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cr.sharepoint.com/sites/CiclosEconomicos/Documentos compartidos/DATA/CICARG/PATENTES/"/>
    </mc:Choice>
  </mc:AlternateContent>
  <xr:revisionPtr revIDLastSave="428" documentId="13_ncr:1_{5346CD5D-8EA5-4358-AC38-81CA15FA818A}" xr6:coauthVersionLast="47" xr6:coauthVersionMax="47" xr10:uidLastSave="{BA428C33-21A3-4BB7-8051-E9EF40F09D50}"/>
  <bookViews>
    <workbookView xWindow="-108" yWindow="-108" windowWidth="23256" windowHeight="12576" tabRatio="901" xr2:uid="{9B2B61D2-B4FB-409B-82F2-BC6CA6D36D4A}"/>
  </bookViews>
  <sheets>
    <sheet name="REGV" sheetId="1" r:id="rId1"/>
    <sheet name="X13" sheetId="4" r:id="rId2"/>
    <sheet name="FCT" sheetId="179" r:id="rId3"/>
    <sheet name="VARS" sheetId="149" r:id="rId4"/>
    <sheet name="Fechas_BC" sheetId="76" r:id="rId5"/>
    <sheet name="G_VARS" sheetId="180" r:id="rId6"/>
    <sheet name="REGV_BC" sheetId="178" r:id="rId7"/>
    <sheet name="R_Trim" sheetId="96" r:id="rId8"/>
    <sheet name="T_Trim" sheetId="95" r:id="rId9"/>
    <sheet name="Gráfico2" sheetId="132" r:id="rId10"/>
    <sheet name="Res" sheetId="131" r:id="rId11"/>
    <sheet name="OUTM" sheetId="21" r:id="rId12"/>
    <sheet name="OUTT" sheetId="42" r:id="rId13"/>
    <sheet name="G_REGVN_X13" sheetId="59" r:id="rId14"/>
    <sheet name="G_REGVN_BC" sheetId="37" r:id="rId15"/>
    <sheet name="G_REGVN_GC" sheetId="32" r:id="rId16"/>
    <sheet name="G_REGVN_TCA-VAS" sheetId="167" r:id="rId17"/>
    <sheet name="G_REGVN_Pred" sheetId="170" r:id="rId18"/>
    <sheet name="G_REGVU_X13" sheetId="58" r:id="rId19"/>
    <sheet name="G_REGVU_BC" sheetId="26" r:id="rId20"/>
    <sheet name="G_REGVU_GC" sheetId="27" r:id="rId21"/>
    <sheet name="G_REGVU_TCA-VAS" sheetId="168" r:id="rId22"/>
    <sheet name="G_REGVU_Pred" sheetId="171" r:id="rId23"/>
    <sheet name="G_REMAQN_X13" sheetId="181" r:id="rId24"/>
    <sheet name="G_REMAQN_BC" sheetId="183" r:id="rId25"/>
    <sheet name="G_REMAQN_Pred" sheetId="182" r:id="rId26"/>
    <sheet name="G_REMAQN_TCA-VAS" sheetId="185" r:id="rId27"/>
    <sheet name="TRU_TCG" sheetId="162" r:id="rId28"/>
    <sheet name="ARDL" sheetId="166" r:id="rId29"/>
    <sheet name="Gráfico17" sheetId="120" r:id="rId30"/>
    <sheet name="Gráfico18" sheetId="121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AJEST">REGV!$C$6</definedName>
    <definedName name="DERx2" localSheetId="2">#REF!</definedName>
    <definedName name="DERx2">T_Trim!$F$3</definedName>
    <definedName name="FIEL">#REF!</definedName>
    <definedName name="INDEC">#REF!</definedName>
    <definedName name="REGVN">VARS!$B$6</definedName>
    <definedName name="REGVU">VARS!$B$7</definedName>
    <definedName name="VASMAY">#REF!</definedName>
    <definedName name="VELEC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107" i="1" l="1" a="1"/>
  <c r="BJ394" i="1"/>
  <c r="AP11" i="1" a="1"/>
  <c r="AI394" i="1"/>
  <c r="O11" i="1" a="1"/>
  <c r="H394" i="1"/>
  <c r="N23" i="76"/>
  <c r="J23" i="76"/>
  <c r="F23" i="76"/>
  <c r="A23" i="76"/>
  <c r="F151" i="96"/>
  <c r="F152" i="96"/>
  <c r="G152" i="96"/>
  <c r="F153" i="96"/>
  <c r="G153" i="96"/>
  <c r="H153" i="96"/>
  <c r="B145" i="96"/>
  <c r="B146" i="96"/>
  <c r="B147" i="96"/>
  <c r="J148" i="96" s="1"/>
  <c r="B148" i="96"/>
  <c r="I148" i="96" s="1"/>
  <c r="B149" i="96"/>
  <c r="J150" i="96" s="1"/>
  <c r="B150" i="96"/>
  <c r="B151" i="96"/>
  <c r="F148" i="96" s="1"/>
  <c r="B152" i="96"/>
  <c r="B153" i="96"/>
  <c r="I153" i="96" s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K143" i="42"/>
  <c r="R143" i="42" s="1"/>
  <c r="L143" i="42"/>
  <c r="N143" i="42"/>
  <c r="O143" i="42"/>
  <c r="S143" i="42"/>
  <c r="K144" i="42"/>
  <c r="R144" i="42" s="1"/>
  <c r="N144" i="42"/>
  <c r="O144" i="42"/>
  <c r="S144" i="42"/>
  <c r="K145" i="42"/>
  <c r="L145" i="42" s="1"/>
  <c r="N145" i="42"/>
  <c r="O145" i="42"/>
  <c r="S145" i="42"/>
  <c r="K146" i="42"/>
  <c r="N146" i="42"/>
  <c r="O146" i="42"/>
  <c r="S146" i="42"/>
  <c r="J407" i="21"/>
  <c r="J408" i="21"/>
  <c r="J409" i="21"/>
  <c r="J410" i="21"/>
  <c r="J411" i="21"/>
  <c r="J412" i="21"/>
  <c r="J413" i="21"/>
  <c r="J414" i="21"/>
  <c r="J415" i="21"/>
  <c r="J416" i="21"/>
  <c r="J417" i="21"/>
  <c r="J418" i="21"/>
  <c r="BQ212" i="1" l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199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107" i="1"/>
  <c r="BQ108" i="1"/>
  <c r="BQ109" i="1"/>
  <c r="BQ110" i="1"/>
  <c r="BQ111" i="1"/>
  <c r="BQ112" i="1"/>
  <c r="BQ113" i="1"/>
  <c r="BQ114" i="1"/>
  <c r="BQ170" i="1"/>
  <c r="BQ174" i="1"/>
  <c r="BQ175" i="1"/>
  <c r="BQ178" i="1"/>
  <c r="BQ179" i="1"/>
  <c r="BQ184" i="1"/>
  <c r="BQ190" i="1"/>
  <c r="BQ195" i="1"/>
  <c r="BQ197" i="1"/>
  <c r="BQ203" i="1"/>
  <c r="BQ204" i="1"/>
  <c r="BQ205" i="1"/>
  <c r="BQ207" i="1"/>
  <c r="BQ209" i="1"/>
  <c r="BQ116" i="1"/>
  <c r="BQ117" i="1"/>
  <c r="BQ118" i="1"/>
  <c r="BQ119" i="1"/>
  <c r="BQ120" i="1"/>
  <c r="BQ121" i="1"/>
  <c r="BQ122" i="1"/>
  <c r="BQ123" i="1"/>
  <c r="BQ124" i="1"/>
  <c r="BQ126" i="1"/>
  <c r="BQ127" i="1"/>
  <c r="BQ128" i="1"/>
  <c r="BQ132" i="1"/>
  <c r="BQ136" i="1"/>
  <c r="BQ137" i="1"/>
  <c r="BQ145" i="1"/>
  <c r="BQ146" i="1"/>
  <c r="BQ147" i="1"/>
  <c r="BQ148" i="1"/>
  <c r="BQ150" i="1"/>
  <c r="BQ151" i="1"/>
  <c r="BQ154" i="1"/>
  <c r="BQ157" i="1"/>
  <c r="BQ158" i="1"/>
  <c r="BQ159" i="1"/>
  <c r="BQ161" i="1"/>
  <c r="BQ162" i="1"/>
  <c r="BQ163" i="1"/>
  <c r="BQ165" i="1"/>
  <c r="BQ166" i="1"/>
  <c r="BQ176" i="1"/>
  <c r="BQ182" i="1"/>
  <c r="BQ183" i="1"/>
  <c r="BQ186" i="1"/>
  <c r="BQ188" i="1"/>
  <c r="BQ189" i="1"/>
  <c r="BQ192" i="1"/>
  <c r="BQ193" i="1"/>
  <c r="BQ194" i="1"/>
  <c r="BQ196" i="1"/>
  <c r="BQ198" i="1"/>
  <c r="BQ201" i="1"/>
  <c r="BQ210" i="1"/>
  <c r="BQ115" i="1"/>
  <c r="BQ125" i="1"/>
  <c r="BQ129" i="1"/>
  <c r="BQ130" i="1"/>
  <c r="BQ131" i="1"/>
  <c r="BQ133" i="1"/>
  <c r="BQ134" i="1"/>
  <c r="BQ135" i="1"/>
  <c r="BQ138" i="1"/>
  <c r="BQ139" i="1"/>
  <c r="BQ140" i="1"/>
  <c r="BQ141" i="1"/>
  <c r="BQ142" i="1"/>
  <c r="BQ143" i="1"/>
  <c r="BQ149" i="1"/>
  <c r="BQ152" i="1"/>
  <c r="BQ153" i="1"/>
  <c r="BQ156" i="1"/>
  <c r="BQ160" i="1"/>
  <c r="BQ164" i="1"/>
  <c r="BQ167" i="1"/>
  <c r="BQ171" i="1"/>
  <c r="BQ172" i="1"/>
  <c r="BQ173" i="1"/>
  <c r="BQ177" i="1"/>
  <c r="BQ181" i="1"/>
  <c r="BQ187" i="1"/>
  <c r="BQ208" i="1"/>
  <c r="BQ144" i="1"/>
  <c r="BQ155" i="1"/>
  <c r="BQ168" i="1"/>
  <c r="BQ169" i="1"/>
  <c r="BQ180" i="1"/>
  <c r="BQ185" i="1"/>
  <c r="BQ191" i="1"/>
  <c r="BQ200" i="1"/>
  <c r="BQ202" i="1"/>
  <c r="BQ206" i="1"/>
  <c r="BQ211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46" i="1"/>
  <c r="AP247" i="1"/>
  <c r="AP253" i="1"/>
  <c r="AP254" i="1"/>
  <c r="AP256" i="1"/>
  <c r="AP258" i="1"/>
  <c r="AP259" i="1"/>
  <c r="AP260" i="1"/>
  <c r="AP261" i="1"/>
  <c r="AP262" i="1"/>
  <c r="AP263" i="1"/>
  <c r="AP264" i="1"/>
  <c r="AP265" i="1"/>
  <c r="AP268" i="1"/>
  <c r="AP269" i="1"/>
  <c r="AP270" i="1"/>
  <c r="AP271" i="1"/>
  <c r="AP272" i="1"/>
  <c r="AP273" i="1"/>
  <c r="AP274" i="1"/>
  <c r="AP275" i="1"/>
  <c r="AP276" i="1"/>
  <c r="AP281" i="1"/>
  <c r="AP282" i="1"/>
  <c r="AP283" i="1"/>
  <c r="AP288" i="1"/>
  <c r="AP290" i="1"/>
  <c r="AP291" i="1"/>
  <c r="AP293" i="1"/>
  <c r="AP294" i="1"/>
  <c r="AP299" i="1"/>
  <c r="AP300" i="1"/>
  <c r="AP301" i="1"/>
  <c r="AP302" i="1"/>
  <c r="AP304" i="1"/>
  <c r="AP305" i="1"/>
  <c r="AP306" i="1"/>
  <c r="AP307" i="1"/>
  <c r="AP308" i="1"/>
  <c r="AP309" i="1"/>
  <c r="AP311" i="1"/>
  <c r="AP312" i="1"/>
  <c r="AP314" i="1"/>
  <c r="AP316" i="1"/>
  <c r="AP318" i="1"/>
  <c r="AP321" i="1"/>
  <c r="AP322" i="1"/>
  <c r="AP323" i="1"/>
  <c r="AP324" i="1"/>
  <c r="AP326" i="1"/>
  <c r="AP329" i="1"/>
  <c r="AP331" i="1"/>
  <c r="AP333" i="1"/>
  <c r="AP337" i="1"/>
  <c r="AP340" i="1"/>
  <c r="AP344" i="1"/>
  <c r="AP345" i="1"/>
  <c r="AP238" i="1"/>
  <c r="AP239" i="1"/>
  <c r="AP240" i="1"/>
  <c r="AP241" i="1"/>
  <c r="AP242" i="1"/>
  <c r="AP243" i="1"/>
  <c r="AP244" i="1"/>
  <c r="AP245" i="1"/>
  <c r="AP248" i="1"/>
  <c r="AP249" i="1"/>
  <c r="AP250" i="1"/>
  <c r="AP251" i="1"/>
  <c r="AP252" i="1"/>
  <c r="AP255" i="1"/>
  <c r="AP257" i="1"/>
  <c r="AP266" i="1"/>
  <c r="AP267" i="1"/>
  <c r="AP277" i="1"/>
  <c r="AP278" i="1"/>
  <c r="AP279" i="1"/>
  <c r="AP280" i="1"/>
  <c r="AP284" i="1"/>
  <c r="AP285" i="1"/>
  <c r="AP286" i="1"/>
  <c r="AP287" i="1"/>
  <c r="AP289" i="1"/>
  <c r="AP292" i="1"/>
  <c r="AP295" i="1"/>
  <c r="AP296" i="1"/>
  <c r="AP297" i="1"/>
  <c r="AP298" i="1"/>
  <c r="AP303" i="1"/>
  <c r="AP310" i="1"/>
  <c r="AP313" i="1"/>
  <c r="AP315" i="1"/>
  <c r="AP317" i="1"/>
  <c r="AP319" i="1"/>
  <c r="AP320" i="1"/>
  <c r="AP325" i="1"/>
  <c r="AP328" i="1"/>
  <c r="AP332" i="1"/>
  <c r="AP334" i="1"/>
  <c r="AP335" i="1"/>
  <c r="AP338" i="1"/>
  <c r="AP339" i="1"/>
  <c r="AP350" i="1"/>
  <c r="AP352" i="1"/>
  <c r="AP354" i="1"/>
  <c r="AP355" i="1"/>
  <c r="AP356" i="1"/>
  <c r="AP357" i="1"/>
  <c r="AP363" i="1"/>
  <c r="AP365" i="1"/>
  <c r="AP366" i="1"/>
  <c r="AP367" i="1"/>
  <c r="AP372" i="1"/>
  <c r="AP373" i="1"/>
  <c r="AP374" i="1"/>
  <c r="AP375" i="1"/>
  <c r="AP376" i="1"/>
  <c r="AP378" i="1"/>
  <c r="AP381" i="1"/>
  <c r="AP382" i="1"/>
  <c r="AP387" i="1"/>
  <c r="AP388" i="1"/>
  <c r="AP389" i="1"/>
  <c r="AP392" i="1"/>
  <c r="AP394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327" i="1"/>
  <c r="AP330" i="1"/>
  <c r="AP336" i="1"/>
  <c r="AP341" i="1"/>
  <c r="AP342" i="1"/>
  <c r="AP343" i="1"/>
  <c r="AP346" i="1"/>
  <c r="AP347" i="1"/>
  <c r="AP348" i="1"/>
  <c r="AP349" i="1"/>
  <c r="AP351" i="1"/>
  <c r="AP353" i="1"/>
  <c r="AP358" i="1"/>
  <c r="AP359" i="1"/>
  <c r="AP360" i="1"/>
  <c r="AP361" i="1"/>
  <c r="AP362" i="1"/>
  <c r="AP364" i="1"/>
  <c r="AP368" i="1"/>
  <c r="AP369" i="1"/>
  <c r="AP370" i="1"/>
  <c r="AP371" i="1"/>
  <c r="AP377" i="1"/>
  <c r="AP379" i="1"/>
  <c r="AP380" i="1"/>
  <c r="AP383" i="1"/>
  <c r="AP384" i="1"/>
  <c r="AP385" i="1"/>
  <c r="AP386" i="1"/>
  <c r="AP390" i="1"/>
  <c r="AP391" i="1"/>
  <c r="AP393" i="1"/>
  <c r="AP395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12" i="1"/>
  <c r="O15" i="1"/>
  <c r="O25" i="1"/>
  <c r="O27" i="1"/>
  <c r="O30" i="1"/>
  <c r="O31" i="1"/>
  <c r="O32" i="1"/>
  <c r="O44" i="1"/>
  <c r="O45" i="1"/>
  <c r="O46" i="1"/>
  <c r="O47" i="1"/>
  <c r="O49" i="1"/>
  <c r="O50" i="1"/>
  <c r="O51" i="1"/>
  <c r="O53" i="1"/>
  <c r="O54" i="1"/>
  <c r="O55" i="1"/>
  <c r="O57" i="1"/>
  <c r="O58" i="1"/>
  <c r="O59" i="1"/>
  <c r="O72" i="1"/>
  <c r="O73" i="1"/>
  <c r="O74" i="1"/>
  <c r="O75" i="1"/>
  <c r="O76" i="1"/>
  <c r="O77" i="1"/>
  <c r="O78" i="1"/>
  <c r="O79" i="1"/>
  <c r="O80" i="1"/>
  <c r="O81" i="1"/>
  <c r="O82" i="1"/>
  <c r="O83" i="1"/>
  <c r="O85" i="1"/>
  <c r="O86" i="1"/>
  <c r="O87" i="1"/>
  <c r="O89" i="1"/>
  <c r="O90" i="1"/>
  <c r="O93" i="1"/>
  <c r="O95" i="1"/>
  <c r="O96" i="1"/>
  <c r="O99" i="1"/>
  <c r="O101" i="1"/>
  <c r="O102" i="1"/>
  <c r="O103" i="1"/>
  <c r="O109" i="1"/>
  <c r="O110" i="1"/>
  <c r="O112" i="1"/>
  <c r="O113" i="1"/>
  <c r="O115" i="1"/>
  <c r="O117" i="1"/>
  <c r="O119" i="1"/>
  <c r="O120" i="1"/>
  <c r="O122" i="1"/>
  <c r="O127" i="1"/>
  <c r="O128" i="1"/>
  <c r="O130" i="1"/>
  <c r="O131" i="1"/>
  <c r="O132" i="1"/>
  <c r="O133" i="1"/>
  <c r="O134" i="1"/>
  <c r="O135" i="1"/>
  <c r="O136" i="1"/>
  <c r="O137" i="1"/>
  <c r="O138" i="1"/>
  <c r="O140" i="1"/>
  <c r="O142" i="1"/>
  <c r="O144" i="1"/>
  <c r="O146" i="1"/>
  <c r="O147" i="1"/>
  <c r="O152" i="1"/>
  <c r="O155" i="1"/>
  <c r="O158" i="1"/>
  <c r="O161" i="1"/>
  <c r="O163" i="1"/>
  <c r="O164" i="1"/>
  <c r="O165" i="1"/>
  <c r="O168" i="1"/>
  <c r="O169" i="1"/>
  <c r="O170" i="1"/>
  <c r="O172" i="1"/>
  <c r="O178" i="1"/>
  <c r="O180" i="1"/>
  <c r="O183" i="1"/>
  <c r="O184" i="1"/>
  <c r="O185" i="1"/>
  <c r="O186" i="1"/>
  <c r="O11" i="1"/>
  <c r="O13" i="1"/>
  <c r="O14" i="1"/>
  <c r="O16" i="1"/>
  <c r="O17" i="1"/>
  <c r="O18" i="1"/>
  <c r="O19" i="1"/>
  <c r="O20" i="1"/>
  <c r="O21" i="1"/>
  <c r="O22" i="1"/>
  <c r="O23" i="1"/>
  <c r="O24" i="1"/>
  <c r="O26" i="1"/>
  <c r="O28" i="1"/>
  <c r="O29" i="1"/>
  <c r="O33" i="1"/>
  <c r="O34" i="1"/>
  <c r="O35" i="1"/>
  <c r="O36" i="1"/>
  <c r="O37" i="1"/>
  <c r="O38" i="1"/>
  <c r="O39" i="1"/>
  <c r="O40" i="1"/>
  <c r="O41" i="1"/>
  <c r="O42" i="1"/>
  <c r="O43" i="1"/>
  <c r="O48" i="1"/>
  <c r="O52" i="1"/>
  <c r="O56" i="1"/>
  <c r="O60" i="1"/>
  <c r="O61" i="1"/>
  <c r="O62" i="1"/>
  <c r="O63" i="1"/>
  <c r="O64" i="1"/>
  <c r="O65" i="1"/>
  <c r="O66" i="1"/>
  <c r="O67" i="1"/>
  <c r="O68" i="1"/>
  <c r="O69" i="1"/>
  <c r="O70" i="1"/>
  <c r="O71" i="1"/>
  <c r="O84" i="1"/>
  <c r="O88" i="1"/>
  <c r="O91" i="1"/>
  <c r="O92" i="1"/>
  <c r="O94" i="1"/>
  <c r="O97" i="1"/>
  <c r="O98" i="1"/>
  <c r="O100" i="1"/>
  <c r="O104" i="1"/>
  <c r="O105" i="1"/>
  <c r="O106" i="1"/>
  <c r="O107" i="1"/>
  <c r="O108" i="1"/>
  <c r="O111" i="1"/>
  <c r="O114" i="1"/>
  <c r="O116" i="1"/>
  <c r="O118" i="1"/>
  <c r="O121" i="1"/>
  <c r="O123" i="1"/>
  <c r="O124" i="1"/>
  <c r="O125" i="1"/>
  <c r="O126" i="1"/>
  <c r="O129" i="1"/>
  <c r="O139" i="1"/>
  <c r="O141" i="1"/>
  <c r="O143" i="1"/>
  <c r="O145" i="1"/>
  <c r="O148" i="1"/>
  <c r="O149" i="1"/>
  <c r="O150" i="1"/>
  <c r="O151" i="1"/>
  <c r="O153" i="1"/>
  <c r="O154" i="1"/>
  <c r="O156" i="1"/>
  <c r="O157" i="1"/>
  <c r="O159" i="1"/>
  <c r="O160" i="1"/>
  <c r="O162" i="1"/>
  <c r="O166" i="1"/>
  <c r="O171" i="1"/>
  <c r="O173" i="1"/>
  <c r="O174" i="1"/>
  <c r="O175" i="1"/>
  <c r="O176" i="1"/>
  <c r="O177" i="1"/>
  <c r="O167" i="1"/>
  <c r="O179" i="1"/>
  <c r="O181" i="1"/>
  <c r="O182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M23" i="76"/>
  <c r="E23" i="76"/>
  <c r="I23" i="76"/>
  <c r="F142" i="96"/>
  <c r="L148" i="96"/>
  <c r="H145" i="96"/>
  <c r="L149" i="96"/>
  <c r="G148" i="96"/>
  <c r="I150" i="96"/>
  <c r="H151" i="96"/>
  <c r="I152" i="96"/>
  <c r="G150" i="96"/>
  <c r="R146" i="42"/>
  <c r="L146" i="42"/>
  <c r="K149" i="96"/>
  <c r="I149" i="96"/>
  <c r="H149" i="96"/>
  <c r="H148" i="96"/>
  <c r="J147" i="96"/>
  <c r="L152" i="96"/>
  <c r="K152" i="96"/>
  <c r="H147" i="96"/>
  <c r="I147" i="96"/>
  <c r="J152" i="96"/>
  <c r="G147" i="96"/>
  <c r="J146" i="96"/>
  <c r="F147" i="96"/>
  <c r="F146" i="96"/>
  <c r="K151" i="96"/>
  <c r="H144" i="96"/>
  <c r="H150" i="96"/>
  <c r="I151" i="96"/>
  <c r="F144" i="96"/>
  <c r="J151" i="96"/>
  <c r="G144" i="96"/>
  <c r="L144" i="42"/>
  <c r="G143" i="96"/>
  <c r="F150" i="96"/>
  <c r="I146" i="96"/>
  <c r="G149" i="96"/>
  <c r="H146" i="96"/>
  <c r="L151" i="96"/>
  <c r="F149" i="96"/>
  <c r="G146" i="96"/>
  <c r="H152" i="96"/>
  <c r="K148" i="96"/>
  <c r="F143" i="96"/>
  <c r="M144" i="42"/>
  <c r="I145" i="96"/>
  <c r="L153" i="96"/>
  <c r="L150" i="96"/>
  <c r="G151" i="96"/>
  <c r="K153" i="96"/>
  <c r="G145" i="96"/>
  <c r="J153" i="96"/>
  <c r="K150" i="96"/>
  <c r="F145" i="96"/>
  <c r="J149" i="96"/>
  <c r="K147" i="96"/>
  <c r="T144" i="42"/>
  <c r="T146" i="42"/>
  <c r="T143" i="42"/>
  <c r="M145" i="42"/>
  <c r="M146" i="42"/>
  <c r="R145" i="42"/>
  <c r="T145" i="42" s="1"/>
  <c r="A418" i="21" l="1"/>
  <c r="A417" i="21"/>
  <c r="A416" i="21"/>
  <c r="A415" i="21"/>
  <c r="A414" i="21"/>
  <c r="A413" i="21"/>
  <c r="A412" i="21"/>
  <c r="A411" i="21"/>
  <c r="A410" i="21"/>
  <c r="A409" i="21"/>
  <c r="A408" i="21"/>
  <c r="A407" i="21"/>
  <c r="A407" i="179" l="1"/>
  <c r="A408" i="179"/>
  <c r="A409" i="179"/>
  <c r="A410" i="179"/>
  <c r="A411" i="179"/>
  <c r="A412" i="179"/>
  <c r="A413" i="179"/>
  <c r="A414" i="179"/>
  <c r="A415" i="179"/>
  <c r="A416" i="179"/>
  <c r="A417" i="179"/>
  <c r="A418" i="179"/>
  <c r="A408" i="4"/>
  <c r="A409" i="4"/>
  <c r="A410" i="4"/>
  <c r="A411" i="4"/>
  <c r="A412" i="4"/>
  <c r="A413" i="4"/>
  <c r="A414" i="4"/>
  <c r="A415" i="4"/>
  <c r="A416" i="4"/>
  <c r="A417" i="4"/>
  <c r="A418" i="4"/>
  <c r="A419" i="4"/>
  <c r="A407" i="1"/>
  <c r="B407" i="1"/>
  <c r="J407" i="1"/>
  <c r="Q407" i="1"/>
  <c r="AC407" i="1"/>
  <c r="D408" i="4" s="1"/>
  <c r="AK407" i="1"/>
  <c r="AR407" i="1"/>
  <c r="BD407" i="1"/>
  <c r="BL407" i="1"/>
  <c r="BS407" i="1"/>
  <c r="A408" i="1"/>
  <c r="B408" i="1"/>
  <c r="J408" i="1"/>
  <c r="Q408" i="1"/>
  <c r="AC408" i="1"/>
  <c r="AK408" i="1"/>
  <c r="AR408" i="1"/>
  <c r="BD408" i="1"/>
  <c r="BL408" i="1"/>
  <c r="BS408" i="1"/>
  <c r="A409" i="1"/>
  <c r="B409" i="1"/>
  <c r="J409" i="1"/>
  <c r="Q409" i="1"/>
  <c r="AC409" i="1"/>
  <c r="AK409" i="1"/>
  <c r="AR409" i="1"/>
  <c r="BD409" i="1"/>
  <c r="B410" i="4" s="1"/>
  <c r="BL409" i="1"/>
  <c r="BS409" i="1"/>
  <c r="A410" i="1"/>
  <c r="B410" i="1"/>
  <c r="J410" i="1"/>
  <c r="Q410" i="1"/>
  <c r="AC410" i="1"/>
  <c r="AK410" i="1"/>
  <c r="AR410" i="1"/>
  <c r="BD410" i="1"/>
  <c r="BL410" i="1"/>
  <c r="BS410" i="1"/>
  <c r="A411" i="1"/>
  <c r="B411" i="1"/>
  <c r="J411" i="1"/>
  <c r="Q411" i="1"/>
  <c r="AC411" i="1"/>
  <c r="D412" i="4" s="1"/>
  <c r="AK411" i="1"/>
  <c r="AR411" i="1"/>
  <c r="BD411" i="1"/>
  <c r="B412" i="4" s="1"/>
  <c r="BL411" i="1"/>
  <c r="BS411" i="1"/>
  <c r="A412" i="1"/>
  <c r="B412" i="1"/>
  <c r="C413" i="4" s="1"/>
  <c r="J412" i="1"/>
  <c r="Q412" i="1"/>
  <c r="AC412" i="1"/>
  <c r="AK412" i="1"/>
  <c r="AR412" i="1"/>
  <c r="BD412" i="1"/>
  <c r="BL412" i="1"/>
  <c r="BS412" i="1"/>
  <c r="A413" i="1"/>
  <c r="B413" i="1"/>
  <c r="J413" i="1"/>
  <c r="Q413" i="1"/>
  <c r="AC413" i="1"/>
  <c r="AK413" i="1"/>
  <c r="AR413" i="1"/>
  <c r="BD413" i="1"/>
  <c r="B414" i="4" s="1"/>
  <c r="BL413" i="1"/>
  <c r="BS413" i="1"/>
  <c r="A414" i="1"/>
  <c r="B414" i="1"/>
  <c r="J414" i="1"/>
  <c r="Q414" i="1"/>
  <c r="AC414" i="1"/>
  <c r="AK414" i="1"/>
  <c r="AR414" i="1"/>
  <c r="BD414" i="1"/>
  <c r="B415" i="4" s="1"/>
  <c r="BL414" i="1"/>
  <c r="BS414" i="1"/>
  <c r="A415" i="1"/>
  <c r="B415" i="1"/>
  <c r="C416" i="4" s="1"/>
  <c r="J415" i="1"/>
  <c r="Q415" i="1"/>
  <c r="AC415" i="1"/>
  <c r="D416" i="4" s="1"/>
  <c r="AK415" i="1"/>
  <c r="AR415" i="1"/>
  <c r="BD415" i="1"/>
  <c r="BL415" i="1"/>
  <c r="BS415" i="1"/>
  <c r="A416" i="1"/>
  <c r="B416" i="1"/>
  <c r="J416" i="1"/>
  <c r="Q416" i="1"/>
  <c r="AC416" i="1"/>
  <c r="AK416" i="1"/>
  <c r="AR416" i="1"/>
  <c r="BD416" i="1"/>
  <c r="BL416" i="1"/>
  <c r="BS416" i="1"/>
  <c r="A417" i="1"/>
  <c r="B417" i="1"/>
  <c r="C418" i="4" s="1"/>
  <c r="J417" i="1"/>
  <c r="Q417" i="1"/>
  <c r="AC417" i="1"/>
  <c r="D418" i="4" s="1"/>
  <c r="AK417" i="1"/>
  <c r="AR417" i="1"/>
  <c r="BD417" i="1"/>
  <c r="BL417" i="1"/>
  <c r="BS417" i="1"/>
  <c r="A418" i="1"/>
  <c r="B418" i="1"/>
  <c r="J418" i="1"/>
  <c r="Q418" i="1"/>
  <c r="AC418" i="1"/>
  <c r="AK418" i="1"/>
  <c r="AR418" i="1"/>
  <c r="BD418" i="1"/>
  <c r="BL418" i="1"/>
  <c r="BS418" i="1"/>
  <c r="B409" i="4" l="1"/>
  <c r="D409" i="4"/>
  <c r="D414" i="4"/>
  <c r="C414" i="4"/>
  <c r="C409" i="4"/>
  <c r="D419" i="4"/>
  <c r="C419" i="4"/>
  <c r="D415" i="4"/>
  <c r="D410" i="4"/>
  <c r="C415" i="4"/>
  <c r="C410" i="4"/>
  <c r="B419" i="4"/>
  <c r="D413" i="4"/>
  <c r="C408" i="4"/>
  <c r="B418" i="4"/>
  <c r="B413" i="4"/>
  <c r="B408" i="4"/>
  <c r="D417" i="4"/>
  <c r="C417" i="4"/>
  <c r="C412" i="4"/>
  <c r="B417" i="4"/>
  <c r="D411" i="4"/>
  <c r="C411" i="4"/>
  <c r="B416" i="4"/>
  <c r="B411" i="4"/>
  <c r="B392" i="1" l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140" i="96"/>
  <c r="B141" i="96"/>
  <c r="B142" i="96"/>
  <c r="B143" i="96"/>
  <c r="L144" i="96" l="1"/>
  <c r="J142" i="96"/>
  <c r="K143" i="96"/>
  <c r="J144" i="96"/>
  <c r="H142" i="96"/>
  <c r="K145" i="96"/>
  <c r="L146" i="96"/>
  <c r="I143" i="96"/>
  <c r="I142" i="96"/>
  <c r="K144" i="96"/>
  <c r="L145" i="96"/>
  <c r="J143" i="96"/>
  <c r="K142" i="96"/>
  <c r="L143" i="96"/>
  <c r="N17" i="76"/>
  <c r="M16" i="76"/>
  <c r="N33" i="76" l="1"/>
  <c r="M33" i="76"/>
  <c r="J33" i="76"/>
  <c r="I33" i="76"/>
  <c r="F33" i="76"/>
  <c r="E33" i="76"/>
  <c r="N32" i="76"/>
  <c r="M32" i="76"/>
  <c r="J32" i="76"/>
  <c r="I32" i="76"/>
  <c r="F32" i="76"/>
  <c r="E32" i="76"/>
  <c r="P9" i="166" l="1"/>
  <c r="P9" i="162"/>
  <c r="S142" i="42"/>
  <c r="K142" i="42"/>
  <c r="S141" i="42"/>
  <c r="K141" i="42"/>
  <c r="S140" i="42"/>
  <c r="K140" i="42"/>
  <c r="S139" i="42"/>
  <c r="K139" i="42"/>
  <c r="S138" i="42"/>
  <c r="K138" i="42"/>
  <c r="S137" i="42"/>
  <c r="K137" i="42"/>
  <c r="S136" i="42"/>
  <c r="K136" i="42"/>
  <c r="S135" i="42"/>
  <c r="K135" i="42"/>
  <c r="S134" i="42"/>
  <c r="K134" i="42"/>
  <c r="S133" i="42"/>
  <c r="K133" i="42"/>
  <c r="S132" i="42"/>
  <c r="K132" i="42"/>
  <c r="S131" i="42"/>
  <c r="K131" i="42"/>
  <c r="S130" i="42"/>
  <c r="K130" i="42"/>
  <c r="S129" i="42"/>
  <c r="K129" i="42"/>
  <c r="S128" i="42"/>
  <c r="K128" i="42"/>
  <c r="S127" i="42"/>
  <c r="K127" i="42"/>
  <c r="S126" i="42"/>
  <c r="K126" i="42"/>
  <c r="S125" i="42"/>
  <c r="K125" i="42"/>
  <c r="S124" i="42"/>
  <c r="K124" i="42"/>
  <c r="S123" i="42"/>
  <c r="K123" i="42"/>
  <c r="S122" i="42"/>
  <c r="K122" i="42"/>
  <c r="S121" i="42"/>
  <c r="K121" i="42"/>
  <c r="S120" i="42"/>
  <c r="K120" i="42"/>
  <c r="S119" i="42"/>
  <c r="K119" i="42"/>
  <c r="S118" i="42"/>
  <c r="K118" i="42"/>
  <c r="S117" i="42"/>
  <c r="K117" i="42"/>
  <c r="S116" i="42"/>
  <c r="K116" i="42"/>
  <c r="S115" i="42"/>
  <c r="K115" i="42"/>
  <c r="S114" i="42"/>
  <c r="K114" i="42"/>
  <c r="S113" i="42"/>
  <c r="K113" i="42"/>
  <c r="S112" i="42"/>
  <c r="K112" i="42"/>
  <c r="S111" i="42"/>
  <c r="K111" i="42"/>
  <c r="S110" i="42"/>
  <c r="K110" i="42"/>
  <c r="S109" i="42"/>
  <c r="K109" i="42"/>
  <c r="S108" i="42"/>
  <c r="K108" i="42"/>
  <c r="S107" i="42"/>
  <c r="K107" i="42"/>
  <c r="S106" i="42"/>
  <c r="K106" i="42"/>
  <c r="S105" i="42"/>
  <c r="K105" i="42"/>
  <c r="S104" i="42"/>
  <c r="K104" i="42"/>
  <c r="S103" i="42"/>
  <c r="K103" i="42"/>
  <c r="S102" i="42"/>
  <c r="K102" i="42"/>
  <c r="S101" i="42"/>
  <c r="K101" i="42"/>
  <c r="S100" i="42"/>
  <c r="K100" i="42"/>
  <c r="S99" i="42"/>
  <c r="K99" i="42"/>
  <c r="S98" i="42"/>
  <c r="K98" i="42"/>
  <c r="S97" i="42"/>
  <c r="K97" i="42"/>
  <c r="S96" i="42"/>
  <c r="K96" i="42"/>
  <c r="S95" i="42"/>
  <c r="K95" i="42"/>
  <c r="S94" i="42"/>
  <c r="K94" i="42"/>
  <c r="S93" i="42"/>
  <c r="K93" i="42"/>
  <c r="S92" i="42"/>
  <c r="K92" i="42"/>
  <c r="S91" i="42"/>
  <c r="K91" i="42"/>
  <c r="S90" i="42"/>
  <c r="K90" i="42"/>
  <c r="S89" i="42"/>
  <c r="K89" i="42"/>
  <c r="S88" i="42"/>
  <c r="K88" i="42"/>
  <c r="S87" i="42"/>
  <c r="K87" i="42"/>
  <c r="S86" i="42"/>
  <c r="K86" i="42"/>
  <c r="S85" i="42"/>
  <c r="K85" i="42"/>
  <c r="S84" i="42"/>
  <c r="K84" i="42"/>
  <c r="S83" i="42"/>
  <c r="K83" i="42"/>
  <c r="S82" i="42"/>
  <c r="K82" i="42"/>
  <c r="S81" i="42"/>
  <c r="K81" i="42"/>
  <c r="S80" i="42"/>
  <c r="K80" i="42"/>
  <c r="S79" i="42"/>
  <c r="K79" i="42"/>
  <c r="S78" i="42"/>
  <c r="K78" i="42"/>
  <c r="S77" i="42"/>
  <c r="K77" i="42"/>
  <c r="S76" i="42"/>
  <c r="K76" i="42"/>
  <c r="S75" i="42"/>
  <c r="K75" i="42"/>
  <c r="S74" i="42"/>
  <c r="K74" i="42"/>
  <c r="S73" i="42"/>
  <c r="K73" i="42"/>
  <c r="S72" i="42"/>
  <c r="K72" i="42"/>
  <c r="S71" i="42"/>
  <c r="K71" i="42"/>
  <c r="S70" i="42"/>
  <c r="K70" i="42"/>
  <c r="S69" i="42"/>
  <c r="K69" i="42"/>
  <c r="S68" i="42"/>
  <c r="K68" i="42"/>
  <c r="S67" i="42"/>
  <c r="K67" i="42"/>
  <c r="S66" i="42"/>
  <c r="K66" i="42"/>
  <c r="S65" i="42"/>
  <c r="K65" i="42"/>
  <c r="S64" i="42"/>
  <c r="K64" i="42"/>
  <c r="S63" i="42"/>
  <c r="K63" i="42"/>
  <c r="S62" i="42"/>
  <c r="K62" i="42"/>
  <c r="S61" i="42"/>
  <c r="K61" i="42"/>
  <c r="S60" i="42"/>
  <c r="K60" i="42"/>
  <c r="S59" i="42"/>
  <c r="K59" i="42"/>
  <c r="S58" i="42"/>
  <c r="K58" i="42"/>
  <c r="S57" i="42"/>
  <c r="K57" i="42"/>
  <c r="S56" i="42"/>
  <c r="K56" i="42"/>
  <c r="S55" i="42"/>
  <c r="K55" i="42"/>
  <c r="S54" i="42"/>
  <c r="K54" i="42"/>
  <c r="S53" i="42"/>
  <c r="K53" i="42"/>
  <c r="S52" i="42"/>
  <c r="K52" i="42"/>
  <c r="S51" i="42"/>
  <c r="K51" i="42"/>
  <c r="S50" i="42"/>
  <c r="K50" i="42"/>
  <c r="S49" i="42"/>
  <c r="K49" i="42"/>
  <c r="S48" i="42"/>
  <c r="K48" i="42"/>
  <c r="S47" i="42"/>
  <c r="K47" i="42"/>
  <c r="S46" i="42"/>
  <c r="K46" i="42"/>
  <c r="S45" i="42"/>
  <c r="K45" i="42"/>
  <c r="S44" i="42"/>
  <c r="K44" i="42"/>
  <c r="S43" i="42"/>
  <c r="K43" i="42"/>
  <c r="S42" i="42"/>
  <c r="K42" i="42"/>
  <c r="S41" i="42"/>
  <c r="K41" i="42"/>
  <c r="S40" i="42"/>
  <c r="K40" i="42"/>
  <c r="S39" i="42"/>
  <c r="K39" i="42"/>
  <c r="S38" i="42"/>
  <c r="K38" i="42"/>
  <c r="S37" i="42"/>
  <c r="K37" i="42"/>
  <c r="S36" i="42"/>
  <c r="K36" i="42"/>
  <c r="S35" i="42"/>
  <c r="K35" i="42"/>
  <c r="S34" i="42"/>
  <c r="K34" i="42"/>
  <c r="S33" i="42"/>
  <c r="K33" i="42"/>
  <c r="S32" i="42"/>
  <c r="K32" i="42"/>
  <c r="S31" i="42"/>
  <c r="K31" i="42"/>
  <c r="S30" i="42"/>
  <c r="K30" i="42"/>
  <c r="S29" i="42"/>
  <c r="K29" i="42"/>
  <c r="S28" i="42"/>
  <c r="K28" i="42"/>
  <c r="S27" i="42"/>
  <c r="K27" i="42"/>
  <c r="S26" i="42"/>
  <c r="K26" i="42"/>
  <c r="S25" i="42"/>
  <c r="K25" i="42"/>
  <c r="S24" i="42"/>
  <c r="K24" i="42"/>
  <c r="S23" i="42"/>
  <c r="K23" i="42"/>
  <c r="S22" i="42"/>
  <c r="K22" i="42"/>
  <c r="S21" i="42"/>
  <c r="K21" i="42"/>
  <c r="S20" i="42"/>
  <c r="K20" i="42"/>
  <c r="S19" i="42"/>
  <c r="K19" i="42"/>
  <c r="S18" i="42"/>
  <c r="K18" i="42"/>
  <c r="S17" i="42"/>
  <c r="K17" i="42"/>
  <c r="S16" i="42"/>
  <c r="K16" i="42"/>
  <c r="S15" i="42"/>
  <c r="K15" i="42"/>
  <c r="S14" i="42"/>
  <c r="K14" i="42"/>
  <c r="S13" i="42"/>
  <c r="K13" i="42"/>
  <c r="S12" i="42"/>
  <c r="K12" i="42"/>
  <c r="S11" i="42"/>
  <c r="K11" i="42"/>
  <c r="V10" i="42"/>
  <c r="U10" i="42"/>
  <c r="S10" i="42"/>
  <c r="M10" i="42"/>
  <c r="L10" i="42"/>
  <c r="K10" i="42"/>
  <c r="S9" i="42"/>
  <c r="N7" i="42"/>
  <c r="K7" i="42"/>
  <c r="K4" i="42"/>
  <c r="H10" i="21"/>
  <c r="H9" i="21"/>
  <c r="A6" i="21"/>
  <c r="B144" i="96"/>
  <c r="B139" i="96"/>
  <c r="L142" i="96" s="1"/>
  <c r="B138" i="96"/>
  <c r="B137" i="96"/>
  <c r="B136" i="96"/>
  <c r="B135" i="96"/>
  <c r="B134" i="96"/>
  <c r="B133" i="96"/>
  <c r="B132" i="96"/>
  <c r="B131" i="96"/>
  <c r="B130" i="96"/>
  <c r="B129" i="96"/>
  <c r="B128" i="96"/>
  <c r="B127" i="96"/>
  <c r="B126" i="96"/>
  <c r="B125" i="96"/>
  <c r="B124" i="96"/>
  <c r="B123" i="96"/>
  <c r="B122" i="96"/>
  <c r="B121" i="96"/>
  <c r="B120" i="96"/>
  <c r="B119" i="96"/>
  <c r="B118" i="96"/>
  <c r="B117" i="96"/>
  <c r="B116" i="96"/>
  <c r="B115" i="96"/>
  <c r="B114" i="96"/>
  <c r="B113" i="96"/>
  <c r="B112" i="96"/>
  <c r="B111" i="96"/>
  <c r="B110" i="96"/>
  <c r="B109" i="96"/>
  <c r="B108" i="96"/>
  <c r="B107" i="96"/>
  <c r="B106" i="96"/>
  <c r="B105" i="96"/>
  <c r="B104" i="96"/>
  <c r="B103" i="96"/>
  <c r="B102" i="96"/>
  <c r="B101" i="96"/>
  <c r="B100" i="96"/>
  <c r="B99" i="96"/>
  <c r="B98" i="96"/>
  <c r="B97" i="96"/>
  <c r="B96" i="96"/>
  <c r="B95" i="96"/>
  <c r="B94" i="96"/>
  <c r="B93" i="96"/>
  <c r="B92" i="96"/>
  <c r="B91" i="96"/>
  <c r="B90" i="96"/>
  <c r="B89" i="96"/>
  <c r="B88" i="96"/>
  <c r="B87" i="96"/>
  <c r="B86" i="96"/>
  <c r="B85" i="96"/>
  <c r="B84" i="96"/>
  <c r="B83" i="96"/>
  <c r="B82" i="96"/>
  <c r="B81" i="96"/>
  <c r="B80" i="96"/>
  <c r="B79" i="96"/>
  <c r="B78" i="96"/>
  <c r="B77" i="96"/>
  <c r="B76" i="96"/>
  <c r="B75" i="96"/>
  <c r="B74" i="96"/>
  <c r="B73" i="96"/>
  <c r="B72" i="96"/>
  <c r="B71" i="96"/>
  <c r="B70" i="96"/>
  <c r="B69" i="96"/>
  <c r="B68" i="96"/>
  <c r="B67" i="96"/>
  <c r="B66" i="96"/>
  <c r="B65" i="96"/>
  <c r="B64" i="96"/>
  <c r="B63" i="96"/>
  <c r="B62" i="96"/>
  <c r="B61" i="96"/>
  <c r="B60" i="96"/>
  <c r="B59" i="96"/>
  <c r="B58" i="96"/>
  <c r="B57" i="96"/>
  <c r="B56" i="96"/>
  <c r="B55" i="96"/>
  <c r="B54" i="96"/>
  <c r="B53" i="96"/>
  <c r="B52" i="96"/>
  <c r="B51" i="96"/>
  <c r="B50" i="96"/>
  <c r="B49" i="96"/>
  <c r="B48" i="96"/>
  <c r="B47" i="96"/>
  <c r="B46" i="96"/>
  <c r="B45" i="96"/>
  <c r="B44" i="96"/>
  <c r="B43" i="96"/>
  <c r="B42" i="96"/>
  <c r="B41" i="96"/>
  <c r="B40" i="96"/>
  <c r="B39" i="96"/>
  <c r="B38" i="96"/>
  <c r="B37" i="96"/>
  <c r="B36" i="96"/>
  <c r="B35" i="96"/>
  <c r="B34" i="96"/>
  <c r="B33" i="96"/>
  <c r="B32" i="96"/>
  <c r="B31" i="96"/>
  <c r="B30" i="96"/>
  <c r="B29" i="96"/>
  <c r="B28" i="96"/>
  <c r="B27" i="96"/>
  <c r="B26" i="96"/>
  <c r="B25" i="96"/>
  <c r="B24" i="96"/>
  <c r="B23" i="96"/>
  <c r="B22" i="96"/>
  <c r="B21" i="96"/>
  <c r="B20" i="96"/>
  <c r="B19" i="96"/>
  <c r="B18" i="96"/>
  <c r="B17" i="96"/>
  <c r="B16" i="96"/>
  <c r="B15" i="96"/>
  <c r="B14" i="96"/>
  <c r="B13" i="96"/>
  <c r="B12" i="96"/>
  <c r="B11" i="96"/>
  <c r="B10" i="96"/>
  <c r="B9" i="96"/>
  <c r="A2" i="96"/>
  <c r="C51" i="76" a="1"/>
  <c r="C51" i="76" s="1"/>
  <c r="B22" i="76"/>
  <c r="A21" i="76"/>
  <c r="B20" i="76"/>
  <c r="A19" i="76"/>
  <c r="B18" i="76"/>
  <c r="A17" i="76"/>
  <c r="M17" i="76" s="1"/>
  <c r="B16" i="76"/>
  <c r="N16" i="76" s="1"/>
  <c r="A15" i="76"/>
  <c r="B14" i="76"/>
  <c r="A13" i="76"/>
  <c r="B12" i="76"/>
  <c r="A11" i="76"/>
  <c r="B10" i="76"/>
  <c r="A9" i="76"/>
  <c r="B8" i="76"/>
  <c r="A7" i="76"/>
  <c r="CE406" i="1"/>
  <c r="BD406" i="1"/>
  <c r="AC406" i="1"/>
  <c r="CE405" i="1"/>
  <c r="BD405" i="1"/>
  <c r="AC405" i="1"/>
  <c r="CE404" i="1"/>
  <c r="BD404" i="1"/>
  <c r="AC404" i="1"/>
  <c r="CE403" i="1"/>
  <c r="BD403" i="1"/>
  <c r="AC403" i="1"/>
  <c r="CE402" i="1"/>
  <c r="BD402" i="1"/>
  <c r="AC402" i="1"/>
  <c r="CE401" i="1"/>
  <c r="BD401" i="1"/>
  <c r="AC401" i="1"/>
  <c r="CE400" i="1"/>
  <c r="BD400" i="1"/>
  <c r="AC400" i="1"/>
  <c r="CE399" i="1"/>
  <c r="BD399" i="1"/>
  <c r="AC399" i="1"/>
  <c r="CE398" i="1"/>
  <c r="BD398" i="1"/>
  <c r="AC398" i="1"/>
  <c r="CE397" i="1"/>
  <c r="BD397" i="1"/>
  <c r="AC397" i="1"/>
  <c r="CE396" i="1"/>
  <c r="BD396" i="1"/>
  <c r="AC396" i="1"/>
  <c r="CE395" i="1"/>
  <c r="BD395" i="1"/>
  <c r="AC395" i="1"/>
  <c r="CE394" i="1"/>
  <c r="BD394" i="1"/>
  <c r="AC394" i="1"/>
  <c r="CE393" i="1"/>
  <c r="BD393" i="1"/>
  <c r="AC393" i="1"/>
  <c r="CE392" i="1"/>
  <c r="BD392" i="1"/>
  <c r="AC392" i="1"/>
  <c r="CE391" i="1"/>
  <c r="BD391" i="1"/>
  <c r="AC391" i="1"/>
  <c r="B391" i="1"/>
  <c r="CE390" i="1"/>
  <c r="BD390" i="1"/>
  <c r="AC390" i="1"/>
  <c r="B390" i="1"/>
  <c r="CE389" i="1"/>
  <c r="BD389" i="1"/>
  <c r="AC389" i="1"/>
  <c r="B389" i="1"/>
  <c r="CE388" i="1"/>
  <c r="BD388" i="1"/>
  <c r="AC388" i="1"/>
  <c r="B388" i="1"/>
  <c r="CE387" i="1"/>
  <c r="BD387" i="1"/>
  <c r="AC387" i="1"/>
  <c r="B387" i="1"/>
  <c r="CE386" i="1"/>
  <c r="BD386" i="1"/>
  <c r="AC386" i="1"/>
  <c r="B386" i="1"/>
  <c r="CE385" i="1"/>
  <c r="BD385" i="1"/>
  <c r="AC385" i="1"/>
  <c r="B385" i="1"/>
  <c r="CE384" i="1"/>
  <c r="BD384" i="1"/>
  <c r="AC384" i="1"/>
  <c r="B384" i="1"/>
  <c r="CE383" i="1"/>
  <c r="BD383" i="1"/>
  <c r="AC383" i="1"/>
  <c r="B383" i="1"/>
  <c r="CE382" i="1"/>
  <c r="BD382" i="1"/>
  <c r="AC382" i="1"/>
  <c r="B382" i="1"/>
  <c r="CE381" i="1"/>
  <c r="BD381" i="1"/>
  <c r="AC381" i="1"/>
  <c r="B381" i="1"/>
  <c r="CE380" i="1"/>
  <c r="BD380" i="1"/>
  <c r="AC380" i="1"/>
  <c r="B380" i="1"/>
  <c r="CE379" i="1"/>
  <c r="BD379" i="1"/>
  <c r="AC379" i="1"/>
  <c r="B379" i="1"/>
  <c r="CE378" i="1"/>
  <c r="BD378" i="1"/>
  <c r="AC378" i="1"/>
  <c r="B378" i="1"/>
  <c r="CE377" i="1"/>
  <c r="BD377" i="1"/>
  <c r="AC377" i="1"/>
  <c r="B377" i="1"/>
  <c r="CE376" i="1"/>
  <c r="BD376" i="1"/>
  <c r="AC376" i="1"/>
  <c r="B376" i="1"/>
  <c r="CE375" i="1"/>
  <c r="BD375" i="1"/>
  <c r="AC375" i="1"/>
  <c r="B375" i="1"/>
  <c r="CE374" i="1"/>
  <c r="BD374" i="1"/>
  <c r="AC374" i="1"/>
  <c r="B374" i="1"/>
  <c r="CE373" i="1"/>
  <c r="BD373" i="1"/>
  <c r="AC373" i="1"/>
  <c r="B373" i="1"/>
  <c r="CE372" i="1"/>
  <c r="BD372" i="1"/>
  <c r="AC372" i="1"/>
  <c r="B372" i="1"/>
  <c r="CE371" i="1"/>
  <c r="BD371" i="1"/>
  <c r="AC371" i="1"/>
  <c r="B371" i="1"/>
  <c r="CE370" i="1"/>
  <c r="BD370" i="1"/>
  <c r="AC370" i="1"/>
  <c r="B370" i="1"/>
  <c r="CE369" i="1"/>
  <c r="BD369" i="1"/>
  <c r="AC369" i="1"/>
  <c r="B369" i="1"/>
  <c r="CE368" i="1"/>
  <c r="BD368" i="1"/>
  <c r="AC368" i="1"/>
  <c r="B368" i="1"/>
  <c r="CE367" i="1"/>
  <c r="BD367" i="1"/>
  <c r="AC367" i="1"/>
  <c r="B367" i="1"/>
  <c r="CE366" i="1"/>
  <c r="BD366" i="1"/>
  <c r="AC366" i="1"/>
  <c r="B366" i="1"/>
  <c r="CE365" i="1"/>
  <c r="BD365" i="1"/>
  <c r="AC365" i="1"/>
  <c r="B365" i="1"/>
  <c r="CE364" i="1"/>
  <c r="BD364" i="1"/>
  <c r="AC364" i="1"/>
  <c r="B364" i="1"/>
  <c r="CE363" i="1"/>
  <c r="BD363" i="1"/>
  <c r="AC363" i="1"/>
  <c r="B363" i="1"/>
  <c r="CE362" i="1"/>
  <c r="BD362" i="1"/>
  <c r="AC362" i="1"/>
  <c r="B362" i="1"/>
  <c r="CE361" i="1"/>
  <c r="BD361" i="1"/>
  <c r="AC361" i="1"/>
  <c r="B361" i="1"/>
  <c r="CE360" i="1"/>
  <c r="BD360" i="1"/>
  <c r="AC360" i="1"/>
  <c r="B360" i="1"/>
  <c r="CE359" i="1"/>
  <c r="BD359" i="1"/>
  <c r="AC359" i="1"/>
  <c r="B359" i="1"/>
  <c r="CE358" i="1"/>
  <c r="BD358" i="1"/>
  <c r="AC358" i="1"/>
  <c r="B358" i="1"/>
  <c r="CE357" i="1"/>
  <c r="BD357" i="1"/>
  <c r="AC357" i="1"/>
  <c r="B357" i="1"/>
  <c r="CE356" i="1"/>
  <c r="BD356" i="1"/>
  <c r="AC356" i="1"/>
  <c r="B356" i="1"/>
  <c r="CE355" i="1"/>
  <c r="BD355" i="1"/>
  <c r="AC355" i="1"/>
  <c r="B355" i="1"/>
  <c r="CE354" i="1"/>
  <c r="BD354" i="1"/>
  <c r="AC354" i="1"/>
  <c r="B354" i="1"/>
  <c r="CE353" i="1"/>
  <c r="BD353" i="1"/>
  <c r="AC353" i="1"/>
  <c r="B353" i="1"/>
  <c r="CE352" i="1"/>
  <c r="BD352" i="1"/>
  <c r="AC352" i="1"/>
  <c r="B352" i="1"/>
  <c r="CE351" i="1"/>
  <c r="BD351" i="1"/>
  <c r="AC351" i="1"/>
  <c r="B351" i="1"/>
  <c r="CE350" i="1"/>
  <c r="BD350" i="1"/>
  <c r="AC350" i="1"/>
  <c r="B350" i="1"/>
  <c r="CE349" i="1"/>
  <c r="BD349" i="1"/>
  <c r="AC349" i="1"/>
  <c r="B349" i="1"/>
  <c r="CE348" i="1"/>
  <c r="BD348" i="1"/>
  <c r="AC348" i="1"/>
  <c r="B348" i="1"/>
  <c r="CE347" i="1"/>
  <c r="BD347" i="1"/>
  <c r="AC347" i="1"/>
  <c r="B347" i="1"/>
  <c r="CE346" i="1"/>
  <c r="BD346" i="1"/>
  <c r="AC346" i="1"/>
  <c r="B346" i="1"/>
  <c r="CE345" i="1"/>
  <c r="BD345" i="1"/>
  <c r="AC345" i="1"/>
  <c r="B345" i="1"/>
  <c r="CE344" i="1"/>
  <c r="BD344" i="1"/>
  <c r="AC344" i="1"/>
  <c r="B344" i="1"/>
  <c r="CE343" i="1"/>
  <c r="BD343" i="1"/>
  <c r="AC343" i="1"/>
  <c r="B343" i="1"/>
  <c r="CE342" i="1"/>
  <c r="BD342" i="1"/>
  <c r="AC342" i="1"/>
  <c r="B342" i="1"/>
  <c r="CE341" i="1"/>
  <c r="BD341" i="1"/>
  <c r="AC341" i="1"/>
  <c r="B341" i="1"/>
  <c r="CE340" i="1"/>
  <c r="BD340" i="1"/>
  <c r="AC340" i="1"/>
  <c r="B340" i="1"/>
  <c r="CE339" i="1"/>
  <c r="BD339" i="1"/>
  <c r="AC339" i="1"/>
  <c r="B339" i="1"/>
  <c r="CE338" i="1"/>
  <c r="BD338" i="1"/>
  <c r="AC338" i="1"/>
  <c r="B338" i="1"/>
  <c r="CE337" i="1"/>
  <c r="BD337" i="1"/>
  <c r="AC337" i="1"/>
  <c r="B337" i="1"/>
  <c r="CE336" i="1"/>
  <c r="BD336" i="1"/>
  <c r="AC336" i="1"/>
  <c r="B336" i="1"/>
  <c r="CE335" i="1"/>
  <c r="BD335" i="1"/>
  <c r="AC335" i="1"/>
  <c r="B335" i="1"/>
  <c r="CE334" i="1"/>
  <c r="BD334" i="1"/>
  <c r="AC334" i="1"/>
  <c r="B334" i="1"/>
  <c r="CE333" i="1"/>
  <c r="BD333" i="1"/>
  <c r="AC333" i="1"/>
  <c r="B333" i="1"/>
  <c r="CE332" i="1"/>
  <c r="BD332" i="1"/>
  <c r="AC332" i="1"/>
  <c r="B332" i="1"/>
  <c r="CE331" i="1"/>
  <c r="BD331" i="1"/>
  <c r="AC331" i="1"/>
  <c r="B331" i="1"/>
  <c r="CE330" i="1"/>
  <c r="BD330" i="1"/>
  <c r="AC330" i="1"/>
  <c r="B330" i="1"/>
  <c r="CE329" i="1"/>
  <c r="BD329" i="1"/>
  <c r="AC329" i="1"/>
  <c r="B329" i="1"/>
  <c r="CE328" i="1"/>
  <c r="BD328" i="1"/>
  <c r="AC328" i="1"/>
  <c r="B328" i="1"/>
  <c r="CE327" i="1"/>
  <c r="BD327" i="1"/>
  <c r="AC327" i="1"/>
  <c r="B327" i="1"/>
  <c r="CE326" i="1"/>
  <c r="BD326" i="1"/>
  <c r="AC326" i="1"/>
  <c r="B326" i="1"/>
  <c r="CE325" i="1"/>
  <c r="BD325" i="1"/>
  <c r="AC325" i="1"/>
  <c r="B325" i="1"/>
  <c r="CE324" i="1"/>
  <c r="BD324" i="1"/>
  <c r="AC324" i="1"/>
  <c r="B324" i="1"/>
  <c r="CE323" i="1"/>
  <c r="BD323" i="1"/>
  <c r="AC323" i="1"/>
  <c r="B323" i="1"/>
  <c r="CE322" i="1"/>
  <c r="BD322" i="1"/>
  <c r="AC322" i="1"/>
  <c r="B322" i="1"/>
  <c r="CE321" i="1"/>
  <c r="BD321" i="1"/>
  <c r="AC321" i="1"/>
  <c r="B321" i="1"/>
  <c r="CE320" i="1"/>
  <c r="BD320" i="1"/>
  <c r="AC320" i="1"/>
  <c r="B320" i="1"/>
  <c r="CE319" i="1"/>
  <c r="BD319" i="1"/>
  <c r="AC319" i="1"/>
  <c r="B319" i="1"/>
  <c r="CE318" i="1"/>
  <c r="BD318" i="1"/>
  <c r="AC318" i="1"/>
  <c r="B318" i="1"/>
  <c r="CE317" i="1"/>
  <c r="BD317" i="1"/>
  <c r="AC317" i="1"/>
  <c r="B317" i="1"/>
  <c r="CE316" i="1"/>
  <c r="BD316" i="1"/>
  <c r="AC316" i="1"/>
  <c r="B316" i="1"/>
  <c r="CE315" i="1"/>
  <c r="BD315" i="1"/>
  <c r="AC315" i="1"/>
  <c r="B315" i="1"/>
  <c r="CE314" i="1"/>
  <c r="BD314" i="1"/>
  <c r="AC314" i="1"/>
  <c r="B314" i="1"/>
  <c r="CE313" i="1"/>
  <c r="BD313" i="1"/>
  <c r="AC313" i="1"/>
  <c r="B313" i="1"/>
  <c r="CE312" i="1"/>
  <c r="BD312" i="1"/>
  <c r="AC312" i="1"/>
  <c r="B312" i="1"/>
  <c r="CE311" i="1"/>
  <c r="BD311" i="1"/>
  <c r="AC311" i="1"/>
  <c r="B311" i="1"/>
  <c r="CE310" i="1"/>
  <c r="BD310" i="1"/>
  <c r="AC310" i="1"/>
  <c r="B310" i="1"/>
  <c r="CE309" i="1"/>
  <c r="BD309" i="1"/>
  <c r="AC309" i="1"/>
  <c r="B309" i="1"/>
  <c r="CE308" i="1"/>
  <c r="BD308" i="1"/>
  <c r="AC308" i="1"/>
  <c r="B308" i="1"/>
  <c r="CE307" i="1"/>
  <c r="BD307" i="1"/>
  <c r="AC307" i="1"/>
  <c r="B307" i="1"/>
  <c r="CE306" i="1"/>
  <c r="BD306" i="1"/>
  <c r="AC306" i="1"/>
  <c r="B306" i="1"/>
  <c r="CE305" i="1"/>
  <c r="BD305" i="1"/>
  <c r="AC305" i="1"/>
  <c r="B305" i="1"/>
  <c r="CE304" i="1"/>
  <c r="BD304" i="1"/>
  <c r="AC304" i="1"/>
  <c r="B304" i="1"/>
  <c r="CE303" i="1"/>
  <c r="BD303" i="1"/>
  <c r="AC303" i="1"/>
  <c r="B303" i="1"/>
  <c r="CE302" i="1"/>
  <c r="BD302" i="1"/>
  <c r="AC302" i="1"/>
  <c r="B302" i="1"/>
  <c r="CE301" i="1"/>
  <c r="BD301" i="1"/>
  <c r="AC301" i="1"/>
  <c r="B301" i="1"/>
  <c r="CE300" i="1"/>
  <c r="BD300" i="1"/>
  <c r="AC300" i="1"/>
  <c r="B300" i="1"/>
  <c r="CE299" i="1"/>
  <c r="BD299" i="1"/>
  <c r="AC299" i="1"/>
  <c r="B299" i="1"/>
  <c r="CE298" i="1"/>
  <c r="BD298" i="1"/>
  <c r="AC298" i="1"/>
  <c r="B298" i="1"/>
  <c r="CE297" i="1"/>
  <c r="BD297" i="1"/>
  <c r="AC297" i="1"/>
  <c r="B297" i="1"/>
  <c r="CE296" i="1"/>
  <c r="BD296" i="1"/>
  <c r="AC296" i="1"/>
  <c r="B296" i="1"/>
  <c r="CE295" i="1"/>
  <c r="BD295" i="1"/>
  <c r="AC295" i="1"/>
  <c r="B295" i="1"/>
  <c r="CE294" i="1"/>
  <c r="BD294" i="1"/>
  <c r="AC294" i="1"/>
  <c r="B294" i="1"/>
  <c r="CE293" i="1"/>
  <c r="BD293" i="1"/>
  <c r="AC293" i="1"/>
  <c r="B293" i="1"/>
  <c r="CE292" i="1"/>
  <c r="BD292" i="1"/>
  <c r="AC292" i="1"/>
  <c r="B292" i="1"/>
  <c r="CE291" i="1"/>
  <c r="BD291" i="1"/>
  <c r="AC291" i="1"/>
  <c r="B291" i="1"/>
  <c r="CE290" i="1"/>
  <c r="BD290" i="1"/>
  <c r="AC290" i="1"/>
  <c r="B290" i="1"/>
  <c r="CE289" i="1"/>
  <c r="BD289" i="1"/>
  <c r="AC289" i="1"/>
  <c r="B289" i="1"/>
  <c r="CE288" i="1"/>
  <c r="BD288" i="1"/>
  <c r="AC288" i="1"/>
  <c r="B288" i="1"/>
  <c r="CE287" i="1"/>
  <c r="BD287" i="1"/>
  <c r="AC287" i="1"/>
  <c r="B287" i="1"/>
  <c r="CE286" i="1"/>
  <c r="BD286" i="1"/>
  <c r="AC286" i="1"/>
  <c r="B286" i="1"/>
  <c r="CE285" i="1"/>
  <c r="BD285" i="1"/>
  <c r="AC285" i="1"/>
  <c r="B285" i="1"/>
  <c r="CE284" i="1"/>
  <c r="BD284" i="1"/>
  <c r="AC284" i="1"/>
  <c r="B284" i="1"/>
  <c r="CE283" i="1"/>
  <c r="BD283" i="1"/>
  <c r="AC283" i="1"/>
  <c r="B283" i="1"/>
  <c r="CE282" i="1"/>
  <c r="BD282" i="1"/>
  <c r="AC282" i="1"/>
  <c r="B282" i="1"/>
  <c r="CE281" i="1"/>
  <c r="BD281" i="1"/>
  <c r="AC281" i="1"/>
  <c r="B281" i="1"/>
  <c r="CE280" i="1"/>
  <c r="BD280" i="1"/>
  <c r="AC280" i="1"/>
  <c r="B280" i="1"/>
  <c r="CE279" i="1"/>
  <c r="BD279" i="1"/>
  <c r="AC279" i="1"/>
  <c r="B279" i="1"/>
  <c r="CE278" i="1"/>
  <c r="BD278" i="1"/>
  <c r="AC278" i="1"/>
  <c r="B278" i="1"/>
  <c r="CE277" i="1"/>
  <c r="BD277" i="1"/>
  <c r="AC277" i="1"/>
  <c r="B277" i="1"/>
  <c r="CE276" i="1"/>
  <c r="BD276" i="1"/>
  <c r="AC276" i="1"/>
  <c r="B276" i="1"/>
  <c r="CE275" i="1"/>
  <c r="BD275" i="1"/>
  <c r="AC275" i="1"/>
  <c r="B275" i="1"/>
  <c r="CE274" i="1"/>
  <c r="BD274" i="1"/>
  <c r="AC274" i="1"/>
  <c r="B274" i="1"/>
  <c r="CE273" i="1"/>
  <c r="BD273" i="1"/>
  <c r="AC273" i="1"/>
  <c r="B273" i="1"/>
  <c r="CE272" i="1"/>
  <c r="BD272" i="1"/>
  <c r="AC272" i="1"/>
  <c r="B272" i="1"/>
  <c r="CE271" i="1"/>
  <c r="BD271" i="1"/>
  <c r="AC271" i="1"/>
  <c r="B271" i="1"/>
  <c r="CE270" i="1"/>
  <c r="BD270" i="1"/>
  <c r="AC270" i="1"/>
  <c r="B270" i="1"/>
  <c r="CE269" i="1"/>
  <c r="BD269" i="1"/>
  <c r="AC269" i="1"/>
  <c r="B269" i="1"/>
  <c r="CE268" i="1"/>
  <c r="BD268" i="1"/>
  <c r="AC268" i="1"/>
  <c r="B268" i="1"/>
  <c r="CE267" i="1"/>
  <c r="BD267" i="1"/>
  <c r="AC267" i="1"/>
  <c r="B267" i="1"/>
  <c r="CE266" i="1"/>
  <c r="BD266" i="1"/>
  <c r="AC266" i="1"/>
  <c r="B266" i="1"/>
  <c r="CE265" i="1"/>
  <c r="BD265" i="1"/>
  <c r="AC265" i="1"/>
  <c r="B265" i="1"/>
  <c r="CE264" i="1"/>
  <c r="BD264" i="1"/>
  <c r="AC264" i="1"/>
  <c r="B264" i="1"/>
  <c r="CE263" i="1"/>
  <c r="BD263" i="1"/>
  <c r="AC263" i="1"/>
  <c r="B263" i="1"/>
  <c r="CE262" i="1"/>
  <c r="BD262" i="1"/>
  <c r="AC262" i="1"/>
  <c r="B262" i="1"/>
  <c r="CE261" i="1"/>
  <c r="BD261" i="1"/>
  <c r="AC261" i="1"/>
  <c r="B261" i="1"/>
  <c r="CE260" i="1"/>
  <c r="BD260" i="1"/>
  <c r="AC260" i="1"/>
  <c r="B260" i="1"/>
  <c r="CE259" i="1"/>
  <c r="BD259" i="1"/>
  <c r="AC259" i="1"/>
  <c r="B259" i="1"/>
  <c r="CE258" i="1"/>
  <c r="BD258" i="1"/>
  <c r="AC258" i="1"/>
  <c r="B258" i="1"/>
  <c r="CE257" i="1"/>
  <c r="BD257" i="1"/>
  <c r="AC257" i="1"/>
  <c r="B257" i="1"/>
  <c r="CE256" i="1"/>
  <c r="BD256" i="1"/>
  <c r="AC256" i="1"/>
  <c r="B256" i="1"/>
  <c r="CE255" i="1"/>
  <c r="BD255" i="1"/>
  <c r="AC255" i="1"/>
  <c r="B255" i="1"/>
  <c r="CE254" i="1"/>
  <c r="BD254" i="1"/>
  <c r="AC254" i="1"/>
  <c r="B254" i="1"/>
  <c r="CE253" i="1"/>
  <c r="BD253" i="1"/>
  <c r="AC253" i="1"/>
  <c r="B253" i="1"/>
  <c r="CE252" i="1"/>
  <c r="BD252" i="1"/>
  <c r="AC252" i="1"/>
  <c r="B252" i="1"/>
  <c r="CE251" i="1"/>
  <c r="BD251" i="1"/>
  <c r="AC251" i="1"/>
  <c r="B251" i="1"/>
  <c r="CE250" i="1"/>
  <c r="AC250" i="1"/>
  <c r="B250" i="1"/>
  <c r="CE249" i="1"/>
  <c r="AC249" i="1"/>
  <c r="B249" i="1"/>
  <c r="CE248" i="1"/>
  <c r="AC248" i="1"/>
  <c r="B248" i="1"/>
  <c r="CE247" i="1"/>
  <c r="AC247" i="1"/>
  <c r="B247" i="1"/>
  <c r="CE246" i="1"/>
  <c r="AC246" i="1"/>
  <c r="B246" i="1"/>
  <c r="CE245" i="1"/>
  <c r="AC245" i="1"/>
  <c r="B245" i="1"/>
  <c r="CE244" i="1"/>
  <c r="AC244" i="1"/>
  <c r="B244" i="1"/>
  <c r="CE243" i="1"/>
  <c r="AC243" i="1"/>
  <c r="B243" i="1"/>
  <c r="CE242" i="1"/>
  <c r="AC242" i="1"/>
  <c r="B242" i="1"/>
  <c r="CE241" i="1"/>
  <c r="AC241" i="1"/>
  <c r="B241" i="1"/>
  <c r="CE240" i="1"/>
  <c r="AC240" i="1"/>
  <c r="B240" i="1"/>
  <c r="CE239" i="1"/>
  <c r="AC239" i="1"/>
  <c r="B239" i="1"/>
  <c r="CE238" i="1"/>
  <c r="AC238" i="1"/>
  <c r="B238" i="1"/>
  <c r="CE237" i="1"/>
  <c r="AC237" i="1"/>
  <c r="B237" i="1"/>
  <c r="CE236" i="1"/>
  <c r="AC236" i="1"/>
  <c r="B236" i="1"/>
  <c r="CE235" i="1"/>
  <c r="AC235" i="1"/>
  <c r="B235" i="1"/>
  <c r="CE234" i="1"/>
  <c r="AC234" i="1"/>
  <c r="B234" i="1"/>
  <c r="CE233" i="1"/>
  <c r="AC233" i="1"/>
  <c r="B233" i="1"/>
  <c r="CE232" i="1"/>
  <c r="AC232" i="1"/>
  <c r="B232" i="1"/>
  <c r="CE231" i="1"/>
  <c r="AC231" i="1"/>
  <c r="B231" i="1"/>
  <c r="CE230" i="1"/>
  <c r="AC230" i="1"/>
  <c r="B230" i="1"/>
  <c r="CE229" i="1"/>
  <c r="AC229" i="1"/>
  <c r="B229" i="1"/>
  <c r="CE228" i="1"/>
  <c r="AC228" i="1"/>
  <c r="B228" i="1"/>
  <c r="CE227" i="1"/>
  <c r="AC227" i="1"/>
  <c r="B227" i="1"/>
  <c r="CE226" i="1"/>
  <c r="AC226" i="1"/>
  <c r="B226" i="1"/>
  <c r="CE225" i="1"/>
  <c r="AC225" i="1"/>
  <c r="B225" i="1"/>
  <c r="CE224" i="1"/>
  <c r="AC224" i="1"/>
  <c r="B224" i="1"/>
  <c r="CE223" i="1"/>
  <c r="AC223" i="1"/>
  <c r="B223" i="1"/>
  <c r="CE222" i="1"/>
  <c r="AC222" i="1"/>
  <c r="B222" i="1"/>
  <c r="CE221" i="1"/>
  <c r="AC221" i="1"/>
  <c r="B221" i="1"/>
  <c r="CE220" i="1"/>
  <c r="AC220" i="1"/>
  <c r="B220" i="1"/>
  <c r="CE219" i="1"/>
  <c r="AC219" i="1"/>
  <c r="B219" i="1"/>
  <c r="CE218" i="1"/>
  <c r="AC218" i="1"/>
  <c r="B218" i="1"/>
  <c r="CE217" i="1"/>
  <c r="AC217" i="1"/>
  <c r="B217" i="1"/>
  <c r="CE216" i="1"/>
  <c r="AC216" i="1"/>
  <c r="B216" i="1"/>
  <c r="CE215" i="1"/>
  <c r="AC215" i="1"/>
  <c r="B215" i="1"/>
  <c r="CE214" i="1"/>
  <c r="AC214" i="1"/>
  <c r="B214" i="1"/>
  <c r="CE213" i="1"/>
  <c r="AC213" i="1"/>
  <c r="B213" i="1"/>
  <c r="CE212" i="1"/>
  <c r="AC212" i="1"/>
  <c r="B212" i="1"/>
  <c r="CE211" i="1"/>
  <c r="AC211" i="1"/>
  <c r="B211" i="1"/>
  <c r="CE210" i="1"/>
  <c r="AC210" i="1"/>
  <c r="B210" i="1"/>
  <c r="CE209" i="1"/>
  <c r="AC209" i="1"/>
  <c r="B209" i="1"/>
  <c r="CE208" i="1"/>
  <c r="AC208" i="1"/>
  <c r="B208" i="1"/>
  <c r="CE207" i="1"/>
  <c r="AC207" i="1"/>
  <c r="B207" i="1"/>
  <c r="CE206" i="1"/>
  <c r="AC206" i="1"/>
  <c r="B206" i="1"/>
  <c r="CE205" i="1"/>
  <c r="AC205" i="1"/>
  <c r="B205" i="1"/>
  <c r="CE204" i="1"/>
  <c r="AC204" i="1"/>
  <c r="B204" i="1"/>
  <c r="CE203" i="1"/>
  <c r="AC203" i="1"/>
  <c r="B203" i="1"/>
  <c r="CE202" i="1"/>
  <c r="AC202" i="1"/>
  <c r="B202" i="1"/>
  <c r="CE201" i="1"/>
  <c r="AC201" i="1"/>
  <c r="B201" i="1"/>
  <c r="CE200" i="1"/>
  <c r="AC200" i="1"/>
  <c r="B200" i="1"/>
  <c r="CE199" i="1"/>
  <c r="AC199" i="1"/>
  <c r="B199" i="1"/>
  <c r="CE198" i="1"/>
  <c r="AC198" i="1"/>
  <c r="B198" i="1"/>
  <c r="CE197" i="1"/>
  <c r="AC197" i="1"/>
  <c r="B197" i="1"/>
  <c r="CE196" i="1"/>
  <c r="AC196" i="1"/>
  <c r="B196" i="1"/>
  <c r="CE195" i="1"/>
  <c r="AC195" i="1"/>
  <c r="B195" i="1"/>
  <c r="CE194" i="1"/>
  <c r="AC194" i="1"/>
  <c r="B194" i="1"/>
  <c r="CE193" i="1"/>
  <c r="AC193" i="1"/>
  <c r="B193" i="1"/>
  <c r="CE192" i="1"/>
  <c r="AC192" i="1"/>
  <c r="B192" i="1"/>
  <c r="CE191" i="1"/>
  <c r="AC191" i="1"/>
  <c r="B191" i="1"/>
  <c r="CE190" i="1"/>
  <c r="AC190" i="1"/>
  <c r="B190" i="1"/>
  <c r="CE189" i="1"/>
  <c r="AC189" i="1"/>
  <c r="B189" i="1"/>
  <c r="CE188" i="1"/>
  <c r="AC188" i="1"/>
  <c r="B188" i="1"/>
  <c r="CE187" i="1"/>
  <c r="AC187" i="1"/>
  <c r="B187" i="1"/>
  <c r="CE186" i="1"/>
  <c r="AC186" i="1"/>
  <c r="B186" i="1"/>
  <c r="CE185" i="1"/>
  <c r="AC185" i="1"/>
  <c r="B185" i="1"/>
  <c r="CE184" i="1"/>
  <c r="AC184" i="1"/>
  <c r="B184" i="1"/>
  <c r="CE183" i="1"/>
  <c r="AC183" i="1"/>
  <c r="B183" i="1"/>
  <c r="CE182" i="1"/>
  <c r="AC182" i="1"/>
  <c r="B182" i="1"/>
  <c r="CE181" i="1"/>
  <c r="AC181" i="1"/>
  <c r="B181" i="1"/>
  <c r="CE180" i="1"/>
  <c r="AC180" i="1"/>
  <c r="B180" i="1"/>
  <c r="CE179" i="1"/>
  <c r="AC179" i="1"/>
  <c r="B179" i="1"/>
  <c r="CE178" i="1"/>
  <c r="AC178" i="1"/>
  <c r="B178" i="1"/>
  <c r="CE177" i="1"/>
  <c r="AC177" i="1"/>
  <c r="B177" i="1"/>
  <c r="CE176" i="1"/>
  <c r="AC176" i="1"/>
  <c r="B176" i="1"/>
  <c r="CE175" i="1"/>
  <c r="AC175" i="1"/>
  <c r="B175" i="1"/>
  <c r="CE174" i="1"/>
  <c r="AC174" i="1"/>
  <c r="B174" i="1"/>
  <c r="CE173" i="1"/>
  <c r="AC173" i="1"/>
  <c r="B173" i="1"/>
  <c r="CE172" i="1"/>
  <c r="AC172" i="1"/>
  <c r="B172" i="1"/>
  <c r="CE171" i="1"/>
  <c r="AC171" i="1"/>
  <c r="B171" i="1"/>
  <c r="CE170" i="1"/>
  <c r="AC170" i="1"/>
  <c r="B170" i="1"/>
  <c r="CE169" i="1"/>
  <c r="AC169" i="1"/>
  <c r="B169" i="1"/>
  <c r="CE168" i="1"/>
  <c r="AC168" i="1"/>
  <c r="B168" i="1"/>
  <c r="CE167" i="1"/>
  <c r="AC167" i="1"/>
  <c r="B167" i="1"/>
  <c r="CE166" i="1"/>
  <c r="AC166" i="1"/>
  <c r="B166" i="1"/>
  <c r="CE165" i="1"/>
  <c r="AC165" i="1"/>
  <c r="B165" i="1"/>
  <c r="CE164" i="1"/>
  <c r="AC164" i="1"/>
  <c r="B164" i="1"/>
  <c r="CE163" i="1"/>
  <c r="AC163" i="1"/>
  <c r="B163" i="1"/>
  <c r="CE162" i="1"/>
  <c r="AC162" i="1"/>
  <c r="B162" i="1"/>
  <c r="CE161" i="1"/>
  <c r="AC161" i="1"/>
  <c r="B161" i="1"/>
  <c r="CE160" i="1"/>
  <c r="AC160" i="1"/>
  <c r="B160" i="1"/>
  <c r="CE159" i="1"/>
  <c r="AC159" i="1"/>
  <c r="B159" i="1"/>
  <c r="CE158" i="1"/>
  <c r="AC158" i="1"/>
  <c r="B158" i="1"/>
  <c r="CE157" i="1"/>
  <c r="AC157" i="1"/>
  <c r="B157" i="1"/>
  <c r="CE156" i="1"/>
  <c r="AC156" i="1"/>
  <c r="B156" i="1"/>
  <c r="CE155" i="1"/>
  <c r="AC155" i="1"/>
  <c r="B155" i="1"/>
  <c r="CE154" i="1"/>
  <c r="AC154" i="1"/>
  <c r="B154" i="1"/>
  <c r="CE153" i="1"/>
  <c r="AC153" i="1"/>
  <c r="B153" i="1"/>
  <c r="CE152" i="1"/>
  <c r="AC152" i="1"/>
  <c r="B152" i="1"/>
  <c r="CE151" i="1"/>
  <c r="AC151" i="1"/>
  <c r="B151" i="1"/>
  <c r="CE150" i="1"/>
  <c r="AC150" i="1"/>
  <c r="B150" i="1"/>
  <c r="CE149" i="1"/>
  <c r="AC149" i="1"/>
  <c r="B149" i="1"/>
  <c r="CE148" i="1"/>
  <c r="AC148" i="1"/>
  <c r="B148" i="1"/>
  <c r="CE147" i="1"/>
  <c r="AC147" i="1"/>
  <c r="B147" i="1"/>
  <c r="CE146" i="1"/>
  <c r="AC146" i="1"/>
  <c r="B146" i="1"/>
  <c r="CE145" i="1"/>
  <c r="AC145" i="1"/>
  <c r="B145" i="1"/>
  <c r="CE144" i="1"/>
  <c r="AC144" i="1"/>
  <c r="B144" i="1"/>
  <c r="CE143" i="1"/>
  <c r="AC143" i="1"/>
  <c r="B143" i="1"/>
  <c r="CE142" i="1"/>
  <c r="AC142" i="1"/>
  <c r="B142" i="1"/>
  <c r="CE141" i="1"/>
  <c r="AC141" i="1"/>
  <c r="B141" i="1"/>
  <c r="CE140" i="1"/>
  <c r="AC140" i="1"/>
  <c r="B140" i="1"/>
  <c r="CE139" i="1"/>
  <c r="AC139" i="1"/>
  <c r="B139" i="1"/>
  <c r="CE138" i="1"/>
  <c r="AC138" i="1"/>
  <c r="B138" i="1"/>
  <c r="CE137" i="1"/>
  <c r="AC137" i="1"/>
  <c r="B137" i="1"/>
  <c r="CE136" i="1"/>
  <c r="AC136" i="1"/>
  <c r="B136" i="1"/>
  <c r="CE135" i="1"/>
  <c r="AC135" i="1"/>
  <c r="B135" i="1"/>
  <c r="CE134" i="1"/>
  <c r="AC134" i="1"/>
  <c r="B134" i="1"/>
  <c r="CE133" i="1"/>
  <c r="AC133" i="1"/>
  <c r="B133" i="1"/>
  <c r="CE132" i="1"/>
  <c r="AC132" i="1"/>
  <c r="B132" i="1"/>
  <c r="CE131" i="1"/>
  <c r="AC131" i="1"/>
  <c r="B131" i="1"/>
  <c r="CE130" i="1"/>
  <c r="AC130" i="1"/>
  <c r="B130" i="1"/>
  <c r="CE129" i="1"/>
  <c r="AC129" i="1"/>
  <c r="B129" i="1"/>
  <c r="CE128" i="1"/>
  <c r="AC128" i="1"/>
  <c r="B128" i="1"/>
  <c r="CE127" i="1"/>
  <c r="AC127" i="1"/>
  <c r="B127" i="1"/>
  <c r="CE126" i="1"/>
  <c r="AC126" i="1"/>
  <c r="B126" i="1"/>
  <c r="CE125" i="1"/>
  <c r="AC125" i="1"/>
  <c r="B125" i="1"/>
  <c r="CE124" i="1"/>
  <c r="AC124" i="1"/>
  <c r="B124" i="1"/>
  <c r="CE123" i="1"/>
  <c r="AC123" i="1"/>
  <c r="B123" i="1"/>
  <c r="CE122" i="1"/>
  <c r="AC122" i="1"/>
  <c r="B122" i="1"/>
  <c r="CE121" i="1"/>
  <c r="AC121" i="1"/>
  <c r="B121" i="1"/>
  <c r="CE120" i="1"/>
  <c r="AC120" i="1"/>
  <c r="B120" i="1"/>
  <c r="CE119" i="1"/>
  <c r="AC119" i="1"/>
  <c r="B119" i="1"/>
  <c r="CE118" i="1"/>
  <c r="AC118" i="1"/>
  <c r="B118" i="1"/>
  <c r="CE117" i="1"/>
  <c r="AC117" i="1"/>
  <c r="B117" i="1"/>
  <c r="CE116" i="1"/>
  <c r="AC116" i="1"/>
  <c r="B116" i="1"/>
  <c r="CE115" i="1"/>
  <c r="AC115" i="1"/>
  <c r="B115" i="1"/>
  <c r="CE114" i="1"/>
  <c r="AC114" i="1"/>
  <c r="B114" i="1"/>
  <c r="CE113" i="1"/>
  <c r="AC113" i="1"/>
  <c r="B113" i="1"/>
  <c r="CE112" i="1"/>
  <c r="AC112" i="1"/>
  <c r="B112" i="1"/>
  <c r="CE111" i="1"/>
  <c r="AC111" i="1"/>
  <c r="B111" i="1"/>
  <c r="CE110" i="1"/>
  <c r="AC110" i="1"/>
  <c r="B110" i="1"/>
  <c r="CE109" i="1"/>
  <c r="AC109" i="1"/>
  <c r="B109" i="1"/>
  <c r="CE108" i="1"/>
  <c r="AC108" i="1"/>
  <c r="B108" i="1"/>
  <c r="CE107" i="1"/>
  <c r="AC107" i="1"/>
  <c r="B107" i="1"/>
  <c r="CE106" i="1"/>
  <c r="AC106" i="1"/>
  <c r="B106" i="1"/>
  <c r="CE105" i="1"/>
  <c r="AC105" i="1"/>
  <c r="B105" i="1"/>
  <c r="CE104" i="1"/>
  <c r="AC104" i="1"/>
  <c r="B104" i="1"/>
  <c r="CE103" i="1"/>
  <c r="AC103" i="1"/>
  <c r="B103" i="1"/>
  <c r="CE102" i="1"/>
  <c r="AC102" i="1"/>
  <c r="B102" i="1"/>
  <c r="CE101" i="1"/>
  <c r="AC101" i="1"/>
  <c r="B101" i="1"/>
  <c r="CE100" i="1"/>
  <c r="AC100" i="1"/>
  <c r="B100" i="1"/>
  <c r="CE99" i="1"/>
  <c r="AC99" i="1"/>
  <c r="B99" i="1"/>
  <c r="CE98" i="1"/>
  <c r="AC98" i="1"/>
  <c r="B98" i="1"/>
  <c r="CE97" i="1"/>
  <c r="AC97" i="1"/>
  <c r="B97" i="1"/>
  <c r="CE96" i="1"/>
  <c r="AC96" i="1"/>
  <c r="B96" i="1"/>
  <c r="CE95" i="1"/>
  <c r="AC95" i="1"/>
  <c r="B95" i="1"/>
  <c r="CE94" i="1"/>
  <c r="AC94" i="1"/>
  <c r="B94" i="1"/>
  <c r="CE93" i="1"/>
  <c r="AC93" i="1"/>
  <c r="B93" i="1"/>
  <c r="CE92" i="1"/>
  <c r="AC92" i="1"/>
  <c r="B92" i="1"/>
  <c r="CE91" i="1"/>
  <c r="AC91" i="1"/>
  <c r="B91" i="1"/>
  <c r="CE90" i="1"/>
  <c r="AC90" i="1"/>
  <c r="B90" i="1"/>
  <c r="CE89" i="1"/>
  <c r="AC89" i="1"/>
  <c r="B89" i="1"/>
  <c r="CE88" i="1"/>
  <c r="AC88" i="1"/>
  <c r="B88" i="1"/>
  <c r="CE87" i="1"/>
  <c r="AC87" i="1"/>
  <c r="B87" i="1"/>
  <c r="CE86" i="1"/>
  <c r="AC86" i="1"/>
  <c r="B86" i="1"/>
  <c r="CE85" i="1"/>
  <c r="AC85" i="1"/>
  <c r="B85" i="1"/>
  <c r="CE84" i="1"/>
  <c r="AC84" i="1"/>
  <c r="B84" i="1"/>
  <c r="CE83" i="1"/>
  <c r="AC83" i="1"/>
  <c r="B83" i="1"/>
  <c r="CE82" i="1"/>
  <c r="AC82" i="1"/>
  <c r="B82" i="1"/>
  <c r="CE81" i="1"/>
  <c r="AC81" i="1"/>
  <c r="B81" i="1"/>
  <c r="CE80" i="1"/>
  <c r="AC80" i="1"/>
  <c r="B80" i="1"/>
  <c r="CE79" i="1"/>
  <c r="AC79" i="1"/>
  <c r="B79" i="1"/>
  <c r="CE78" i="1"/>
  <c r="AC78" i="1"/>
  <c r="B78" i="1"/>
  <c r="CE77" i="1"/>
  <c r="AC77" i="1"/>
  <c r="B77" i="1"/>
  <c r="CE76" i="1"/>
  <c r="AC76" i="1"/>
  <c r="B76" i="1"/>
  <c r="CE75" i="1"/>
  <c r="AC75" i="1"/>
  <c r="B75" i="1"/>
  <c r="CE74" i="1"/>
  <c r="AC74" i="1"/>
  <c r="B74" i="1"/>
  <c r="CE73" i="1"/>
  <c r="AC73" i="1"/>
  <c r="B73" i="1"/>
  <c r="CE72" i="1"/>
  <c r="AC72" i="1"/>
  <c r="B72" i="1"/>
  <c r="CE71" i="1"/>
  <c r="AC71" i="1"/>
  <c r="B71" i="1"/>
  <c r="CE70" i="1"/>
  <c r="AC70" i="1"/>
  <c r="B70" i="1"/>
  <c r="CE69" i="1"/>
  <c r="AC69" i="1"/>
  <c r="B69" i="1"/>
  <c r="CE68" i="1"/>
  <c r="AC68" i="1"/>
  <c r="B68" i="1"/>
  <c r="CE67" i="1"/>
  <c r="AC67" i="1"/>
  <c r="B67" i="1"/>
  <c r="CE66" i="1"/>
  <c r="AC66" i="1"/>
  <c r="B66" i="1"/>
  <c r="CE65" i="1"/>
  <c r="AC65" i="1"/>
  <c r="B65" i="1"/>
  <c r="CE64" i="1"/>
  <c r="AC64" i="1"/>
  <c r="B64" i="1"/>
  <c r="CE63" i="1"/>
  <c r="AC63" i="1"/>
  <c r="B63" i="1"/>
  <c r="CE62" i="1"/>
  <c r="AC62" i="1"/>
  <c r="B62" i="1"/>
  <c r="CE61" i="1"/>
  <c r="AC61" i="1"/>
  <c r="B61" i="1"/>
  <c r="CE60" i="1"/>
  <c r="AC60" i="1"/>
  <c r="B60" i="1"/>
  <c r="CE59" i="1"/>
  <c r="AC59" i="1"/>
  <c r="B59" i="1"/>
  <c r="CE58" i="1"/>
  <c r="AC58" i="1"/>
  <c r="B58" i="1"/>
  <c r="CE57" i="1"/>
  <c r="AC57" i="1"/>
  <c r="B57" i="1"/>
  <c r="CE56" i="1"/>
  <c r="AC56" i="1"/>
  <c r="B56" i="1"/>
  <c r="CE55" i="1"/>
  <c r="AC55" i="1"/>
  <c r="B55" i="1"/>
  <c r="CE54" i="1"/>
  <c r="AC54" i="1"/>
  <c r="B54" i="1"/>
  <c r="CE53" i="1"/>
  <c r="AC53" i="1"/>
  <c r="B53" i="1"/>
  <c r="CE52" i="1"/>
  <c r="AC52" i="1"/>
  <c r="B52" i="1"/>
  <c r="CE51" i="1"/>
  <c r="AC51" i="1"/>
  <c r="B51" i="1"/>
  <c r="CE50" i="1"/>
  <c r="AC50" i="1"/>
  <c r="B50" i="1"/>
  <c r="CE49" i="1"/>
  <c r="AC49" i="1"/>
  <c r="B49" i="1"/>
  <c r="CE48" i="1"/>
  <c r="AC48" i="1"/>
  <c r="B48" i="1"/>
  <c r="CE47" i="1"/>
  <c r="AC47" i="1"/>
  <c r="B47" i="1"/>
  <c r="CE46" i="1"/>
  <c r="AC46" i="1"/>
  <c r="B46" i="1"/>
  <c r="CE45" i="1"/>
  <c r="AC45" i="1"/>
  <c r="B45" i="1"/>
  <c r="CE44" i="1"/>
  <c r="AC44" i="1"/>
  <c r="B44" i="1"/>
  <c r="CE43" i="1"/>
  <c r="AC43" i="1"/>
  <c r="B43" i="1"/>
  <c r="CE42" i="1"/>
  <c r="AC42" i="1"/>
  <c r="B42" i="1"/>
  <c r="CE41" i="1"/>
  <c r="AC41" i="1"/>
  <c r="B41" i="1"/>
  <c r="CE40" i="1"/>
  <c r="AC40" i="1"/>
  <c r="B40" i="1"/>
  <c r="CE39" i="1"/>
  <c r="AC39" i="1"/>
  <c r="B39" i="1"/>
  <c r="CE38" i="1"/>
  <c r="AC38" i="1"/>
  <c r="B38" i="1"/>
  <c r="CE37" i="1"/>
  <c r="AC37" i="1"/>
  <c r="B37" i="1"/>
  <c r="CE36" i="1"/>
  <c r="AC36" i="1"/>
  <c r="B36" i="1"/>
  <c r="CE35" i="1"/>
  <c r="AC35" i="1"/>
  <c r="B35" i="1"/>
  <c r="CE34" i="1"/>
  <c r="AC34" i="1"/>
  <c r="B34" i="1"/>
  <c r="CE33" i="1"/>
  <c r="AC33" i="1"/>
  <c r="B33" i="1"/>
  <c r="CE32" i="1"/>
  <c r="AC32" i="1"/>
  <c r="B32" i="1"/>
  <c r="CE31" i="1"/>
  <c r="AC31" i="1"/>
  <c r="B31" i="1"/>
  <c r="CE30" i="1"/>
  <c r="AC30" i="1"/>
  <c r="B30" i="1"/>
  <c r="CE29" i="1"/>
  <c r="AC29" i="1"/>
  <c r="B29" i="1"/>
  <c r="CE28" i="1"/>
  <c r="AC28" i="1"/>
  <c r="B28" i="1"/>
  <c r="CE27" i="1"/>
  <c r="AC27" i="1"/>
  <c r="B27" i="1"/>
  <c r="CE26" i="1"/>
  <c r="AC26" i="1"/>
  <c r="B26" i="1"/>
  <c r="CE25" i="1"/>
  <c r="AC25" i="1"/>
  <c r="B25" i="1"/>
  <c r="CE24" i="1"/>
  <c r="AC24" i="1"/>
  <c r="B24" i="1"/>
  <c r="CE23" i="1"/>
  <c r="AC23" i="1"/>
  <c r="B23" i="1"/>
  <c r="CE22" i="1"/>
  <c r="AC22" i="1"/>
  <c r="B22" i="1"/>
  <c r="CE21" i="1"/>
  <c r="AC21" i="1"/>
  <c r="B21" i="1"/>
  <c r="CE20" i="1"/>
  <c r="AC20" i="1"/>
  <c r="B20" i="1"/>
  <c r="CE19" i="1"/>
  <c r="AC19" i="1"/>
  <c r="B19" i="1"/>
  <c r="CE18" i="1"/>
  <c r="AC18" i="1"/>
  <c r="B18" i="1"/>
  <c r="CE17" i="1"/>
  <c r="AC17" i="1"/>
  <c r="B17" i="1"/>
  <c r="CE16" i="1"/>
  <c r="AC16" i="1"/>
  <c r="B16" i="1"/>
  <c r="CE15" i="1"/>
  <c r="AC15" i="1"/>
  <c r="B15" i="1"/>
  <c r="CE14" i="1"/>
  <c r="AC14" i="1"/>
  <c r="B14" i="1"/>
  <c r="CE13" i="1"/>
  <c r="AC13" i="1"/>
  <c r="B13" i="1"/>
  <c r="CE12" i="1"/>
  <c r="AC12" i="1"/>
  <c r="B12" i="1"/>
  <c r="CE11" i="1"/>
  <c r="AC11" i="1"/>
  <c r="B11" i="1"/>
  <c r="CG10" i="1"/>
  <c r="CF10" i="1"/>
  <c r="CE10" i="1"/>
  <c r="AC10" i="1"/>
  <c r="B10" i="1"/>
  <c r="CE5" i="1"/>
  <c r="BD3" i="1"/>
  <c r="AC3" i="1"/>
  <c r="B3" i="1"/>
  <c r="CF2" i="1"/>
  <c r="CE2" i="1"/>
  <c r="AC2" i="1"/>
  <c r="B2" i="1"/>
  <c r="CE1" i="1"/>
  <c r="J145" i="96" l="1"/>
  <c r="G142" i="96"/>
  <c r="L147" i="96"/>
  <c r="K146" i="96"/>
  <c r="H143" i="96"/>
  <c r="I144" i="96"/>
  <c r="L139" i="42"/>
  <c r="L140" i="42"/>
  <c r="L142" i="42"/>
  <c r="M143" i="42" s="1"/>
  <c r="C395" i="4"/>
  <c r="J395" i="1"/>
  <c r="Q395" i="1"/>
  <c r="AK395" i="1"/>
  <c r="AR395" i="1"/>
  <c r="B395" i="4"/>
  <c r="BL395" i="1"/>
  <c r="BS395" i="1"/>
  <c r="J396" i="1"/>
  <c r="Q396" i="1"/>
  <c r="D397" i="4"/>
  <c r="AK396" i="1"/>
  <c r="AR396" i="1"/>
  <c r="BL396" i="1"/>
  <c r="BS396" i="1"/>
  <c r="C398" i="4"/>
  <c r="J397" i="1"/>
  <c r="Q397" i="1"/>
  <c r="AK397" i="1"/>
  <c r="AR397" i="1"/>
  <c r="B398" i="4"/>
  <c r="BL397" i="1"/>
  <c r="BS397" i="1"/>
  <c r="J398" i="1"/>
  <c r="Q398" i="1"/>
  <c r="D399" i="4"/>
  <c r="AK398" i="1"/>
  <c r="AR398" i="1"/>
  <c r="BL398" i="1"/>
  <c r="BS398" i="1"/>
  <c r="J399" i="1"/>
  <c r="Q399" i="1"/>
  <c r="AK399" i="1"/>
  <c r="AR399" i="1"/>
  <c r="B400" i="4"/>
  <c r="BL399" i="1"/>
  <c r="BS399" i="1"/>
  <c r="J400" i="1"/>
  <c r="Q400" i="1"/>
  <c r="D401" i="4"/>
  <c r="AK400" i="1"/>
  <c r="AR400" i="1"/>
  <c r="BL400" i="1"/>
  <c r="BS400" i="1"/>
  <c r="C402" i="4"/>
  <c r="J401" i="1"/>
  <c r="Q401" i="1"/>
  <c r="AK401" i="1"/>
  <c r="AR401" i="1"/>
  <c r="B402" i="4"/>
  <c r="BL401" i="1"/>
  <c r="BS401" i="1"/>
  <c r="J402" i="1"/>
  <c r="Q402" i="1"/>
  <c r="D403" i="4"/>
  <c r="AK402" i="1"/>
  <c r="AR402" i="1"/>
  <c r="BL402" i="1"/>
  <c r="BS402" i="1"/>
  <c r="C404" i="4"/>
  <c r="J403" i="1"/>
  <c r="Q403" i="1"/>
  <c r="AK403" i="1"/>
  <c r="AR403" i="1"/>
  <c r="B404" i="4"/>
  <c r="BL403" i="1"/>
  <c r="BS403" i="1"/>
  <c r="J404" i="1"/>
  <c r="Q404" i="1"/>
  <c r="D405" i="4"/>
  <c r="AK404" i="1"/>
  <c r="AR404" i="1"/>
  <c r="BL404" i="1"/>
  <c r="BS404" i="1"/>
  <c r="C406" i="4"/>
  <c r="J405" i="1"/>
  <c r="Q405" i="1"/>
  <c r="AK405" i="1"/>
  <c r="AR405" i="1"/>
  <c r="B406" i="4"/>
  <c r="BL405" i="1"/>
  <c r="BS405" i="1"/>
  <c r="J406" i="1"/>
  <c r="Q406" i="1"/>
  <c r="D407" i="4"/>
  <c r="AK406" i="1"/>
  <c r="AR406" i="1"/>
  <c r="BL406" i="1"/>
  <c r="BS406" i="1"/>
  <c r="R139" i="42" l="1"/>
  <c r="T139" i="42" s="1"/>
  <c r="R142" i="42"/>
  <c r="T142" i="42" s="1"/>
  <c r="L141" i="42"/>
  <c r="M142" i="42" s="1"/>
  <c r="R141" i="42"/>
  <c r="T141" i="42" s="1"/>
  <c r="M140" i="42"/>
  <c r="C400" i="4"/>
  <c r="B407" i="4"/>
  <c r="B405" i="4"/>
  <c r="B403" i="4"/>
  <c r="B401" i="4"/>
  <c r="B399" i="4"/>
  <c r="B397" i="4"/>
  <c r="R140" i="42"/>
  <c r="T140" i="42" s="1"/>
  <c r="C407" i="4"/>
  <c r="C405" i="4"/>
  <c r="C403" i="4"/>
  <c r="C401" i="4"/>
  <c r="C399" i="4"/>
  <c r="C397" i="4"/>
  <c r="D406" i="4"/>
  <c r="D404" i="4"/>
  <c r="D402" i="4"/>
  <c r="D400" i="4"/>
  <c r="D398" i="4"/>
  <c r="D395" i="4"/>
  <c r="B21" i="149"/>
  <c r="B19" i="149"/>
  <c r="B12" i="149"/>
  <c r="M141" i="42" l="1"/>
  <c r="AI8" i="179"/>
  <c r="D4" i="4"/>
  <c r="N21" i="76"/>
  <c r="M22" i="76"/>
  <c r="B20" i="149"/>
  <c r="Q8" i="178"/>
  <c r="P8" i="178" a="1"/>
  <c r="P8" i="178" s="1"/>
  <c r="M20" i="76"/>
  <c r="N19" i="76"/>
  <c r="M18" i="76"/>
  <c r="N15" i="76"/>
  <c r="M14" i="76"/>
  <c r="N13" i="76"/>
  <c r="M12" i="76"/>
  <c r="N11" i="76"/>
  <c r="L5" i="76"/>
  <c r="K5" i="76"/>
  <c r="M26" i="76"/>
  <c r="N26" i="76"/>
  <c r="M27" i="76"/>
  <c r="N27" i="76"/>
  <c r="M28" i="76"/>
  <c r="N28" i="76"/>
  <c r="M29" i="76"/>
  <c r="N29" i="76"/>
  <c r="M30" i="76"/>
  <c r="N30" i="76"/>
  <c r="M31" i="76"/>
  <c r="N31" i="76"/>
  <c r="B18" i="149" l="1"/>
  <c r="B15" i="149"/>
  <c r="D9" i="21"/>
  <c r="D7" i="42" s="1"/>
  <c r="AE10" i="179" l="1"/>
  <c r="AB10" i="179"/>
  <c r="AB6" i="179"/>
  <c r="BS114" i="1" l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3" i="1"/>
  <c r="BS134" i="1"/>
  <c r="BS135" i="1"/>
  <c r="BS136" i="1"/>
  <c r="BS137" i="1"/>
  <c r="BS138" i="1"/>
  <c r="BS139" i="1"/>
  <c r="BS140" i="1"/>
  <c r="BS141" i="1"/>
  <c r="BS143" i="1"/>
  <c r="BS144" i="1"/>
  <c r="BS146" i="1"/>
  <c r="BS147" i="1"/>
  <c r="BS148" i="1"/>
  <c r="BS149" i="1"/>
  <c r="BS150" i="1"/>
  <c r="BS151" i="1"/>
  <c r="BS153" i="1"/>
  <c r="BS154" i="1"/>
  <c r="BS155" i="1"/>
  <c r="BS156" i="1"/>
  <c r="BS157" i="1"/>
  <c r="BS158" i="1"/>
  <c r="BS159" i="1"/>
  <c r="BS160" i="1"/>
  <c r="BS161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2" i="1"/>
  <c r="BS233" i="1"/>
  <c r="BS234" i="1"/>
  <c r="BS235" i="1"/>
  <c r="BS236" i="1"/>
  <c r="BS237" i="1"/>
  <c r="BS238" i="1"/>
  <c r="BS239" i="1"/>
  <c r="BS240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3" i="1"/>
  <c r="BS264" i="1"/>
  <c r="BS265" i="1"/>
  <c r="BS266" i="1"/>
  <c r="BS267" i="1"/>
  <c r="BS269" i="1"/>
  <c r="BS270" i="1"/>
  <c r="BS271" i="1"/>
  <c r="BS272" i="1"/>
  <c r="BS273" i="1"/>
  <c r="BS274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4" i="1"/>
  <c r="BS295" i="1"/>
  <c r="BS296" i="1"/>
  <c r="BS297" i="1"/>
  <c r="BS299" i="1"/>
  <c r="BS300" i="1"/>
  <c r="BS301" i="1"/>
  <c r="BS302" i="1"/>
  <c r="BS303" i="1"/>
  <c r="BS304" i="1"/>
  <c r="BS305" i="1"/>
  <c r="BS306" i="1"/>
  <c r="BS307" i="1"/>
  <c r="BS308" i="1"/>
  <c r="BS309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113" i="1"/>
  <c r="BL261" i="1"/>
  <c r="BL263" i="1"/>
  <c r="BL264" i="1"/>
  <c r="BL265" i="1"/>
  <c r="BL267" i="1"/>
  <c r="BL269" i="1"/>
  <c r="BL270" i="1"/>
  <c r="BL271" i="1"/>
  <c r="BL272" i="1"/>
  <c r="BL273" i="1"/>
  <c r="BL274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4" i="1"/>
  <c r="BL295" i="1"/>
  <c r="BL296" i="1"/>
  <c r="BL297" i="1"/>
  <c r="BL299" i="1"/>
  <c r="BL300" i="1"/>
  <c r="BL301" i="1"/>
  <c r="BL302" i="1"/>
  <c r="BL303" i="1"/>
  <c r="BL304" i="1"/>
  <c r="BL305" i="1"/>
  <c r="BL306" i="1"/>
  <c r="BL307" i="1"/>
  <c r="BL308" i="1"/>
  <c r="BL309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3" i="1"/>
  <c r="BL134" i="1"/>
  <c r="BL135" i="1"/>
  <c r="BL136" i="1"/>
  <c r="BL137" i="1"/>
  <c r="BL138" i="1"/>
  <c r="BL139" i="1"/>
  <c r="BL140" i="1"/>
  <c r="BL141" i="1"/>
  <c r="BL143" i="1"/>
  <c r="BL144" i="1"/>
  <c r="BL147" i="1"/>
  <c r="BL148" i="1"/>
  <c r="BL149" i="1"/>
  <c r="BL150" i="1"/>
  <c r="BL153" i="1"/>
  <c r="BL154" i="1"/>
  <c r="BL155" i="1"/>
  <c r="BL156" i="1"/>
  <c r="BL158" i="1"/>
  <c r="BL159" i="1"/>
  <c r="BL160" i="1"/>
  <c r="BL164" i="1"/>
  <c r="BL165" i="1"/>
  <c r="BL166" i="1"/>
  <c r="BL167" i="1"/>
  <c r="BL168" i="1"/>
  <c r="BL169" i="1"/>
  <c r="BL170" i="1"/>
  <c r="BL171" i="1"/>
  <c r="BL172" i="1"/>
  <c r="BL174" i="1"/>
  <c r="BL175" i="1"/>
  <c r="BL176" i="1"/>
  <c r="BL177" i="1"/>
  <c r="BL178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5" i="1"/>
  <c r="BL196" i="1"/>
  <c r="BL198" i="1"/>
  <c r="BL199" i="1"/>
  <c r="BL200" i="1"/>
  <c r="BL201" i="1"/>
  <c r="BL202" i="1"/>
  <c r="BL203" i="1"/>
  <c r="BL204" i="1"/>
  <c r="BL205" i="1"/>
  <c r="BL206" i="1"/>
  <c r="BL207" i="1"/>
  <c r="BL209" i="1"/>
  <c r="BL211" i="1"/>
  <c r="BL213" i="1"/>
  <c r="BL214" i="1"/>
  <c r="BL215" i="1"/>
  <c r="BL216" i="1"/>
  <c r="BL217" i="1"/>
  <c r="BL218" i="1"/>
  <c r="BL219" i="1"/>
  <c r="BL220" i="1"/>
  <c r="BL222" i="1"/>
  <c r="BL223" i="1"/>
  <c r="BL224" i="1"/>
  <c r="BL225" i="1"/>
  <c r="BL226" i="1"/>
  <c r="BL227" i="1"/>
  <c r="BL228" i="1"/>
  <c r="BL229" i="1"/>
  <c r="BL230" i="1"/>
  <c r="BL232" i="1"/>
  <c r="BL234" i="1"/>
  <c r="BL235" i="1"/>
  <c r="BL236" i="1"/>
  <c r="BL237" i="1"/>
  <c r="BL238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113" i="1"/>
  <c r="BZ9" i="1"/>
  <c r="BY9" i="1"/>
  <c r="BS8" i="1"/>
  <c r="BE8" i="1"/>
  <c r="B8" i="4"/>
  <c r="BD5" i="1"/>
  <c r="BJ7" i="1"/>
  <c r="BE10" i="1"/>
  <c r="BF10" i="1"/>
  <c r="BG10" i="1"/>
  <c r="BH10" i="1"/>
  <c r="BI10" i="1"/>
  <c r="BJ10" i="1"/>
  <c r="BH412" i="1" l="1"/>
  <c r="BH407" i="1"/>
  <c r="BI407" i="1" s="1"/>
  <c r="BH410" i="1"/>
  <c r="BH414" i="1"/>
  <c r="BG414" i="1" s="1"/>
  <c r="BI414" i="1" s="1"/>
  <c r="BH415" i="1"/>
  <c r="BG415" i="1" s="1"/>
  <c r="BI415" i="1" s="1"/>
  <c r="BH416" i="1"/>
  <c r="BH417" i="1"/>
  <c r="BG417" i="1" s="1"/>
  <c r="BI417" i="1" s="1"/>
  <c r="BJ418" i="1" s="1"/>
  <c r="BH418" i="1"/>
  <c r="BG418" i="1" s="1"/>
  <c r="BI418" i="1" s="1"/>
  <c r="BH408" i="1"/>
  <c r="BG408" i="1" s="1"/>
  <c r="BI408" i="1" s="1"/>
  <c r="BH409" i="1"/>
  <c r="BG409" i="1" s="1"/>
  <c r="BI409" i="1" s="1"/>
  <c r="BH413" i="1"/>
  <c r="BG413" i="1" s="1"/>
  <c r="BI413" i="1" s="1"/>
  <c r="BJ414" i="1" s="1"/>
  <c r="BH411" i="1"/>
  <c r="BH108" i="1"/>
  <c r="BI108" i="1" s="1"/>
  <c r="BH107" i="1"/>
  <c r="BI107" i="1" s="1"/>
  <c r="BH399" i="1"/>
  <c r="BH401" i="1"/>
  <c r="BH395" i="1"/>
  <c r="BI395" i="1" s="1"/>
  <c r="BH406" i="1"/>
  <c r="BH402" i="1"/>
  <c r="BH405" i="1"/>
  <c r="BH403" i="1"/>
  <c r="BI403" i="1" s="1"/>
  <c r="BH398" i="1"/>
  <c r="BH404" i="1"/>
  <c r="BI404" i="1" s="1"/>
  <c r="BH397" i="1"/>
  <c r="BH400" i="1"/>
  <c r="BI400" i="1" s="1"/>
  <c r="BH396" i="1"/>
  <c r="BI396" i="1" s="1"/>
  <c r="AB8" i="179"/>
  <c r="BH392" i="1"/>
  <c r="BI392" i="1" s="1"/>
  <c r="BH388" i="1"/>
  <c r="BI388" i="1" s="1"/>
  <c r="BH220" i="1"/>
  <c r="BI220" i="1" s="1"/>
  <c r="BH384" i="1"/>
  <c r="BI384" i="1" s="1"/>
  <c r="BH390" i="1"/>
  <c r="BI390" i="1" s="1"/>
  <c r="BX5" i="1"/>
  <c r="D2" i="21"/>
  <c r="D2" i="42" s="1"/>
  <c r="E2" i="96" s="1"/>
  <c r="D2" i="95" s="1"/>
  <c r="BH386" i="1"/>
  <c r="BQ10" i="1"/>
  <c r="N1" i="178"/>
  <c r="N4" i="178" s="1"/>
  <c r="K1" i="76"/>
  <c r="D10" i="21"/>
  <c r="BH389" i="1"/>
  <c r="BI389" i="1" s="1"/>
  <c r="BH385" i="1"/>
  <c r="BI385" i="1" s="1"/>
  <c r="BH382" i="1"/>
  <c r="BH393" i="1"/>
  <c r="BI393" i="1" s="1"/>
  <c r="BH244" i="1"/>
  <c r="BI244" i="1" s="1"/>
  <c r="BH208" i="1"/>
  <c r="BI208" i="1" s="1"/>
  <c r="BH180" i="1"/>
  <c r="BI180" i="1" s="1"/>
  <c r="BH156" i="1"/>
  <c r="BI156" i="1" s="1"/>
  <c r="BH128" i="1"/>
  <c r="BI128" i="1" s="1"/>
  <c r="BH248" i="1"/>
  <c r="BI248" i="1" s="1"/>
  <c r="BH232" i="1"/>
  <c r="BI232" i="1" s="1"/>
  <c r="BH196" i="1"/>
  <c r="BI196" i="1" s="1"/>
  <c r="B164" i="4"/>
  <c r="BH164" i="1"/>
  <c r="BI164" i="1" s="1"/>
  <c r="B144" i="4"/>
  <c r="BH144" i="1"/>
  <c r="BI144" i="1" s="1"/>
  <c r="BH120" i="1"/>
  <c r="BI120" i="1" s="1"/>
  <c r="BH243" i="1"/>
  <c r="BI243" i="1" s="1"/>
  <c r="BH239" i="1"/>
  <c r="BI239" i="1" s="1"/>
  <c r="BH235" i="1"/>
  <c r="BI235" i="1" s="1"/>
  <c r="BH231" i="1"/>
  <c r="BI231" i="1" s="1"/>
  <c r="BH227" i="1"/>
  <c r="BI227" i="1" s="1"/>
  <c r="B223" i="4"/>
  <c r="BH223" i="1"/>
  <c r="BI223" i="1" s="1"/>
  <c r="B219" i="4"/>
  <c r="BH219" i="1"/>
  <c r="BI219" i="1" s="1"/>
  <c r="BH215" i="1"/>
  <c r="BI215" i="1" s="1"/>
  <c r="B211" i="4"/>
  <c r="BH211" i="1"/>
  <c r="BI211" i="1" s="1"/>
  <c r="BH207" i="1"/>
  <c r="BI207" i="1" s="1"/>
  <c r="B203" i="4"/>
  <c r="BH203" i="1"/>
  <c r="BI203" i="1" s="1"/>
  <c r="BH199" i="1"/>
  <c r="BI199" i="1" s="1"/>
  <c r="BH195" i="1"/>
  <c r="BI195" i="1" s="1"/>
  <c r="B191" i="4"/>
  <c r="BH191" i="1"/>
  <c r="BI191" i="1" s="1"/>
  <c r="BH187" i="1"/>
  <c r="BI187" i="1" s="1"/>
  <c r="BH183" i="1"/>
  <c r="BI183" i="1" s="1"/>
  <c r="BH179" i="1"/>
  <c r="BI179" i="1" s="1"/>
  <c r="BH175" i="1"/>
  <c r="BI175" i="1" s="1"/>
  <c r="BH171" i="1"/>
  <c r="BI171" i="1" s="1"/>
  <c r="BH167" i="1"/>
  <c r="BI167" i="1" s="1"/>
  <c r="BH163" i="1"/>
  <c r="BI163" i="1" s="1"/>
  <c r="BH159" i="1"/>
  <c r="BI159" i="1" s="1"/>
  <c r="BH155" i="1"/>
  <c r="BI155" i="1" s="1"/>
  <c r="BH151" i="1"/>
  <c r="BI151" i="1" s="1"/>
  <c r="BH147" i="1"/>
  <c r="BI147" i="1" s="1"/>
  <c r="BH143" i="1"/>
  <c r="BI143" i="1" s="1"/>
  <c r="BH139" i="1"/>
  <c r="BI139" i="1" s="1"/>
  <c r="BH135" i="1"/>
  <c r="BI135" i="1" s="1"/>
  <c r="BH131" i="1"/>
  <c r="BI131" i="1" s="1"/>
  <c r="BH127" i="1"/>
  <c r="BI127" i="1" s="1"/>
  <c r="BH123" i="1"/>
  <c r="BI123" i="1" s="1"/>
  <c r="BH119" i="1"/>
  <c r="BI119" i="1" s="1"/>
  <c r="BH115" i="1"/>
  <c r="BI115" i="1" s="1"/>
  <c r="BH111" i="1"/>
  <c r="BI111" i="1" s="1"/>
  <c r="B107" i="4"/>
  <c r="BH228" i="1"/>
  <c r="BI228" i="1" s="1"/>
  <c r="BH204" i="1"/>
  <c r="BI204" i="1" s="1"/>
  <c r="BH176" i="1"/>
  <c r="BI176" i="1" s="1"/>
  <c r="BH148" i="1"/>
  <c r="BI148" i="1" s="1"/>
  <c r="BH116" i="1"/>
  <c r="BI116" i="1" s="1"/>
  <c r="BH247" i="1"/>
  <c r="BI247" i="1" s="1"/>
  <c r="BH240" i="1"/>
  <c r="BI240" i="1" s="1"/>
  <c r="B216" i="4"/>
  <c r="BH216" i="1"/>
  <c r="BI216" i="1" s="1"/>
  <c r="BH192" i="1"/>
  <c r="BI192" i="1" s="1"/>
  <c r="B172" i="4"/>
  <c r="BH172" i="1"/>
  <c r="BI172" i="1" s="1"/>
  <c r="BH160" i="1"/>
  <c r="BI160" i="1" s="1"/>
  <c r="BH136" i="1"/>
  <c r="BI136" i="1" s="1"/>
  <c r="B124" i="4"/>
  <c r="BH124" i="1"/>
  <c r="BI124" i="1" s="1"/>
  <c r="B250" i="4"/>
  <c r="BH250" i="1"/>
  <c r="BI250" i="1" s="1"/>
  <c r="BH246" i="1"/>
  <c r="BI246" i="1" s="1"/>
  <c r="B242" i="4"/>
  <c r="BH242" i="1"/>
  <c r="BI242" i="1" s="1"/>
  <c r="B238" i="4"/>
  <c r="BH238" i="1"/>
  <c r="BI238" i="1" s="1"/>
  <c r="BH234" i="1"/>
  <c r="BI234" i="1" s="1"/>
  <c r="B230" i="4"/>
  <c r="BH230" i="1"/>
  <c r="BI230" i="1" s="1"/>
  <c r="B226" i="4"/>
  <c r="BH226" i="1"/>
  <c r="BI226" i="1" s="1"/>
  <c r="BH222" i="1"/>
  <c r="BI222" i="1" s="1"/>
  <c r="BH218" i="1"/>
  <c r="BI218" i="1" s="1"/>
  <c r="BH214" i="1"/>
  <c r="BI214" i="1" s="1"/>
  <c r="BH210" i="1"/>
  <c r="BI210" i="1" s="1"/>
  <c r="BH206" i="1"/>
  <c r="BI206" i="1" s="1"/>
  <c r="BH202" i="1"/>
  <c r="BI202" i="1" s="1"/>
  <c r="BH198" i="1"/>
  <c r="BI198" i="1" s="1"/>
  <c r="BH194" i="1"/>
  <c r="BI194" i="1" s="1"/>
  <c r="BH190" i="1"/>
  <c r="BI190" i="1" s="1"/>
  <c r="BH186" i="1"/>
  <c r="BI186" i="1" s="1"/>
  <c r="BH182" i="1"/>
  <c r="BI182" i="1" s="1"/>
  <c r="BH178" i="1"/>
  <c r="BI178" i="1" s="1"/>
  <c r="BH174" i="1"/>
  <c r="BI174" i="1" s="1"/>
  <c r="BH170" i="1"/>
  <c r="BI170" i="1" s="1"/>
  <c r="BH166" i="1"/>
  <c r="BI166" i="1" s="1"/>
  <c r="BH162" i="1"/>
  <c r="BI162" i="1" s="1"/>
  <c r="BH158" i="1"/>
  <c r="BI158" i="1" s="1"/>
  <c r="BH154" i="1"/>
  <c r="BI154" i="1" s="1"/>
  <c r="BH150" i="1"/>
  <c r="BI150" i="1" s="1"/>
  <c r="B146" i="4"/>
  <c r="BH146" i="1"/>
  <c r="BI146" i="1" s="1"/>
  <c r="BH142" i="1"/>
  <c r="BI142" i="1" s="1"/>
  <c r="B138" i="4"/>
  <c r="BH138" i="1"/>
  <c r="BI138" i="1" s="1"/>
  <c r="BH134" i="1"/>
  <c r="BI134" i="1" s="1"/>
  <c r="B130" i="4"/>
  <c r="BH130" i="1"/>
  <c r="BI130" i="1" s="1"/>
  <c r="BH126" i="1"/>
  <c r="BI126" i="1" s="1"/>
  <c r="BH122" i="1"/>
  <c r="BI122" i="1" s="1"/>
  <c r="BH118" i="1"/>
  <c r="BI118" i="1" s="1"/>
  <c r="BH114" i="1"/>
  <c r="BI114" i="1" s="1"/>
  <c r="BH110" i="1"/>
  <c r="BI110" i="1" s="1"/>
  <c r="BH224" i="1"/>
  <c r="BI224" i="1" s="1"/>
  <c r="B188" i="4"/>
  <c r="BH188" i="1"/>
  <c r="BI188" i="1" s="1"/>
  <c r="BH132" i="1"/>
  <c r="BI132" i="1" s="1"/>
  <c r="BH200" i="1"/>
  <c r="BI200" i="1" s="1"/>
  <c r="BH168" i="1"/>
  <c r="BI168" i="1" s="1"/>
  <c r="BH140" i="1"/>
  <c r="BI140" i="1" s="1"/>
  <c r="BH112" i="1"/>
  <c r="BI112" i="1" s="1"/>
  <c r="BH249" i="1"/>
  <c r="BI249" i="1" s="1"/>
  <c r="BH245" i="1"/>
  <c r="BI245" i="1" s="1"/>
  <c r="BH241" i="1"/>
  <c r="BI241" i="1" s="1"/>
  <c r="BH237" i="1"/>
  <c r="BI237" i="1" s="1"/>
  <c r="BH233" i="1"/>
  <c r="BI233" i="1" s="1"/>
  <c r="BH229" i="1"/>
  <c r="BI229" i="1" s="1"/>
  <c r="BH225" i="1"/>
  <c r="BI225" i="1" s="1"/>
  <c r="BH221" i="1"/>
  <c r="BI221" i="1" s="1"/>
  <c r="B217" i="4"/>
  <c r="BH217" i="1"/>
  <c r="BI217" i="1" s="1"/>
  <c r="B213" i="4"/>
  <c r="BH213" i="1"/>
  <c r="BI213" i="1" s="1"/>
  <c r="BH209" i="1"/>
  <c r="BI209" i="1" s="1"/>
  <c r="BH205" i="1"/>
  <c r="BI205" i="1" s="1"/>
  <c r="BH201" i="1"/>
  <c r="BI201" i="1" s="1"/>
  <c r="BH197" i="1"/>
  <c r="BI197" i="1" s="1"/>
  <c r="BH193" i="1"/>
  <c r="BI193" i="1" s="1"/>
  <c r="BH189" i="1"/>
  <c r="BI189" i="1" s="1"/>
  <c r="BH185" i="1"/>
  <c r="BI185" i="1" s="1"/>
  <c r="BH181" i="1"/>
  <c r="BI181" i="1" s="1"/>
  <c r="BH177" i="1"/>
  <c r="BI177" i="1" s="1"/>
  <c r="BH173" i="1"/>
  <c r="BI173" i="1" s="1"/>
  <c r="BH169" i="1"/>
  <c r="BI169" i="1" s="1"/>
  <c r="BH165" i="1"/>
  <c r="BI165" i="1" s="1"/>
  <c r="BH161" i="1"/>
  <c r="BI161" i="1" s="1"/>
  <c r="BH157" i="1"/>
  <c r="BI157" i="1" s="1"/>
  <c r="BH153" i="1"/>
  <c r="BI153" i="1" s="1"/>
  <c r="BH149" i="1"/>
  <c r="BI149" i="1" s="1"/>
  <c r="BH145" i="1"/>
  <c r="BI145" i="1" s="1"/>
  <c r="BH141" i="1"/>
  <c r="BI141" i="1" s="1"/>
  <c r="BH137" i="1"/>
  <c r="BI137" i="1" s="1"/>
  <c r="BH133" i="1"/>
  <c r="BI133" i="1" s="1"/>
  <c r="BH129" i="1"/>
  <c r="BI129" i="1" s="1"/>
  <c r="BH125" i="1"/>
  <c r="BI125" i="1" s="1"/>
  <c r="BH121" i="1"/>
  <c r="BI121" i="1" s="1"/>
  <c r="BH117" i="1"/>
  <c r="BI117" i="1" s="1"/>
  <c r="BH113" i="1"/>
  <c r="BI113" i="1" s="1"/>
  <c r="BH109" i="1"/>
  <c r="BI109" i="1" s="1"/>
  <c r="BH236" i="1"/>
  <c r="BI236" i="1" s="1"/>
  <c r="BH212" i="1"/>
  <c r="BI212" i="1" s="1"/>
  <c r="BH184" i="1"/>
  <c r="BI184" i="1" s="1"/>
  <c r="BH152" i="1"/>
  <c r="BI152" i="1" s="1"/>
  <c r="BH381" i="1"/>
  <c r="BI381" i="1" s="1"/>
  <c r="BH369" i="1"/>
  <c r="BI369" i="1" s="1"/>
  <c r="BH361" i="1"/>
  <c r="BI361" i="1" s="1"/>
  <c r="BH353" i="1"/>
  <c r="BI353" i="1" s="1"/>
  <c r="BH380" i="1"/>
  <c r="BI380" i="1" s="1"/>
  <c r="BH372" i="1"/>
  <c r="BI372" i="1" s="1"/>
  <c r="BH368" i="1"/>
  <c r="BI368" i="1" s="1"/>
  <c r="BH360" i="1"/>
  <c r="BI360" i="1" s="1"/>
  <c r="BH356" i="1"/>
  <c r="BI356" i="1" s="1"/>
  <c r="BH348" i="1"/>
  <c r="BI348" i="1" s="1"/>
  <c r="BH344" i="1"/>
  <c r="BI344" i="1" s="1"/>
  <c r="BH340" i="1"/>
  <c r="BI340" i="1" s="1"/>
  <c r="BH336" i="1"/>
  <c r="BI336" i="1" s="1"/>
  <c r="BH332" i="1"/>
  <c r="BI332" i="1" s="1"/>
  <c r="BH328" i="1"/>
  <c r="BI328" i="1" s="1"/>
  <c r="BH324" i="1"/>
  <c r="BI324" i="1" s="1"/>
  <c r="BH320" i="1"/>
  <c r="BI320" i="1" s="1"/>
  <c r="BH316" i="1"/>
  <c r="BI316" i="1" s="1"/>
  <c r="BH312" i="1"/>
  <c r="BI312" i="1" s="1"/>
  <c r="BH308" i="1"/>
  <c r="BI308" i="1" s="1"/>
  <c r="BH304" i="1"/>
  <c r="BI304" i="1" s="1"/>
  <c r="BH300" i="1"/>
  <c r="BI300" i="1" s="1"/>
  <c r="BH296" i="1"/>
  <c r="BI296" i="1" s="1"/>
  <c r="BH292" i="1"/>
  <c r="BI292" i="1" s="1"/>
  <c r="BH288" i="1"/>
  <c r="BI288" i="1" s="1"/>
  <c r="BH284" i="1"/>
  <c r="BI284" i="1" s="1"/>
  <c r="BH280" i="1"/>
  <c r="BI280" i="1" s="1"/>
  <c r="BH276" i="1"/>
  <c r="BI276" i="1" s="1"/>
  <c r="BH272" i="1"/>
  <c r="BI272" i="1" s="1"/>
  <c r="BH268" i="1"/>
  <c r="BI268" i="1" s="1"/>
  <c r="B264" i="4"/>
  <c r="BH264" i="1"/>
  <c r="BI264" i="1" s="1"/>
  <c r="BH260" i="1"/>
  <c r="BI260" i="1" s="1"/>
  <c r="BH256" i="1"/>
  <c r="BI256" i="1" s="1"/>
  <c r="BH252" i="1"/>
  <c r="BI252" i="1" s="1"/>
  <c r="BH376" i="1"/>
  <c r="BI376" i="1" s="1"/>
  <c r="BH364" i="1"/>
  <c r="BI364" i="1" s="1"/>
  <c r="BH352" i="1"/>
  <c r="BI352" i="1" s="1"/>
  <c r="B387" i="4"/>
  <c r="BH387" i="1"/>
  <c r="BH379" i="1"/>
  <c r="BI379" i="1" s="1"/>
  <c r="BH371" i="1"/>
  <c r="BI371" i="1" s="1"/>
  <c r="BH363" i="1"/>
  <c r="BI363" i="1" s="1"/>
  <c r="BH355" i="1"/>
  <c r="BI355" i="1" s="1"/>
  <c r="BH351" i="1"/>
  <c r="BI351" i="1" s="1"/>
  <c r="BH343" i="1"/>
  <c r="BI343" i="1" s="1"/>
  <c r="BH339" i="1"/>
  <c r="BI339" i="1" s="1"/>
  <c r="BH335" i="1"/>
  <c r="BI335" i="1" s="1"/>
  <c r="BH331" i="1"/>
  <c r="BI331" i="1" s="1"/>
  <c r="BH327" i="1"/>
  <c r="BI327" i="1" s="1"/>
  <c r="BH323" i="1"/>
  <c r="BI323" i="1" s="1"/>
  <c r="BH319" i="1"/>
  <c r="BI319" i="1" s="1"/>
  <c r="BH315" i="1"/>
  <c r="BI315" i="1" s="1"/>
  <c r="BH311" i="1"/>
  <c r="BI311" i="1" s="1"/>
  <c r="B307" i="4"/>
  <c r="BH307" i="1"/>
  <c r="BI307" i="1" s="1"/>
  <c r="BH303" i="1"/>
  <c r="BI303" i="1" s="1"/>
  <c r="BH299" i="1"/>
  <c r="BI299" i="1" s="1"/>
  <c r="BH295" i="1"/>
  <c r="BI295" i="1" s="1"/>
  <c r="BH291" i="1"/>
  <c r="BI291" i="1" s="1"/>
  <c r="B287" i="4"/>
  <c r="BH287" i="1"/>
  <c r="BI287" i="1" s="1"/>
  <c r="B283" i="4"/>
  <c r="BH283" i="1"/>
  <c r="BI283" i="1" s="1"/>
  <c r="BH279" i="1"/>
  <c r="BI279" i="1" s="1"/>
  <c r="BH275" i="1"/>
  <c r="BI275" i="1" s="1"/>
  <c r="B271" i="4"/>
  <c r="BH271" i="1"/>
  <c r="BI271" i="1" s="1"/>
  <c r="BH267" i="1"/>
  <c r="BI267" i="1" s="1"/>
  <c r="BH263" i="1"/>
  <c r="BI263" i="1" s="1"/>
  <c r="BH259" i="1"/>
  <c r="BI259" i="1" s="1"/>
  <c r="BH255" i="1"/>
  <c r="BI255" i="1" s="1"/>
  <c r="BH251" i="1"/>
  <c r="BI251" i="1" s="1"/>
  <c r="B391" i="4"/>
  <c r="BH391" i="1"/>
  <c r="BH383" i="1"/>
  <c r="BI383" i="1" s="1"/>
  <c r="BH375" i="1"/>
  <c r="BI375" i="1" s="1"/>
  <c r="BH367" i="1"/>
  <c r="BI367" i="1" s="1"/>
  <c r="BH359" i="1"/>
  <c r="BI359" i="1" s="1"/>
  <c r="BH347" i="1"/>
  <c r="BI347" i="1" s="1"/>
  <c r="B394" i="4"/>
  <c r="BH394" i="1"/>
  <c r="BH378" i="1"/>
  <c r="BI378" i="1" s="1"/>
  <c r="BH370" i="1"/>
  <c r="BI370" i="1" s="1"/>
  <c r="BH362" i="1"/>
  <c r="BI362" i="1" s="1"/>
  <c r="BH354" i="1"/>
  <c r="BI354" i="1" s="1"/>
  <c r="BH350" i="1"/>
  <c r="BI350" i="1" s="1"/>
  <c r="BH342" i="1"/>
  <c r="BI342" i="1" s="1"/>
  <c r="BH338" i="1"/>
  <c r="BI338" i="1" s="1"/>
  <c r="B334" i="4"/>
  <c r="BH334" i="1"/>
  <c r="BI334" i="1" s="1"/>
  <c r="B330" i="4"/>
  <c r="BH330" i="1"/>
  <c r="BI330" i="1" s="1"/>
  <c r="B326" i="4"/>
  <c r="BH326" i="1"/>
  <c r="BI326" i="1" s="1"/>
  <c r="BH322" i="1"/>
  <c r="BI322" i="1" s="1"/>
  <c r="B318" i="4"/>
  <c r="BH318" i="1"/>
  <c r="BI318" i="1" s="1"/>
  <c r="B314" i="4"/>
  <c r="BH314" i="1"/>
  <c r="BI314" i="1" s="1"/>
  <c r="BH310" i="1"/>
  <c r="BI310" i="1" s="1"/>
  <c r="B306" i="4"/>
  <c r="BH306" i="1"/>
  <c r="BI306" i="1" s="1"/>
  <c r="BH302" i="1"/>
  <c r="BI302" i="1" s="1"/>
  <c r="BH298" i="1"/>
  <c r="BI298" i="1" s="1"/>
  <c r="BH294" i="1"/>
  <c r="BI294" i="1" s="1"/>
  <c r="BH290" i="1"/>
  <c r="BI290" i="1" s="1"/>
  <c r="BH286" i="1"/>
  <c r="BI286" i="1" s="1"/>
  <c r="BH282" i="1"/>
  <c r="BI282" i="1" s="1"/>
  <c r="BH278" i="1"/>
  <c r="BI278" i="1" s="1"/>
  <c r="BH274" i="1"/>
  <c r="BI274" i="1" s="1"/>
  <c r="BH270" i="1"/>
  <c r="BI270" i="1" s="1"/>
  <c r="BH266" i="1"/>
  <c r="BI266" i="1" s="1"/>
  <c r="BH262" i="1"/>
  <c r="BI262" i="1" s="1"/>
  <c r="BH258" i="1"/>
  <c r="BI258" i="1" s="1"/>
  <c r="BH254" i="1"/>
  <c r="BI254" i="1" s="1"/>
  <c r="BH374" i="1"/>
  <c r="BI374" i="1" s="1"/>
  <c r="BH366" i="1"/>
  <c r="BI366" i="1" s="1"/>
  <c r="BH358" i="1"/>
  <c r="BI358" i="1" s="1"/>
  <c r="B346" i="4"/>
  <c r="BH346" i="1"/>
  <c r="BI346" i="1" s="1"/>
  <c r="BH377" i="1"/>
  <c r="BI377" i="1" s="1"/>
  <c r="BH373" i="1"/>
  <c r="BI373" i="1" s="1"/>
  <c r="BH365" i="1"/>
  <c r="BI365" i="1" s="1"/>
  <c r="BH357" i="1"/>
  <c r="BI357" i="1" s="1"/>
  <c r="BH349" i="1"/>
  <c r="BI349" i="1" s="1"/>
  <c r="BH345" i="1"/>
  <c r="BI345" i="1" s="1"/>
  <c r="BH341" i="1"/>
  <c r="BI341" i="1" s="1"/>
  <c r="BH337" i="1"/>
  <c r="BI337" i="1" s="1"/>
  <c r="BH333" i="1"/>
  <c r="BI333" i="1" s="1"/>
  <c r="BH329" i="1"/>
  <c r="BI329" i="1" s="1"/>
  <c r="BH325" i="1"/>
  <c r="BI325" i="1" s="1"/>
  <c r="BH321" i="1"/>
  <c r="BI321" i="1" s="1"/>
  <c r="BH317" i="1"/>
  <c r="BI317" i="1" s="1"/>
  <c r="BH313" i="1"/>
  <c r="BI313" i="1" s="1"/>
  <c r="BH309" i="1"/>
  <c r="BI309" i="1" s="1"/>
  <c r="BH305" i="1"/>
  <c r="BI305" i="1" s="1"/>
  <c r="B301" i="4"/>
  <c r="BH301" i="1"/>
  <c r="BI301" i="1" s="1"/>
  <c r="B297" i="4"/>
  <c r="BH297" i="1"/>
  <c r="BI297" i="1" s="1"/>
  <c r="BH293" i="1"/>
  <c r="BI293" i="1" s="1"/>
  <c r="BH289" i="1"/>
  <c r="BI289" i="1" s="1"/>
  <c r="BH285" i="1"/>
  <c r="BI285" i="1" s="1"/>
  <c r="BH281" i="1"/>
  <c r="BI281" i="1" s="1"/>
  <c r="B277" i="4"/>
  <c r="BH277" i="1"/>
  <c r="BI277" i="1" s="1"/>
  <c r="BH273" i="1"/>
  <c r="BI273" i="1" s="1"/>
  <c r="BH269" i="1"/>
  <c r="BI269" i="1" s="1"/>
  <c r="BH265" i="1"/>
  <c r="BI265" i="1" s="1"/>
  <c r="BH261" i="1"/>
  <c r="BI261" i="1" s="1"/>
  <c r="BH257" i="1"/>
  <c r="BI257" i="1" s="1"/>
  <c r="BH253" i="1"/>
  <c r="BI253" i="1" s="1"/>
  <c r="B220" i="4"/>
  <c r="BQ6" i="1"/>
  <c r="BR10" i="1"/>
  <c r="BX10" i="1"/>
  <c r="BY10" i="1"/>
  <c r="BZ10" i="1"/>
  <c r="BL5" i="1"/>
  <c r="BL6" i="1"/>
  <c r="B362" i="4"/>
  <c r="B329" i="4"/>
  <c r="B233" i="4"/>
  <c r="B202" i="4"/>
  <c r="B168" i="4"/>
  <c r="B129" i="4"/>
  <c r="B393" i="4"/>
  <c r="B392" i="4"/>
  <c r="B361" i="4"/>
  <c r="B328" i="4"/>
  <c r="B290" i="4"/>
  <c r="B265" i="4"/>
  <c r="B232" i="4"/>
  <c r="B201" i="4"/>
  <c r="B161" i="4"/>
  <c r="B128" i="4"/>
  <c r="B386" i="4"/>
  <c r="B354" i="4"/>
  <c r="B322" i="4"/>
  <c r="B289" i="4"/>
  <c r="B258" i="4"/>
  <c r="B192" i="4"/>
  <c r="B160" i="4"/>
  <c r="B121" i="4"/>
  <c r="B385" i="4"/>
  <c r="B345" i="4"/>
  <c r="B321" i="4"/>
  <c r="B282" i="4"/>
  <c r="B256" i="4"/>
  <c r="B225" i="4"/>
  <c r="B185" i="4"/>
  <c r="B153" i="4"/>
  <c r="B120" i="4"/>
  <c r="B378" i="4"/>
  <c r="B344" i="4"/>
  <c r="B280" i="4"/>
  <c r="B249" i="4"/>
  <c r="B184" i="4"/>
  <c r="B145" i="4"/>
  <c r="B113" i="4"/>
  <c r="B296" i="4"/>
  <c r="B377" i="4"/>
  <c r="B337" i="4"/>
  <c r="B305" i="4"/>
  <c r="B274" i="4"/>
  <c r="B248" i="4"/>
  <c r="B177" i="4"/>
  <c r="B112" i="4"/>
  <c r="B266" i="4"/>
  <c r="B370" i="4"/>
  <c r="B336" i="4"/>
  <c r="B304" i="4"/>
  <c r="B273" i="4"/>
  <c r="B241" i="4"/>
  <c r="B210" i="4"/>
  <c r="B176" i="4"/>
  <c r="B137" i="4"/>
  <c r="B369" i="4"/>
  <c r="B272" i="4"/>
  <c r="B240" i="4"/>
  <c r="B209" i="4"/>
  <c r="B169" i="4"/>
  <c r="B136" i="4"/>
  <c r="B257" i="4"/>
  <c r="B193" i="4"/>
  <c r="B352" i="4"/>
  <c r="B152" i="4"/>
  <c r="B383" i="4"/>
  <c r="B375" i="4"/>
  <c r="B367" i="4"/>
  <c r="B359" i="4"/>
  <c r="B351" i="4"/>
  <c r="B343" i="4"/>
  <c r="B335" i="4"/>
  <c r="B327" i="4"/>
  <c r="B319" i="4"/>
  <c r="B311" i="4"/>
  <c r="B303" i="4"/>
  <c r="B295" i="4"/>
  <c r="B279" i="4"/>
  <c r="B263" i="4"/>
  <c r="B255" i="4"/>
  <c r="B247" i="4"/>
  <c r="B239" i="4"/>
  <c r="B231" i="4"/>
  <c r="B215" i="4"/>
  <c r="B207" i="4"/>
  <c r="B199" i="4"/>
  <c r="B183" i="4"/>
  <c r="B175" i="4"/>
  <c r="B167" i="4"/>
  <c r="B159" i="4"/>
  <c r="B151" i="4"/>
  <c r="B143" i="4"/>
  <c r="B135" i="4"/>
  <c r="B127" i="4"/>
  <c r="B119" i="4"/>
  <c r="B111" i="4"/>
  <c r="B281" i="4"/>
  <c r="B368" i="4"/>
  <c r="B312" i="4"/>
  <c r="B390" i="4"/>
  <c r="B382" i="4"/>
  <c r="B374" i="4"/>
  <c r="B366" i="4"/>
  <c r="B358" i="4"/>
  <c r="B350" i="4"/>
  <c r="B342" i="4"/>
  <c r="B310" i="4"/>
  <c r="B302" i="4"/>
  <c r="B294" i="4"/>
  <c r="B286" i="4"/>
  <c r="B278" i="4"/>
  <c r="B270" i="4"/>
  <c r="B262" i="4"/>
  <c r="B254" i="4"/>
  <c r="B246" i="4"/>
  <c r="B222" i="4"/>
  <c r="B214" i="4"/>
  <c r="B206" i="4"/>
  <c r="B198" i="4"/>
  <c r="B190" i="4"/>
  <c r="B182" i="4"/>
  <c r="B174" i="4"/>
  <c r="B166" i="4"/>
  <c r="B158" i="4"/>
  <c r="B150" i="4"/>
  <c r="B142" i="4"/>
  <c r="B134" i="4"/>
  <c r="B126" i="4"/>
  <c r="B118" i="4"/>
  <c r="B110" i="4"/>
  <c r="B384" i="4"/>
  <c r="B224" i="4"/>
  <c r="B389" i="4"/>
  <c r="B381" i="4"/>
  <c r="B373" i="4"/>
  <c r="B365" i="4"/>
  <c r="B357" i="4"/>
  <c r="B349" i="4"/>
  <c r="B341" i="4"/>
  <c r="B333" i="4"/>
  <c r="B325" i="4"/>
  <c r="B317" i="4"/>
  <c r="B309" i="4"/>
  <c r="B293" i="4"/>
  <c r="B285" i="4"/>
  <c r="B269" i="4"/>
  <c r="B261" i="4"/>
  <c r="B253" i="4"/>
  <c r="B245" i="4"/>
  <c r="B237" i="4"/>
  <c r="B229" i="4"/>
  <c r="B221" i="4"/>
  <c r="B205" i="4"/>
  <c r="B197" i="4"/>
  <c r="B189" i="4"/>
  <c r="B181" i="4"/>
  <c r="B173" i="4"/>
  <c r="B165" i="4"/>
  <c r="B157" i="4"/>
  <c r="B149" i="4"/>
  <c r="B141" i="4"/>
  <c r="B133" i="4"/>
  <c r="B125" i="4"/>
  <c r="B117" i="4"/>
  <c r="B109" i="4"/>
  <c r="B353" i="4"/>
  <c r="B376" i="4"/>
  <c r="B320" i="4"/>
  <c r="B200" i="4"/>
  <c r="B388" i="4"/>
  <c r="B380" i="4"/>
  <c r="B372" i="4"/>
  <c r="B364" i="4"/>
  <c r="B356" i="4"/>
  <c r="B348" i="4"/>
  <c r="B340" i="4"/>
  <c r="B332" i="4"/>
  <c r="B324" i="4"/>
  <c r="B316" i="4"/>
  <c r="B308" i="4"/>
  <c r="B300" i="4"/>
  <c r="B292" i="4"/>
  <c r="B284" i="4"/>
  <c r="B276" i="4"/>
  <c r="B268" i="4"/>
  <c r="B260" i="4"/>
  <c r="B252" i="4"/>
  <c r="B244" i="4"/>
  <c r="B236" i="4"/>
  <c r="B228" i="4"/>
  <c r="B212" i="4"/>
  <c r="B204" i="4"/>
  <c r="B196" i="4"/>
  <c r="B180" i="4"/>
  <c r="B156" i="4"/>
  <c r="B148" i="4"/>
  <c r="B140" i="4"/>
  <c r="B132" i="4"/>
  <c r="B116" i="4"/>
  <c r="B108" i="4"/>
  <c r="B313" i="4"/>
  <c r="B360" i="4"/>
  <c r="B288" i="4"/>
  <c r="B208" i="4"/>
  <c r="B379" i="4"/>
  <c r="B371" i="4"/>
  <c r="B363" i="4"/>
  <c r="B355" i="4"/>
  <c r="B347" i="4"/>
  <c r="B339" i="4"/>
  <c r="B331" i="4"/>
  <c r="B323" i="4"/>
  <c r="B315" i="4"/>
  <c r="B299" i="4"/>
  <c r="B291" i="4"/>
  <c r="B275" i="4"/>
  <c r="B267" i="4"/>
  <c r="B259" i="4"/>
  <c r="B251" i="4"/>
  <c r="B243" i="4"/>
  <c r="B235" i="4"/>
  <c r="B227" i="4"/>
  <c r="B195" i="4"/>
  <c r="B187" i="4"/>
  <c r="B179" i="4"/>
  <c r="B171" i="4"/>
  <c r="B163" i="4"/>
  <c r="B155" i="4"/>
  <c r="B147" i="4"/>
  <c r="B139" i="4"/>
  <c r="B131" i="4"/>
  <c r="B123" i="4"/>
  <c r="B115" i="4"/>
  <c r="B338" i="4"/>
  <c r="B298" i="4"/>
  <c r="B234" i="4"/>
  <c r="B218" i="4"/>
  <c r="B194" i="4"/>
  <c r="B186" i="4"/>
  <c r="B178" i="4"/>
  <c r="B170" i="4"/>
  <c r="B162" i="4"/>
  <c r="B154" i="4"/>
  <c r="B122" i="4"/>
  <c r="B114" i="4"/>
  <c r="BK10" i="1"/>
  <c r="BJ5" i="1"/>
  <c r="BG412" i="1" l="1"/>
  <c r="BI412" i="1" s="1"/>
  <c r="BJ413" i="1" s="1"/>
  <c r="BK414" i="1" s="1"/>
  <c r="BG410" i="1"/>
  <c r="BI410" i="1" s="1"/>
  <c r="BJ409" i="1" s="1"/>
  <c r="BG416" i="1"/>
  <c r="BI416" i="1" s="1"/>
  <c r="BJ415" i="1" s="1"/>
  <c r="AI418" i="179"/>
  <c r="AL418" i="179" s="1"/>
  <c r="AM418" i="179" s="1"/>
  <c r="D418" i="21"/>
  <c r="G418" i="21" s="1"/>
  <c r="AI414" i="179"/>
  <c r="AL414" i="179" s="1"/>
  <c r="AM414" i="179" s="1"/>
  <c r="D414" i="21"/>
  <c r="G414" i="21" s="1"/>
  <c r="BG411" i="1"/>
  <c r="BI411" i="1" s="1"/>
  <c r="BJ412" i="1" s="1"/>
  <c r="BJ408" i="1"/>
  <c r="BJ389" i="1"/>
  <c r="BJ107" i="1"/>
  <c r="AI107" i="179" s="1"/>
  <c r="BJ108" i="1"/>
  <c r="D108" i="21" s="1"/>
  <c r="G108" i="21" s="1"/>
  <c r="BJ384" i="1"/>
  <c r="BI405" i="1"/>
  <c r="BI402" i="1"/>
  <c r="BJ403" i="1" s="1"/>
  <c r="BI406" i="1"/>
  <c r="BJ407" i="1" s="1"/>
  <c r="D407" i="21" s="1"/>
  <c r="BI397" i="1"/>
  <c r="BI401" i="1"/>
  <c r="BI398" i="1"/>
  <c r="BI399" i="1"/>
  <c r="BJ127" i="1"/>
  <c r="AI127" i="179" s="1"/>
  <c r="BI386" i="1"/>
  <c r="BI382" i="1"/>
  <c r="BJ383" i="1" s="1"/>
  <c r="BJ183" i="1"/>
  <c r="AI183" i="179" s="1"/>
  <c r="BJ199" i="1"/>
  <c r="D199" i="21" s="1"/>
  <c r="G199" i="21" s="1"/>
  <c r="BJ160" i="1"/>
  <c r="BJ150" i="1"/>
  <c r="BJ232" i="1"/>
  <c r="BJ200" i="1"/>
  <c r="BJ184" i="1"/>
  <c r="BJ128" i="1"/>
  <c r="AI128" i="179" s="1"/>
  <c r="BJ159" i="1"/>
  <c r="D159" i="21" s="1"/>
  <c r="G159" i="21" s="1"/>
  <c r="BJ120" i="1"/>
  <c r="AI120" i="179" s="1"/>
  <c r="BJ119" i="1"/>
  <c r="AI119" i="179" s="1"/>
  <c r="BJ240" i="1"/>
  <c r="BL240" i="1" s="1"/>
  <c r="BJ176" i="1"/>
  <c r="D176" i="21" s="1"/>
  <c r="BJ175" i="1"/>
  <c r="D175" i="21" s="1"/>
  <c r="G175" i="21" s="1"/>
  <c r="K4" i="76"/>
  <c r="L4" i="76"/>
  <c r="K3" i="76"/>
  <c r="BJ158" i="1"/>
  <c r="D158" i="21" s="1"/>
  <c r="G10" i="21"/>
  <c r="D10" i="42"/>
  <c r="BJ198" i="1"/>
  <c r="BJ267" i="1"/>
  <c r="BJ182" i="1"/>
  <c r="BJ170" i="1"/>
  <c r="BJ148" i="1"/>
  <c r="AI148" i="179" s="1"/>
  <c r="BJ206" i="1"/>
  <c r="AI206" i="179" s="1"/>
  <c r="BJ228" i="1"/>
  <c r="BJ166" i="1"/>
  <c r="BJ133" i="1"/>
  <c r="BJ196" i="1"/>
  <c r="D196" i="21" s="1"/>
  <c r="G196" i="21" s="1"/>
  <c r="BJ134" i="1"/>
  <c r="AI134" i="179" s="1"/>
  <c r="BJ358" i="1"/>
  <c r="D358" i="21" s="1"/>
  <c r="G358" i="21" s="1"/>
  <c r="BJ126" i="1"/>
  <c r="AI126" i="179" s="1"/>
  <c r="BJ156" i="1"/>
  <c r="BJ174" i="1"/>
  <c r="BJ201" i="1"/>
  <c r="BJ236" i="1"/>
  <c r="AI236" i="179" s="1"/>
  <c r="BJ274" i="1"/>
  <c r="BJ341" i="1"/>
  <c r="BJ260" i="1"/>
  <c r="D260" i="21" s="1"/>
  <c r="G260" i="21" s="1"/>
  <c r="BJ261" i="1"/>
  <c r="AI261" i="179" s="1"/>
  <c r="BJ290" i="1"/>
  <c r="AI290" i="179" s="1"/>
  <c r="BJ246" i="1"/>
  <c r="BJ245" i="1"/>
  <c r="BJ194" i="1"/>
  <c r="BJ193" i="1"/>
  <c r="BL193" i="1" s="1"/>
  <c r="BJ195" i="1"/>
  <c r="BJ235" i="1"/>
  <c r="AI235" i="179" s="1"/>
  <c r="BJ234" i="1"/>
  <c r="D234" i="21" s="1"/>
  <c r="G234" i="21" s="1"/>
  <c r="BJ233" i="1"/>
  <c r="BL233" i="1" s="1"/>
  <c r="BJ258" i="1"/>
  <c r="BJ259" i="1"/>
  <c r="BJ154" i="1"/>
  <c r="D154" i="21" s="1"/>
  <c r="G154" i="21" s="1"/>
  <c r="BJ155" i="1"/>
  <c r="BJ149" i="1"/>
  <c r="BJ132" i="1"/>
  <c r="BS132" i="1" s="1"/>
  <c r="BJ291" i="1"/>
  <c r="D291" i="21" s="1"/>
  <c r="G291" i="21" s="1"/>
  <c r="BJ292" i="1"/>
  <c r="BJ122" i="1"/>
  <c r="BJ121" i="1"/>
  <c r="BJ178" i="1"/>
  <c r="BJ179" i="1"/>
  <c r="BS179" i="1" s="1"/>
  <c r="BJ177" i="1"/>
  <c r="AI177" i="179" s="1"/>
  <c r="BJ141" i="1"/>
  <c r="D141" i="21" s="1"/>
  <c r="G141" i="21" s="1"/>
  <c r="BJ142" i="1"/>
  <c r="BJ359" i="1"/>
  <c r="BJ113" i="1"/>
  <c r="AI113" i="179" s="1"/>
  <c r="BJ112" i="1"/>
  <c r="BJ111" i="1"/>
  <c r="D111" i="21" s="1"/>
  <c r="G111" i="21" s="1"/>
  <c r="BJ136" i="1"/>
  <c r="BJ135" i="1"/>
  <c r="AI135" i="179" s="1"/>
  <c r="BJ116" i="1"/>
  <c r="AI116" i="179" s="1"/>
  <c r="BJ180" i="1"/>
  <c r="BJ157" i="1"/>
  <c r="BL157" i="1" s="1"/>
  <c r="BJ117" i="1"/>
  <c r="BJ118" i="1"/>
  <c r="AI118" i="179" s="1"/>
  <c r="BJ115" i="1"/>
  <c r="AI115" i="179" s="1"/>
  <c r="BJ114" i="1"/>
  <c r="D114" i="21" s="1"/>
  <c r="G114" i="21" s="1"/>
  <c r="BJ110" i="1"/>
  <c r="D110" i="21" s="1"/>
  <c r="G110" i="21" s="1"/>
  <c r="BJ109" i="1"/>
  <c r="BJ161" i="1"/>
  <c r="BL161" i="1" s="1"/>
  <c r="BJ162" i="1"/>
  <c r="BJ205" i="1"/>
  <c r="BJ140" i="1"/>
  <c r="BJ181" i="1"/>
  <c r="AI181" i="179" s="1"/>
  <c r="BJ293" i="1"/>
  <c r="BL293" i="1" s="1"/>
  <c r="BJ186" i="1"/>
  <c r="BJ185" i="1"/>
  <c r="AI185" i="179" s="1"/>
  <c r="BJ197" i="1"/>
  <c r="BL197" i="1" s="1"/>
  <c r="BJ209" i="1"/>
  <c r="BJ207" i="1"/>
  <c r="D207" i="21" s="1"/>
  <c r="G207" i="21" s="1"/>
  <c r="BJ208" i="1"/>
  <c r="BL208" i="1" s="1"/>
  <c r="BJ309" i="1"/>
  <c r="AI309" i="179" s="1"/>
  <c r="BJ152" i="1"/>
  <c r="BJ153" i="1"/>
  <c r="BJ151" i="1"/>
  <c r="BL151" i="1" s="1"/>
  <c r="BJ169" i="1"/>
  <c r="BJ167" i="1"/>
  <c r="BJ168" i="1"/>
  <c r="AI168" i="179" s="1"/>
  <c r="BJ171" i="1"/>
  <c r="BJ248" i="1"/>
  <c r="AI248" i="179" s="1"/>
  <c r="BJ247" i="1"/>
  <c r="BJ244" i="1"/>
  <c r="BJ123" i="1"/>
  <c r="D123" i="21" s="1"/>
  <c r="G123" i="21" s="1"/>
  <c r="BJ187" i="1"/>
  <c r="BJ275" i="1"/>
  <c r="BJ254" i="1"/>
  <c r="D254" i="21" s="1"/>
  <c r="G254" i="21" s="1"/>
  <c r="BJ308" i="1"/>
  <c r="BJ221" i="1"/>
  <c r="BL221" i="1" s="1"/>
  <c r="BJ299" i="1"/>
  <c r="BJ332" i="1"/>
  <c r="AI332" i="179" s="1"/>
  <c r="BJ380" i="1"/>
  <c r="BJ337" i="1"/>
  <c r="BJ369" i="1"/>
  <c r="BJ230" i="1"/>
  <c r="AI230" i="179" s="1"/>
  <c r="BJ226" i="1"/>
  <c r="D226" i="21" s="1"/>
  <c r="G226" i="21" s="1"/>
  <c r="BJ262" i="1"/>
  <c r="AI262" i="179" s="1"/>
  <c r="BJ336" i="1"/>
  <c r="BJ289" i="1"/>
  <c r="BJ268" i="1"/>
  <c r="BJ353" i="1"/>
  <c r="BJ321" i="1"/>
  <c r="BJ252" i="1"/>
  <c r="BJ365" i="1"/>
  <c r="D365" i="21" s="1"/>
  <c r="G365" i="21" s="1"/>
  <c r="BJ164" i="1"/>
  <c r="BJ350" i="1"/>
  <c r="BJ273" i="1"/>
  <c r="BJ357" i="1"/>
  <c r="BJ303" i="1"/>
  <c r="BJ304" i="1"/>
  <c r="AI304" i="179" s="1"/>
  <c r="BJ285" i="1"/>
  <c r="AI285" i="179" s="1"/>
  <c r="BJ373" i="1"/>
  <c r="BJ340" i="1"/>
  <c r="BJ339" i="1"/>
  <c r="BJ338" i="1"/>
  <c r="BJ375" i="1"/>
  <c r="BJ374" i="1"/>
  <c r="BJ312" i="1"/>
  <c r="BJ310" i="1"/>
  <c r="BJ311" i="1"/>
  <c r="BJ344" i="1"/>
  <c r="BJ343" i="1"/>
  <c r="BJ342" i="1"/>
  <c r="BJ266" i="1"/>
  <c r="BL266" i="1" s="1"/>
  <c r="BJ378" i="1"/>
  <c r="BJ316" i="1"/>
  <c r="BJ352" i="1"/>
  <c r="BJ269" i="1"/>
  <c r="BJ348" i="1"/>
  <c r="BJ349" i="1"/>
  <c r="BJ366" i="1"/>
  <c r="BJ367" i="1"/>
  <c r="BJ368" i="1"/>
  <c r="BJ320" i="1"/>
  <c r="BJ356" i="1"/>
  <c r="AI356" i="179" s="1"/>
  <c r="BJ355" i="1"/>
  <c r="BJ354" i="1"/>
  <c r="BJ377" i="1"/>
  <c r="BJ376" i="1"/>
  <c r="BJ360" i="1"/>
  <c r="AI360" i="179" s="1"/>
  <c r="BJ362" i="1"/>
  <c r="AI362" i="179" s="1"/>
  <c r="BJ361" i="1"/>
  <c r="BJ379" i="1"/>
  <c r="BJ295" i="1"/>
  <c r="BJ294" i="1"/>
  <c r="BJ324" i="1"/>
  <c r="BJ323" i="1"/>
  <c r="BJ322" i="1"/>
  <c r="BJ364" i="1"/>
  <c r="AI364" i="179" s="1"/>
  <c r="BJ363" i="1"/>
  <c r="BJ253" i="1"/>
  <c r="BJ370" i="1"/>
  <c r="BJ351" i="1"/>
  <c r="BJ280" i="1"/>
  <c r="BJ279" i="1"/>
  <c r="AI279" i="179" s="1"/>
  <c r="BJ328" i="1"/>
  <c r="BJ372" i="1"/>
  <c r="BJ371" i="1"/>
  <c r="BJ256" i="1"/>
  <c r="BJ257" i="1"/>
  <c r="BJ255" i="1"/>
  <c r="BJ281" i="1"/>
  <c r="BJ272" i="1"/>
  <c r="BJ330" i="1"/>
  <c r="BJ314" i="1"/>
  <c r="BJ218" i="1"/>
  <c r="BJ306" i="1"/>
  <c r="BJ145" i="1"/>
  <c r="BJ217" i="1"/>
  <c r="BJ139" i="1"/>
  <c r="BJ138" i="1"/>
  <c r="BJ137" i="1"/>
  <c r="BJ284" i="1"/>
  <c r="BJ283" i="1"/>
  <c r="BJ282" i="1"/>
  <c r="BJ165" i="1"/>
  <c r="BJ163" i="1"/>
  <c r="BJ278" i="1"/>
  <c r="BJ277" i="1"/>
  <c r="BJ276" i="1"/>
  <c r="BJ216" i="1"/>
  <c r="BJ251" i="1"/>
  <c r="BJ249" i="1"/>
  <c r="BJ250" i="1"/>
  <c r="BJ147" i="1"/>
  <c r="BJ146" i="1"/>
  <c r="BL146" i="1" s="1"/>
  <c r="BJ204" i="1"/>
  <c r="BJ202" i="1"/>
  <c r="BJ214" i="1"/>
  <c r="BJ213" i="1"/>
  <c r="BJ203" i="1"/>
  <c r="BJ243" i="1"/>
  <c r="BJ241" i="1"/>
  <c r="BJ242" i="1"/>
  <c r="BJ307" i="1"/>
  <c r="BJ305" i="1"/>
  <c r="BJ319" i="1"/>
  <c r="BJ317" i="1"/>
  <c r="BJ335" i="1"/>
  <c r="BJ333" i="1"/>
  <c r="BJ334" i="1"/>
  <c r="BJ231" i="1"/>
  <c r="BJ229" i="1"/>
  <c r="BJ331" i="1"/>
  <c r="BJ329" i="1"/>
  <c r="BJ227" i="1"/>
  <c r="BJ225" i="1"/>
  <c r="BJ220" i="1"/>
  <c r="BJ219" i="1"/>
  <c r="BJ347" i="1"/>
  <c r="BJ345" i="1"/>
  <c r="BJ346" i="1"/>
  <c r="BJ265" i="1"/>
  <c r="BJ264" i="1"/>
  <c r="BJ263" i="1"/>
  <c r="BJ215" i="1"/>
  <c r="BJ302" i="1"/>
  <c r="BJ301" i="1"/>
  <c r="BJ300" i="1"/>
  <c r="BJ131" i="1"/>
  <c r="BJ129" i="1"/>
  <c r="BJ130" i="1"/>
  <c r="BJ298" i="1"/>
  <c r="BJ296" i="1"/>
  <c r="BJ297" i="1"/>
  <c r="BJ224" i="1"/>
  <c r="BJ223" i="1"/>
  <c r="BJ222" i="1"/>
  <c r="CC10" i="1"/>
  <c r="CB10" i="1"/>
  <c r="BI394" i="1"/>
  <c r="BJ395" i="1" s="1"/>
  <c r="BJ173" i="1"/>
  <c r="BL173" i="1" s="1"/>
  <c r="BJ172" i="1"/>
  <c r="BJ288" i="1"/>
  <c r="BJ287" i="1"/>
  <c r="BJ286" i="1"/>
  <c r="BI387" i="1"/>
  <c r="BJ388" i="1" s="1"/>
  <c r="BJ212" i="1"/>
  <c r="BL212" i="1" s="1"/>
  <c r="BJ210" i="1"/>
  <c r="BJ211" i="1"/>
  <c r="BS211" i="1" s="1"/>
  <c r="BJ144" i="1"/>
  <c r="BJ327" i="1"/>
  <c r="BJ325" i="1"/>
  <c r="BJ239" i="1"/>
  <c r="BL239" i="1" s="1"/>
  <c r="BJ237" i="1"/>
  <c r="BJ238" i="1"/>
  <c r="BJ318" i="1"/>
  <c r="BJ125" i="1"/>
  <c r="BJ124" i="1"/>
  <c r="BJ189" i="1"/>
  <c r="BJ188" i="1"/>
  <c r="BJ192" i="1"/>
  <c r="BJ191" i="1"/>
  <c r="BJ190" i="1"/>
  <c r="BJ315" i="1"/>
  <c r="BJ313" i="1"/>
  <c r="BI391" i="1"/>
  <c r="BJ392" i="1" s="1"/>
  <c r="BJ143" i="1"/>
  <c r="BJ270" i="1"/>
  <c r="BJ326" i="1"/>
  <c r="BJ271" i="1"/>
  <c r="BK413" i="1" l="1"/>
  <c r="AI413" i="179"/>
  <c r="AL413" i="179" s="1"/>
  <c r="AM413" i="179" s="1"/>
  <c r="D413" i="21"/>
  <c r="BJ410" i="1"/>
  <c r="BJ411" i="1"/>
  <c r="BJ416" i="1"/>
  <c r="BJ417" i="1"/>
  <c r="AI412" i="179"/>
  <c r="AL412" i="179" s="1"/>
  <c r="AM412" i="179" s="1"/>
  <c r="BK412" i="1"/>
  <c r="D412" i="21"/>
  <c r="G412" i="21" s="1"/>
  <c r="D408" i="21"/>
  <c r="G408" i="21" s="1"/>
  <c r="AI408" i="179"/>
  <c r="AL408" i="179" s="1"/>
  <c r="AM408" i="179" s="1"/>
  <c r="BP417" i="1"/>
  <c r="BQ417" i="1" s="1"/>
  <c r="BR417" i="1" s="1"/>
  <c r="BO417" i="1"/>
  <c r="BN417" i="1" s="1"/>
  <c r="D409" i="21"/>
  <c r="G409" i="21" s="1"/>
  <c r="AI409" i="179"/>
  <c r="AL409" i="179" s="1"/>
  <c r="AM409" i="179" s="1"/>
  <c r="BK409" i="1"/>
  <c r="BO418" i="1"/>
  <c r="BN418" i="1" s="1"/>
  <c r="BP418" i="1"/>
  <c r="BQ418" i="1" s="1"/>
  <c r="BR418" i="1" s="1"/>
  <c r="D415" i="21"/>
  <c r="G415" i="21" s="1"/>
  <c r="BK415" i="1"/>
  <c r="AI415" i="179"/>
  <c r="AL415" i="179" s="1"/>
  <c r="AM415" i="179" s="1"/>
  <c r="G407" i="21"/>
  <c r="D143" i="42"/>
  <c r="G143" i="42" s="1"/>
  <c r="AI407" i="179"/>
  <c r="AL407" i="179" s="1"/>
  <c r="AM407" i="179" s="1"/>
  <c r="BJ404" i="1"/>
  <c r="BK404" i="1" s="1"/>
  <c r="BJ406" i="1"/>
  <c r="BK407" i="1" s="1"/>
  <c r="BO412" i="1"/>
  <c r="BN412" i="1" s="1"/>
  <c r="BP412" i="1"/>
  <c r="BQ412" i="1" s="1"/>
  <c r="BR412" i="1" s="1"/>
  <c r="BX415" i="1"/>
  <c r="BP416" i="1"/>
  <c r="BQ416" i="1" s="1"/>
  <c r="BR416" i="1" s="1"/>
  <c r="BO416" i="1"/>
  <c r="BN416" i="1" s="1"/>
  <c r="BK408" i="1"/>
  <c r="BX407" i="1"/>
  <c r="BJ393" i="1"/>
  <c r="BS373" i="1"/>
  <c r="D384" i="21"/>
  <c r="G384" i="21" s="1"/>
  <c r="BL372" i="1"/>
  <c r="AI368" i="179"/>
  <c r="BJ391" i="1"/>
  <c r="BJ390" i="1"/>
  <c r="BL352" i="1"/>
  <c r="BS352" i="1"/>
  <c r="BJ385" i="1"/>
  <c r="BJ387" i="1"/>
  <c r="BK108" i="1"/>
  <c r="BJ386" i="1"/>
  <c r="AI109" i="179"/>
  <c r="BK109" i="1"/>
  <c r="AI194" i="179"/>
  <c r="BS194" i="1"/>
  <c r="BL145" i="1"/>
  <c r="BS145" i="1"/>
  <c r="BS163" i="1"/>
  <c r="BL163" i="1"/>
  <c r="D135" i="21"/>
  <c r="G135" i="21" s="1"/>
  <c r="BL298" i="1"/>
  <c r="BS298" i="1"/>
  <c r="AI384" i="179"/>
  <c r="BL275" i="1"/>
  <c r="BS275" i="1"/>
  <c r="D127" i="21"/>
  <c r="G127" i="21" s="1"/>
  <c r="BJ399" i="1"/>
  <c r="BK186" i="1"/>
  <c r="D183" i="21"/>
  <c r="G183" i="21" s="1"/>
  <c r="AI159" i="179"/>
  <c r="AI358" i="179"/>
  <c r="AI199" i="179"/>
  <c r="BJ402" i="1"/>
  <c r="BJ401" i="1"/>
  <c r="BJ397" i="1"/>
  <c r="BX409" i="1" s="1"/>
  <c r="D403" i="21"/>
  <c r="G403" i="21" s="1"/>
  <c r="AI403" i="179"/>
  <c r="AL403" i="179" s="1"/>
  <c r="AM403" i="179" s="1"/>
  <c r="BJ400" i="1"/>
  <c r="BJ398" i="1"/>
  <c r="D120" i="21"/>
  <c r="G120" i="21" s="1"/>
  <c r="D128" i="21"/>
  <c r="G128" i="21" s="1"/>
  <c r="BK365" i="1"/>
  <c r="BK121" i="1"/>
  <c r="BJ405" i="1"/>
  <c r="BJ396" i="1"/>
  <c r="BL132" i="1"/>
  <c r="AI123" i="179"/>
  <c r="BJ381" i="1"/>
  <c r="AI383" i="179"/>
  <c r="D109" i="21"/>
  <c r="G109" i="21" s="1"/>
  <c r="AI110" i="179"/>
  <c r="BK236" i="1"/>
  <c r="AI132" i="179"/>
  <c r="D235" i="21"/>
  <c r="G235" i="21" s="1"/>
  <c r="BK235" i="1"/>
  <c r="D177" i="21"/>
  <c r="G177" i="21" s="1"/>
  <c r="BK111" i="1"/>
  <c r="AI260" i="179"/>
  <c r="AI141" i="179"/>
  <c r="BK116" i="1"/>
  <c r="AI395" i="179"/>
  <c r="AL395" i="179" s="1"/>
  <c r="AM395" i="179" s="1"/>
  <c r="D395" i="21"/>
  <c r="BX395" i="1"/>
  <c r="D148" i="21"/>
  <c r="G148" i="21" s="1"/>
  <c r="BK110" i="1"/>
  <c r="D389" i="21"/>
  <c r="G389" i="21" s="1"/>
  <c r="AI207" i="179"/>
  <c r="D168" i="21"/>
  <c r="G168" i="21" s="1"/>
  <c r="BK128" i="1"/>
  <c r="BK207" i="1"/>
  <c r="D206" i="21"/>
  <c r="G206" i="21" s="1"/>
  <c r="BK136" i="1"/>
  <c r="BK182" i="1"/>
  <c r="BK184" i="1"/>
  <c r="AI291" i="179"/>
  <c r="BJ382" i="1"/>
  <c r="AI179" i="179"/>
  <c r="BK261" i="1"/>
  <c r="BK199" i="1"/>
  <c r="BK159" i="1"/>
  <c r="AI158" i="179"/>
  <c r="BK127" i="1"/>
  <c r="AI234" i="179"/>
  <c r="D230" i="21"/>
  <c r="G230" i="21" s="1"/>
  <c r="BK185" i="1"/>
  <c r="AI136" i="179"/>
  <c r="D184" i="21"/>
  <c r="G184" i="21" s="1"/>
  <c r="D136" i="21"/>
  <c r="G136" i="21" s="1"/>
  <c r="BK115" i="1"/>
  <c r="BL179" i="1"/>
  <c r="AI114" i="179"/>
  <c r="AI365" i="179"/>
  <c r="AI184" i="179"/>
  <c r="AI293" i="179"/>
  <c r="BS293" i="1"/>
  <c r="AI111" i="179"/>
  <c r="D293" i="21"/>
  <c r="G293" i="21" s="1"/>
  <c r="AI254" i="179"/>
  <c r="AI328" i="179"/>
  <c r="BK364" i="1"/>
  <c r="BK362" i="1"/>
  <c r="D308" i="21"/>
  <c r="G308" i="21" s="1"/>
  <c r="BX196" i="1"/>
  <c r="D267" i="21"/>
  <c r="G267" i="21" s="1"/>
  <c r="BK208" i="1"/>
  <c r="BK268" i="1"/>
  <c r="AI196" i="179"/>
  <c r="AI226" i="179"/>
  <c r="D236" i="21"/>
  <c r="G236" i="21" s="1"/>
  <c r="AI272" i="179"/>
  <c r="AI316" i="179"/>
  <c r="D321" i="21"/>
  <c r="G321" i="21" s="1"/>
  <c r="D259" i="21"/>
  <c r="G259" i="21" s="1"/>
  <c r="AI245" i="179"/>
  <c r="AI201" i="179"/>
  <c r="AI133" i="179"/>
  <c r="AI198" i="179"/>
  <c r="AI232" i="179"/>
  <c r="AI281" i="179"/>
  <c r="AI378" i="179"/>
  <c r="D209" i="21"/>
  <c r="G209" i="21" s="1"/>
  <c r="BL194" i="1"/>
  <c r="AI361" i="179"/>
  <c r="AI267" i="179"/>
  <c r="AI154" i="179"/>
  <c r="AI175" i="179"/>
  <c r="BK255" i="1"/>
  <c r="BS351" i="1"/>
  <c r="AI323" i="179"/>
  <c r="BK267" i="1"/>
  <c r="D337" i="21"/>
  <c r="G337" i="21" s="1"/>
  <c r="BK187" i="1"/>
  <c r="AI169" i="179"/>
  <c r="AI197" i="179"/>
  <c r="AI161" i="179"/>
  <c r="AI180" i="179"/>
  <c r="BL142" i="1"/>
  <c r="AI233" i="179"/>
  <c r="D290" i="21"/>
  <c r="G290" i="21" s="1"/>
  <c r="AI156" i="179"/>
  <c r="AI228" i="179"/>
  <c r="BK227" i="1"/>
  <c r="AI314" i="179"/>
  <c r="AI320" i="179"/>
  <c r="AI369" i="179"/>
  <c r="BK157" i="1"/>
  <c r="BK247" i="1"/>
  <c r="AI150" i="179"/>
  <c r="BK200" i="1"/>
  <c r="BX158" i="1"/>
  <c r="AI308" i="179"/>
  <c r="D200" i="21"/>
  <c r="G200" i="21" s="1"/>
  <c r="D383" i="21"/>
  <c r="G383" i="21" s="1"/>
  <c r="BK257" i="1"/>
  <c r="AI324" i="179"/>
  <c r="BX389" i="1"/>
  <c r="AI349" i="179"/>
  <c r="BK342" i="1"/>
  <c r="AI338" i="179"/>
  <c r="D273" i="21"/>
  <c r="G273" i="21" s="1"/>
  <c r="D268" i="21"/>
  <c r="G268" i="21" s="1"/>
  <c r="D380" i="21"/>
  <c r="G380" i="21" s="1"/>
  <c r="D185" i="21"/>
  <c r="G185" i="21" s="1"/>
  <c r="D261" i="21"/>
  <c r="G261" i="21" s="1"/>
  <c r="D126" i="21"/>
  <c r="G126" i="21" s="1"/>
  <c r="BL310" i="1"/>
  <c r="AI322" i="179"/>
  <c r="D353" i="21"/>
  <c r="G353" i="21" s="1"/>
  <c r="BS162" i="1"/>
  <c r="AI166" i="179"/>
  <c r="BX159" i="1"/>
  <c r="AI200" i="179"/>
  <c r="AI256" i="179"/>
  <c r="AI294" i="179"/>
  <c r="AI354" i="179"/>
  <c r="AI343" i="179"/>
  <c r="D350" i="21"/>
  <c r="G350" i="21" s="1"/>
  <c r="AI289" i="179"/>
  <c r="D332" i="21"/>
  <c r="G332" i="21" s="1"/>
  <c r="AI244" i="179"/>
  <c r="AI374" i="179"/>
  <c r="AI167" i="179"/>
  <c r="AI174" i="179"/>
  <c r="BK368" i="1"/>
  <c r="BK196" i="1"/>
  <c r="BX200" i="1"/>
  <c r="AI367" i="179"/>
  <c r="BX383" i="1"/>
  <c r="AI370" i="179"/>
  <c r="AI295" i="179"/>
  <c r="AI355" i="179"/>
  <c r="AI269" i="179"/>
  <c r="AI344" i="179"/>
  <c r="AI340" i="179"/>
  <c r="AI336" i="179"/>
  <c r="AI299" i="179"/>
  <c r="AI247" i="179"/>
  <c r="BL152" i="1"/>
  <c r="AI195" i="179"/>
  <c r="D341" i="21"/>
  <c r="G341" i="21" s="1"/>
  <c r="AI330" i="179"/>
  <c r="D252" i="21"/>
  <c r="G252" i="21" s="1"/>
  <c r="AI303" i="179"/>
  <c r="AI275" i="179"/>
  <c r="BK359" i="1"/>
  <c r="D258" i="21"/>
  <c r="G258" i="21" s="1"/>
  <c r="BX240" i="1"/>
  <c r="BK226" i="1"/>
  <c r="AI252" i="179"/>
  <c r="AI253" i="179"/>
  <c r="AI379" i="179"/>
  <c r="AI311" i="179"/>
  <c r="AI221" i="179"/>
  <c r="D181" i="21"/>
  <c r="G181" i="21" s="1"/>
  <c r="BK178" i="1"/>
  <c r="BS193" i="1"/>
  <c r="D274" i="21"/>
  <c r="G274" i="21" s="1"/>
  <c r="D134" i="21"/>
  <c r="G134" i="21" s="1"/>
  <c r="D182" i="21"/>
  <c r="G182" i="21" s="1"/>
  <c r="BX384" i="1"/>
  <c r="BS372" i="1"/>
  <c r="BK357" i="1"/>
  <c r="BK338" i="1"/>
  <c r="AI342" i="179"/>
  <c r="BX291" i="1"/>
  <c r="BK292" i="1"/>
  <c r="BX160" i="1"/>
  <c r="BK262" i="1"/>
  <c r="BK155" i="1"/>
  <c r="BK141" i="1"/>
  <c r="AI266" i="179"/>
  <c r="BK117" i="1"/>
  <c r="BK161" i="1"/>
  <c r="BK349" i="1"/>
  <c r="D142" i="21"/>
  <c r="G142" i="21" s="1"/>
  <c r="AI142" i="179"/>
  <c r="BX156" i="1"/>
  <c r="BK142" i="1"/>
  <c r="AI292" i="179"/>
  <c r="BK234" i="1"/>
  <c r="BK291" i="1"/>
  <c r="BK120" i="1"/>
  <c r="BK123" i="1"/>
  <c r="BK339" i="1"/>
  <c r="BK256" i="1"/>
  <c r="BK356" i="1"/>
  <c r="BK354" i="1"/>
  <c r="BK361" i="1"/>
  <c r="BK290" i="1"/>
  <c r="BK340" i="1"/>
  <c r="BK343" i="1"/>
  <c r="AI273" i="179"/>
  <c r="AI339" i="179"/>
  <c r="D160" i="21"/>
  <c r="G160" i="21" s="1"/>
  <c r="D292" i="21"/>
  <c r="G292" i="21" s="1"/>
  <c r="BK355" i="1"/>
  <c r="BK353" i="1"/>
  <c r="BK344" i="1"/>
  <c r="BK363" i="1"/>
  <c r="AI363" i="179"/>
  <c r="AI348" i="179"/>
  <c r="AI160" i="179"/>
  <c r="D228" i="21"/>
  <c r="G228" i="21" s="1"/>
  <c r="D262" i="21"/>
  <c r="G262" i="21" s="1"/>
  <c r="AI353" i="179"/>
  <c r="BK274" i="1"/>
  <c r="D197" i="21"/>
  <c r="G197" i="21" s="1"/>
  <c r="BX273" i="1"/>
  <c r="D369" i="21"/>
  <c r="G369" i="21" s="1"/>
  <c r="BX365" i="1"/>
  <c r="BX170" i="1"/>
  <c r="BK160" i="1"/>
  <c r="D233" i="21"/>
  <c r="G233" i="21" s="1"/>
  <c r="D161" i="21"/>
  <c r="G161" i="21" s="1"/>
  <c r="BK369" i="1"/>
  <c r="D167" i="21"/>
  <c r="G167" i="21" s="1"/>
  <c r="BK293" i="1"/>
  <c r="BS142" i="1"/>
  <c r="D156" i="21"/>
  <c r="G156" i="21" s="1"/>
  <c r="D119" i="21"/>
  <c r="G119" i="21" s="1"/>
  <c r="AI187" i="179"/>
  <c r="BX206" i="1"/>
  <c r="BK175" i="1"/>
  <c r="BK177" i="1"/>
  <c r="D275" i="21"/>
  <c r="G275" i="21" s="1"/>
  <c r="BX176" i="1"/>
  <c r="AI258" i="179"/>
  <c r="AI350" i="179"/>
  <c r="D164" i="21"/>
  <c r="G164" i="21" s="1"/>
  <c r="D240" i="21"/>
  <c r="G240" i="21" s="1"/>
  <c r="D232" i="21"/>
  <c r="G232" i="21" s="1"/>
  <c r="AI246" i="179"/>
  <c r="BK371" i="1"/>
  <c r="BK260" i="1"/>
  <c r="AI337" i="179"/>
  <c r="BK198" i="1"/>
  <c r="BK167" i="1"/>
  <c r="BX150" i="1"/>
  <c r="BK176" i="1"/>
  <c r="BK197" i="1"/>
  <c r="BK134" i="1"/>
  <c r="BK169" i="1"/>
  <c r="BK233" i="1"/>
  <c r="BK133" i="1"/>
  <c r="BK232" i="1"/>
  <c r="BL268" i="1"/>
  <c r="AI380" i="179"/>
  <c r="D133" i="21"/>
  <c r="G133" i="21" s="1"/>
  <c r="AI164" i="179"/>
  <c r="AI240" i="179"/>
  <c r="D174" i="21"/>
  <c r="G174" i="21" s="1"/>
  <c r="BK370" i="1"/>
  <c r="BK269" i="1"/>
  <c r="BK201" i="1"/>
  <c r="AI259" i="179"/>
  <c r="D198" i="21"/>
  <c r="G198" i="21" s="1"/>
  <c r="D157" i="21"/>
  <c r="G157" i="21" s="1"/>
  <c r="D169" i="21"/>
  <c r="G169" i="21" s="1"/>
  <c r="BX198" i="1"/>
  <c r="BK294" i="1"/>
  <c r="BK350" i="1"/>
  <c r="BK168" i="1"/>
  <c r="BX232" i="1"/>
  <c r="BS268" i="1"/>
  <c r="AI157" i="179"/>
  <c r="D166" i="21"/>
  <c r="G166" i="21" s="1"/>
  <c r="BX258" i="1"/>
  <c r="BK150" i="1"/>
  <c r="BX350" i="1"/>
  <c r="BK158" i="1"/>
  <c r="AI162" i="179"/>
  <c r="D201" i="21"/>
  <c r="G201" i="21" s="1"/>
  <c r="D150" i="21"/>
  <c r="G150" i="21" s="1"/>
  <c r="BX259" i="1"/>
  <c r="BK258" i="1"/>
  <c r="AI176" i="179"/>
  <c r="BK162" i="1"/>
  <c r="BK351" i="1"/>
  <c r="BK259" i="1"/>
  <c r="BL162" i="1"/>
  <c r="AI371" i="179"/>
  <c r="BK113" i="1"/>
  <c r="BK122" i="1"/>
  <c r="BX166" i="1"/>
  <c r="BK309" i="1"/>
  <c r="BK311" i="1"/>
  <c r="BK231" i="1"/>
  <c r="BK153" i="1"/>
  <c r="BK154" i="1"/>
  <c r="BX119" i="1"/>
  <c r="D149" i="21"/>
  <c r="G149" i="21" s="1"/>
  <c r="D247" i="21"/>
  <c r="G247" i="21" s="1"/>
  <c r="AI209" i="179"/>
  <c r="D170" i="21"/>
  <c r="G170" i="21" s="1"/>
  <c r="D117" i="21"/>
  <c r="G117" i="21" s="1"/>
  <c r="D299" i="21"/>
  <c r="G299" i="21" s="1"/>
  <c r="BK380" i="1"/>
  <c r="BK149" i="1"/>
  <c r="BK135" i="1"/>
  <c r="BK209" i="1"/>
  <c r="BK304" i="1"/>
  <c r="BK341" i="1"/>
  <c r="BK183" i="1"/>
  <c r="AI274" i="179"/>
  <c r="AI149" i="179"/>
  <c r="D140" i="21"/>
  <c r="G140" i="21" s="1"/>
  <c r="AI170" i="179"/>
  <c r="AI117" i="179"/>
  <c r="BX353" i="1"/>
  <c r="AI182" i="179"/>
  <c r="BK378" i="1"/>
  <c r="BK170" i="1"/>
  <c r="BK273" i="1"/>
  <c r="BK372" i="1"/>
  <c r="BK156" i="1"/>
  <c r="BS262" i="1"/>
  <c r="D155" i="21"/>
  <c r="G155" i="21" s="1"/>
  <c r="D152" i="21"/>
  <c r="G152" i="21" s="1"/>
  <c r="AI140" i="179"/>
  <c r="BX267" i="1"/>
  <c r="BX369" i="1"/>
  <c r="BX254" i="1"/>
  <c r="BX182" i="1"/>
  <c r="G10" i="42"/>
  <c r="J10" i="42"/>
  <c r="E9" i="96" s="1"/>
  <c r="D3" i="95" s="1"/>
  <c r="BK195" i="1"/>
  <c r="BK194" i="1"/>
  <c r="BL262" i="1"/>
  <c r="BK254" i="1"/>
  <c r="BK379" i="1"/>
  <c r="BS152" i="1"/>
  <c r="AI193" i="179"/>
  <c r="AI372" i="179"/>
  <c r="AI310" i="179"/>
  <c r="AI155" i="179"/>
  <c r="AI152" i="179"/>
  <c r="D107" i="21"/>
  <c r="G107" i="21" s="1"/>
  <c r="D357" i="21"/>
  <c r="G357" i="21" s="1"/>
  <c r="BX134" i="1"/>
  <c r="BS310" i="1"/>
  <c r="BK118" i="1"/>
  <c r="BK337" i="1"/>
  <c r="BX341" i="1"/>
  <c r="D118" i="21"/>
  <c r="G118" i="21" s="1"/>
  <c r="D195" i="21"/>
  <c r="G195" i="21" s="1"/>
  <c r="D244" i="21"/>
  <c r="G244" i="21" s="1"/>
  <c r="BX274" i="1"/>
  <c r="BK119" i="1"/>
  <c r="AI341" i="179"/>
  <c r="AI375" i="179"/>
  <c r="BK324" i="1"/>
  <c r="AI359" i="179"/>
  <c r="BP358" i="1"/>
  <c r="BK322" i="1"/>
  <c r="BX359" i="1"/>
  <c r="BO358" i="1"/>
  <c r="D309" i="21"/>
  <c r="G309" i="21" s="1"/>
  <c r="BO357" i="1"/>
  <c r="BK375" i="1"/>
  <c r="BO369" i="1"/>
  <c r="AI321" i="179"/>
  <c r="AI357" i="179"/>
  <c r="AI257" i="179"/>
  <c r="BK323" i="1"/>
  <c r="BK360" i="1"/>
  <c r="BK321" i="1"/>
  <c r="BK310" i="1"/>
  <c r="BK358" i="1"/>
  <c r="D359" i="21"/>
  <c r="G359" i="21" s="1"/>
  <c r="BK280" i="1"/>
  <c r="BX321" i="1"/>
  <c r="BK312" i="1"/>
  <c r="BO360" i="1"/>
  <c r="BX130" i="1"/>
  <c r="BX151" i="1"/>
  <c r="BX205" i="1"/>
  <c r="BX180" i="1"/>
  <c r="D191" i="21"/>
  <c r="G191" i="21" s="1"/>
  <c r="BX191" i="1"/>
  <c r="BX163" i="1"/>
  <c r="BX217" i="1"/>
  <c r="AI312" i="179"/>
  <c r="D205" i="21"/>
  <c r="G205" i="21" s="1"/>
  <c r="D112" i="21"/>
  <c r="G112" i="21" s="1"/>
  <c r="D221" i="21"/>
  <c r="G221" i="21" s="1"/>
  <c r="D289" i="21"/>
  <c r="G289" i="21" s="1"/>
  <c r="BX187" i="1"/>
  <c r="BX171" i="1"/>
  <c r="BX153" i="1"/>
  <c r="BX208" i="1"/>
  <c r="D162" i="21"/>
  <c r="G162" i="21" s="1"/>
  <c r="BX162" i="1"/>
  <c r="BX121" i="1"/>
  <c r="BX246" i="1"/>
  <c r="BX248" i="1"/>
  <c r="BP360" i="1"/>
  <c r="AI366" i="179"/>
  <c r="BK112" i="1"/>
  <c r="BK253" i="1"/>
  <c r="BK374" i="1"/>
  <c r="BP114" i="1"/>
  <c r="BK295" i="1"/>
  <c r="D192" i="21"/>
  <c r="G192" i="21" s="1"/>
  <c r="BX192" i="1"/>
  <c r="BP113" i="1"/>
  <c r="D222" i="21"/>
  <c r="G222" i="21" s="1"/>
  <c r="BX222" i="1"/>
  <c r="D131" i="21"/>
  <c r="G131" i="21" s="1"/>
  <c r="BX131" i="1"/>
  <c r="D249" i="21"/>
  <c r="G249" i="21" s="1"/>
  <c r="BX249" i="1"/>
  <c r="D165" i="21"/>
  <c r="G165" i="21" s="1"/>
  <c r="BX165" i="1"/>
  <c r="BO363" i="1"/>
  <c r="BP364" i="1"/>
  <c r="BO359" i="1"/>
  <c r="BO365" i="1"/>
  <c r="AI376" i="179"/>
  <c r="AI268" i="179"/>
  <c r="AI377" i="179"/>
  <c r="AI205" i="179"/>
  <c r="AI112" i="179"/>
  <c r="BX293" i="1"/>
  <c r="D336" i="21"/>
  <c r="G336" i="21" s="1"/>
  <c r="BX199" i="1"/>
  <c r="BX168" i="1"/>
  <c r="BX152" i="1"/>
  <c r="BX207" i="1"/>
  <c r="BX161" i="1"/>
  <c r="BX135" i="1"/>
  <c r="BX122" i="1"/>
  <c r="D122" i="21"/>
  <c r="G122" i="21" s="1"/>
  <c r="AI122" i="179"/>
  <c r="BX233" i="1"/>
  <c r="D238" i="21"/>
  <c r="G238" i="21" s="1"/>
  <c r="BX238" i="1"/>
  <c r="BX225" i="1"/>
  <c r="BX221" i="1"/>
  <c r="BK151" i="1"/>
  <c r="BK206" i="1"/>
  <c r="D188" i="21"/>
  <c r="G188" i="21" s="1"/>
  <c r="BX188" i="1"/>
  <c r="BX237" i="1"/>
  <c r="BX211" i="1"/>
  <c r="D172" i="21"/>
  <c r="G172" i="21" s="1"/>
  <c r="BX172" i="1"/>
  <c r="D223" i="21"/>
  <c r="G223" i="21" s="1"/>
  <c r="BX223" i="1"/>
  <c r="D213" i="21"/>
  <c r="G213" i="21" s="1"/>
  <c r="BX213" i="1"/>
  <c r="BO361" i="1"/>
  <c r="BO367" i="1"/>
  <c r="BP369" i="1"/>
  <c r="BL351" i="1"/>
  <c r="BP363" i="1"/>
  <c r="BO370" i="1"/>
  <c r="AI352" i="179"/>
  <c r="AI280" i="179"/>
  <c r="D153" i="21"/>
  <c r="G153" i="21" s="1"/>
  <c r="D113" i="21"/>
  <c r="G113" i="21" s="1"/>
  <c r="D208" i="21"/>
  <c r="G208" i="21" s="1"/>
  <c r="BX261" i="1"/>
  <c r="BX252" i="1"/>
  <c r="BX183" i="1"/>
  <c r="BX184" i="1"/>
  <c r="BX127" i="1"/>
  <c r="BX167" i="1"/>
  <c r="BX209" i="1"/>
  <c r="BX174" i="1"/>
  <c r="BX136" i="1"/>
  <c r="BX126" i="1"/>
  <c r="D132" i="21"/>
  <c r="G132" i="21" s="1"/>
  <c r="BX132" i="1"/>
  <c r="BX234" i="1"/>
  <c r="BK179" i="1"/>
  <c r="BO362" i="1"/>
  <c r="BK377" i="1"/>
  <c r="BK248" i="1"/>
  <c r="D189" i="21"/>
  <c r="G189" i="21" s="1"/>
  <c r="BX189" i="1"/>
  <c r="D239" i="21"/>
  <c r="G239" i="21" s="1"/>
  <c r="BX239" i="1"/>
  <c r="D210" i="21"/>
  <c r="G210" i="21" s="1"/>
  <c r="BX210" i="1"/>
  <c r="D173" i="21"/>
  <c r="G173" i="21" s="1"/>
  <c r="BX173" i="1"/>
  <c r="BX224" i="1"/>
  <c r="BX275" i="1"/>
  <c r="D229" i="21"/>
  <c r="G229" i="21" s="1"/>
  <c r="BX229" i="1"/>
  <c r="BX214" i="1"/>
  <c r="BX216" i="1"/>
  <c r="BP361" i="1"/>
  <c r="BP366" i="1"/>
  <c r="BP368" i="1"/>
  <c r="CA118" i="1"/>
  <c r="BY119" i="1" s="1"/>
  <c r="D145" i="21"/>
  <c r="G145" i="21" s="1"/>
  <c r="BX145" i="1"/>
  <c r="AI351" i="179"/>
  <c r="AI153" i="179"/>
  <c r="AI208" i="179"/>
  <c r="BX292" i="1"/>
  <c r="BX169" i="1"/>
  <c r="BX197" i="1"/>
  <c r="BX157" i="1"/>
  <c r="BX149" i="1"/>
  <c r="BX235" i="1"/>
  <c r="D190" i="21"/>
  <c r="G190" i="21" s="1"/>
  <c r="BX190" i="1"/>
  <c r="AI178" i="179"/>
  <c r="BX178" i="1"/>
  <c r="AI373" i="179"/>
  <c r="BK376" i="1"/>
  <c r="BK152" i="1"/>
  <c r="BK352" i="1"/>
  <c r="BK180" i="1"/>
  <c r="D124" i="21"/>
  <c r="G124" i="21" s="1"/>
  <c r="BX124" i="1"/>
  <c r="BX212" i="1"/>
  <c r="D231" i="21"/>
  <c r="G231" i="21" s="1"/>
  <c r="BX231" i="1"/>
  <c r="D242" i="21"/>
  <c r="G242" i="21" s="1"/>
  <c r="BX242" i="1"/>
  <c r="BX202" i="1"/>
  <c r="BO364" i="1"/>
  <c r="BP357" i="1"/>
  <c r="BO371" i="1"/>
  <c r="BP365" i="1"/>
  <c r="D151" i="21"/>
  <c r="G151" i="21" s="1"/>
  <c r="D116" i="21"/>
  <c r="G116" i="21" s="1"/>
  <c r="D121" i="21"/>
  <c r="G121" i="21" s="1"/>
  <c r="D245" i="21"/>
  <c r="G245" i="21" s="1"/>
  <c r="D115" i="21"/>
  <c r="G115" i="21" s="1"/>
  <c r="D171" i="21"/>
  <c r="G171" i="21" s="1"/>
  <c r="D178" i="21"/>
  <c r="G178" i="21" s="1"/>
  <c r="BX128" i="1"/>
  <c r="BX120" i="1"/>
  <c r="BX123" i="1"/>
  <c r="BX185" i="1"/>
  <c r="BX236" i="1"/>
  <c r="BX155" i="1"/>
  <c r="BX195" i="1"/>
  <c r="BX148" i="1"/>
  <c r="D143" i="21"/>
  <c r="G143" i="21" s="1"/>
  <c r="BX143" i="1"/>
  <c r="BX129" i="1"/>
  <c r="BP370" i="1"/>
  <c r="BK366" i="1"/>
  <c r="BK281" i="1"/>
  <c r="BK181" i="1"/>
  <c r="D125" i="21"/>
  <c r="G125" i="21" s="1"/>
  <c r="BX125" i="1"/>
  <c r="BX219" i="1"/>
  <c r="BX241" i="1"/>
  <c r="D204" i="21"/>
  <c r="G204" i="21" s="1"/>
  <c r="BX204" i="1"/>
  <c r="BX137" i="1"/>
  <c r="BP367" i="1"/>
  <c r="BP362" i="1"/>
  <c r="BP371" i="1"/>
  <c r="BL373" i="1"/>
  <c r="AI255" i="179"/>
  <c r="AI151" i="179"/>
  <c r="AI121" i="179"/>
  <c r="AI171" i="179"/>
  <c r="BX336" i="1"/>
  <c r="BX164" i="1"/>
  <c r="BX226" i="1"/>
  <c r="BX244" i="1"/>
  <c r="BX186" i="1"/>
  <c r="AI186" i="179"/>
  <c r="D186" i="21"/>
  <c r="G186" i="21" s="1"/>
  <c r="BX181" i="1"/>
  <c r="BX201" i="1"/>
  <c r="BX142" i="1"/>
  <c r="BX177" i="1"/>
  <c r="BX154" i="1"/>
  <c r="D193" i="21"/>
  <c r="G193" i="21" s="1"/>
  <c r="BX193" i="1"/>
  <c r="BX203" i="1"/>
  <c r="D147" i="21"/>
  <c r="G147" i="21" s="1"/>
  <c r="BX147" i="1"/>
  <c r="BX139" i="1"/>
  <c r="BX245" i="1"/>
  <c r="BK373" i="1"/>
  <c r="BX227" i="1"/>
  <c r="BO368" i="1"/>
  <c r="BK245" i="1"/>
  <c r="BK143" i="1"/>
  <c r="BK275" i="1"/>
  <c r="BK114" i="1"/>
  <c r="BK367" i="1"/>
  <c r="BK246" i="1"/>
  <c r="D144" i="21"/>
  <c r="G144" i="21" s="1"/>
  <c r="BX144" i="1"/>
  <c r="D215" i="21"/>
  <c r="G215" i="21" s="1"/>
  <c r="BX215" i="1"/>
  <c r="BX220" i="1"/>
  <c r="BX243" i="1"/>
  <c r="D146" i="21"/>
  <c r="G146" i="21" s="1"/>
  <c r="BX146" i="1"/>
  <c r="BX138" i="1"/>
  <c r="BO366" i="1"/>
  <c r="BP359" i="1"/>
  <c r="D218" i="21"/>
  <c r="G218" i="21" s="1"/>
  <c r="BX218" i="1"/>
  <c r="D248" i="21"/>
  <c r="G248" i="21" s="1"/>
  <c r="D187" i="21"/>
  <c r="G187" i="21" s="1"/>
  <c r="D180" i="21"/>
  <c r="G180" i="21" s="1"/>
  <c r="D246" i="21"/>
  <c r="G246" i="21" s="1"/>
  <c r="BX260" i="1"/>
  <c r="BX175" i="1"/>
  <c r="BX230" i="1"/>
  <c r="BX247" i="1"/>
  <c r="BX140" i="1"/>
  <c r="BX141" i="1"/>
  <c r="D179" i="21"/>
  <c r="G179" i="21" s="1"/>
  <c r="BX179" i="1"/>
  <c r="BX133" i="1"/>
  <c r="BX228" i="1"/>
  <c r="D194" i="21"/>
  <c r="G194" i="21" s="1"/>
  <c r="BX194" i="1"/>
  <c r="D325" i="21"/>
  <c r="G325" i="21" s="1"/>
  <c r="BX325" i="1"/>
  <c r="D297" i="21"/>
  <c r="G297" i="21" s="1"/>
  <c r="BX297" i="1"/>
  <c r="D302" i="21"/>
  <c r="G302" i="21" s="1"/>
  <c r="BX302" i="1"/>
  <c r="D264" i="21"/>
  <c r="G264" i="21" s="1"/>
  <c r="BX264" i="1"/>
  <c r="D284" i="21"/>
  <c r="G284" i="21" s="1"/>
  <c r="BX284" i="1"/>
  <c r="D306" i="21"/>
  <c r="G306" i="21" s="1"/>
  <c r="BX306" i="1"/>
  <c r="BX309" i="1"/>
  <c r="D328" i="21"/>
  <c r="G328" i="21" s="1"/>
  <c r="BX328" i="1"/>
  <c r="D295" i="21"/>
  <c r="G295" i="21" s="1"/>
  <c r="BX295" i="1"/>
  <c r="D355" i="21"/>
  <c r="G355" i="21" s="1"/>
  <c r="BX355" i="1"/>
  <c r="D266" i="21"/>
  <c r="G266" i="21" s="1"/>
  <c r="BX266" i="1"/>
  <c r="D375" i="21"/>
  <c r="G375" i="21" s="1"/>
  <c r="BX375" i="1"/>
  <c r="D271" i="21"/>
  <c r="G271" i="21" s="1"/>
  <c r="BX271" i="1"/>
  <c r="D313" i="21"/>
  <c r="G313" i="21" s="1"/>
  <c r="BX313" i="1"/>
  <c r="D327" i="21"/>
  <c r="G327" i="21" s="1"/>
  <c r="BX327" i="1"/>
  <c r="D388" i="21"/>
  <c r="G388" i="21" s="1"/>
  <c r="BX388" i="1"/>
  <c r="D296" i="21"/>
  <c r="G296" i="21" s="1"/>
  <c r="BX296" i="1"/>
  <c r="D265" i="21"/>
  <c r="G265" i="21" s="1"/>
  <c r="BX265" i="1"/>
  <c r="D334" i="21"/>
  <c r="G334" i="21" s="1"/>
  <c r="BX334" i="1"/>
  <c r="D276" i="21"/>
  <c r="G276" i="21" s="1"/>
  <c r="BX276" i="1"/>
  <c r="D272" i="21"/>
  <c r="G272" i="21" s="1"/>
  <c r="BX272" i="1"/>
  <c r="D279" i="21"/>
  <c r="G279" i="21" s="1"/>
  <c r="BX279" i="1"/>
  <c r="D253" i="21"/>
  <c r="G253" i="21" s="1"/>
  <c r="BX253" i="1"/>
  <c r="D379" i="21"/>
  <c r="G379" i="21" s="1"/>
  <c r="BX379" i="1"/>
  <c r="D356" i="21"/>
  <c r="G356" i="21" s="1"/>
  <c r="BX356" i="1"/>
  <c r="D352" i="21"/>
  <c r="G352" i="21" s="1"/>
  <c r="BX352" i="1"/>
  <c r="D342" i="21"/>
  <c r="G342" i="21" s="1"/>
  <c r="BX342" i="1"/>
  <c r="D338" i="21"/>
  <c r="G338" i="21" s="1"/>
  <c r="BX338" i="1"/>
  <c r="D285" i="21"/>
  <c r="G285" i="21" s="1"/>
  <c r="BX285" i="1"/>
  <c r="D326" i="21"/>
  <c r="G326" i="21" s="1"/>
  <c r="BX326" i="1"/>
  <c r="D315" i="21"/>
  <c r="G315" i="21" s="1"/>
  <c r="BX315" i="1"/>
  <c r="D318" i="21"/>
  <c r="G318" i="21" s="1"/>
  <c r="BX318" i="1"/>
  <c r="D298" i="21"/>
  <c r="G298" i="21" s="1"/>
  <c r="BX298" i="1"/>
  <c r="D346" i="21"/>
  <c r="G346" i="21" s="1"/>
  <c r="BX346" i="1"/>
  <c r="D333" i="21"/>
  <c r="G333" i="21" s="1"/>
  <c r="BX333" i="1"/>
  <c r="D277" i="21"/>
  <c r="G277" i="21" s="1"/>
  <c r="BX277" i="1"/>
  <c r="D281" i="21"/>
  <c r="G281" i="21" s="1"/>
  <c r="BX281" i="1"/>
  <c r="D280" i="21"/>
  <c r="G280" i="21" s="1"/>
  <c r="BX280" i="1"/>
  <c r="D363" i="21"/>
  <c r="G363" i="21" s="1"/>
  <c r="BX363" i="1"/>
  <c r="D361" i="21"/>
  <c r="G361" i="21" s="1"/>
  <c r="BX361" i="1"/>
  <c r="D320" i="21"/>
  <c r="G320" i="21" s="1"/>
  <c r="BX320" i="1"/>
  <c r="D349" i="21"/>
  <c r="G349" i="21" s="1"/>
  <c r="BX349" i="1"/>
  <c r="D316" i="21"/>
  <c r="G316" i="21" s="1"/>
  <c r="BX316" i="1"/>
  <c r="D343" i="21"/>
  <c r="G343" i="21" s="1"/>
  <c r="BX343" i="1"/>
  <c r="D339" i="21"/>
  <c r="G339" i="21" s="1"/>
  <c r="BX339" i="1"/>
  <c r="D304" i="21"/>
  <c r="G304" i="21" s="1"/>
  <c r="BX304" i="1"/>
  <c r="D270" i="21"/>
  <c r="G270" i="21" s="1"/>
  <c r="BX270" i="1"/>
  <c r="D286" i="21"/>
  <c r="G286" i="21" s="1"/>
  <c r="BX286" i="1"/>
  <c r="D345" i="21"/>
  <c r="G345" i="21" s="1"/>
  <c r="BX345" i="1"/>
  <c r="D335" i="21"/>
  <c r="G335" i="21" s="1"/>
  <c r="BX335" i="1"/>
  <c r="D278" i="21"/>
  <c r="G278" i="21" s="1"/>
  <c r="BX278" i="1"/>
  <c r="D314" i="21"/>
  <c r="G314" i="21" s="1"/>
  <c r="BX314" i="1"/>
  <c r="BX308" i="1"/>
  <c r="D255" i="21"/>
  <c r="G255" i="21" s="1"/>
  <c r="BX255" i="1"/>
  <c r="D351" i="21"/>
  <c r="G351" i="21" s="1"/>
  <c r="BX351" i="1"/>
  <c r="D364" i="21"/>
  <c r="G364" i="21" s="1"/>
  <c r="BX364" i="1"/>
  <c r="D362" i="21"/>
  <c r="G362" i="21" s="1"/>
  <c r="BX362" i="1"/>
  <c r="D368" i="21"/>
  <c r="G368" i="21" s="1"/>
  <c r="BX368" i="1"/>
  <c r="D348" i="21"/>
  <c r="G348" i="21" s="1"/>
  <c r="BX348" i="1"/>
  <c r="D344" i="21"/>
  <c r="G344" i="21" s="1"/>
  <c r="BX344" i="1"/>
  <c r="D340" i="21"/>
  <c r="G340" i="21" s="1"/>
  <c r="BX340" i="1"/>
  <c r="BX380" i="1"/>
  <c r="D303" i="21"/>
  <c r="G303" i="21" s="1"/>
  <c r="BX303" i="1"/>
  <c r="D287" i="21"/>
  <c r="G287" i="21" s="1"/>
  <c r="BX287" i="1"/>
  <c r="D347" i="21"/>
  <c r="G347" i="21" s="1"/>
  <c r="BX347" i="1"/>
  <c r="D317" i="21"/>
  <c r="G317" i="21" s="1"/>
  <c r="BX317" i="1"/>
  <c r="D250" i="21"/>
  <c r="G250" i="21" s="1"/>
  <c r="BX250" i="1"/>
  <c r="D330" i="21"/>
  <c r="G330" i="21" s="1"/>
  <c r="BX330" i="1"/>
  <c r="D257" i="21"/>
  <c r="G257" i="21" s="1"/>
  <c r="BX257" i="1"/>
  <c r="D370" i="21"/>
  <c r="G370" i="21" s="1"/>
  <c r="BX370" i="1"/>
  <c r="D322" i="21"/>
  <c r="G322" i="21" s="1"/>
  <c r="BX322" i="1"/>
  <c r="D360" i="21"/>
  <c r="G360" i="21" s="1"/>
  <c r="BX360" i="1"/>
  <c r="D367" i="21"/>
  <c r="G367" i="21" s="1"/>
  <c r="BX367" i="1"/>
  <c r="D269" i="21"/>
  <c r="G269" i="21" s="1"/>
  <c r="BX269" i="1"/>
  <c r="D311" i="21"/>
  <c r="G311" i="21" s="1"/>
  <c r="BX311" i="1"/>
  <c r="D373" i="21"/>
  <c r="G373" i="21" s="1"/>
  <c r="BX373" i="1"/>
  <c r="D288" i="21"/>
  <c r="G288" i="21" s="1"/>
  <c r="BX288" i="1"/>
  <c r="D329" i="21"/>
  <c r="G329" i="21" s="1"/>
  <c r="BX329" i="1"/>
  <c r="D319" i="21"/>
  <c r="G319" i="21" s="1"/>
  <c r="BX319" i="1"/>
  <c r="D256" i="21"/>
  <c r="G256" i="21" s="1"/>
  <c r="BX256" i="1"/>
  <c r="D323" i="21"/>
  <c r="G323" i="21" s="1"/>
  <c r="BX323" i="1"/>
  <c r="BX357" i="1"/>
  <c r="D376" i="21"/>
  <c r="G376" i="21" s="1"/>
  <c r="BX376" i="1"/>
  <c r="D366" i="21"/>
  <c r="G366" i="21" s="1"/>
  <c r="BX366" i="1"/>
  <c r="D310" i="21"/>
  <c r="G310" i="21" s="1"/>
  <c r="BX310" i="1"/>
  <c r="BX268" i="1"/>
  <c r="BX299" i="1"/>
  <c r="D300" i="21"/>
  <c r="G300" i="21" s="1"/>
  <c r="BX300" i="1"/>
  <c r="D331" i="21"/>
  <c r="G331" i="21" s="1"/>
  <c r="BX331" i="1"/>
  <c r="D305" i="21"/>
  <c r="G305" i="21" s="1"/>
  <c r="BX305" i="1"/>
  <c r="D251" i="21"/>
  <c r="G251" i="21" s="1"/>
  <c r="BX251" i="1"/>
  <c r="D282" i="21"/>
  <c r="G282" i="21" s="1"/>
  <c r="BX282" i="1"/>
  <c r="BX358" i="1"/>
  <c r="D371" i="21"/>
  <c r="G371" i="21" s="1"/>
  <c r="BX371" i="1"/>
  <c r="D324" i="21"/>
  <c r="G324" i="21" s="1"/>
  <c r="BX324" i="1"/>
  <c r="D377" i="21"/>
  <c r="G377" i="21" s="1"/>
  <c r="BX377" i="1"/>
  <c r="D312" i="21"/>
  <c r="G312" i="21" s="1"/>
  <c r="BX312" i="1"/>
  <c r="BX289" i="1"/>
  <c r="BX337" i="1"/>
  <c r="D392" i="21"/>
  <c r="G392" i="21" s="1"/>
  <c r="BX392" i="1"/>
  <c r="D301" i="21"/>
  <c r="G301" i="21" s="1"/>
  <c r="BX301" i="1"/>
  <c r="D263" i="21"/>
  <c r="G263" i="21" s="1"/>
  <c r="BX263" i="1"/>
  <c r="D307" i="21"/>
  <c r="G307" i="21" s="1"/>
  <c r="BX307" i="1"/>
  <c r="D283" i="21"/>
  <c r="G283" i="21" s="1"/>
  <c r="BX283" i="1"/>
  <c r="BX290" i="1"/>
  <c r="D372" i="21"/>
  <c r="G372" i="21" s="1"/>
  <c r="BX372" i="1"/>
  <c r="D294" i="21"/>
  <c r="G294" i="21" s="1"/>
  <c r="BX294" i="1"/>
  <c r="D354" i="21"/>
  <c r="G354" i="21" s="1"/>
  <c r="BX354" i="1"/>
  <c r="D378" i="21"/>
  <c r="G378" i="21" s="1"/>
  <c r="BX378" i="1"/>
  <c r="D374" i="21"/>
  <c r="G374" i="21" s="1"/>
  <c r="BX374" i="1"/>
  <c r="BX262" i="1"/>
  <c r="BX332" i="1"/>
  <c r="BK132" i="1"/>
  <c r="BK330" i="1"/>
  <c r="BK166" i="1"/>
  <c r="BK126" i="1"/>
  <c r="G176" i="21"/>
  <c r="G158" i="21"/>
  <c r="AI129" i="179"/>
  <c r="D129" i="21"/>
  <c r="G129" i="21" s="1"/>
  <c r="AI227" i="179"/>
  <c r="D227" i="21"/>
  <c r="AI163" i="179"/>
  <c r="D163" i="21"/>
  <c r="G163" i="21" s="1"/>
  <c r="AI237" i="179"/>
  <c r="D237" i="21"/>
  <c r="G237" i="21" s="1"/>
  <c r="AI211" i="179"/>
  <c r="D211" i="21"/>
  <c r="G211" i="21" s="1"/>
  <c r="AI224" i="179"/>
  <c r="D224" i="21"/>
  <c r="AI214" i="179"/>
  <c r="D214" i="21"/>
  <c r="G214" i="21" s="1"/>
  <c r="AI216" i="179"/>
  <c r="D216" i="21"/>
  <c r="G216" i="21" s="1"/>
  <c r="AI212" i="179"/>
  <c r="D212" i="21"/>
  <c r="AI202" i="179"/>
  <c r="D202" i="21"/>
  <c r="G202" i="21" s="1"/>
  <c r="BK129" i="1"/>
  <c r="AI219" i="179"/>
  <c r="D219" i="21"/>
  <c r="G219" i="21" s="1"/>
  <c r="AI241" i="179"/>
  <c r="D241" i="21"/>
  <c r="G241" i="21" s="1"/>
  <c r="AI137" i="179"/>
  <c r="D137" i="21"/>
  <c r="AI220" i="179"/>
  <c r="D220" i="21"/>
  <c r="G220" i="21" s="1"/>
  <c r="AI243" i="179"/>
  <c r="D243" i="21"/>
  <c r="G243" i="21" s="1"/>
  <c r="AI138" i="179"/>
  <c r="D138" i="21"/>
  <c r="G138" i="21" s="1"/>
  <c r="AI217" i="179"/>
  <c r="D217" i="21"/>
  <c r="G217" i="21" s="1"/>
  <c r="BK163" i="1"/>
  <c r="AI130" i="179"/>
  <c r="D130" i="21"/>
  <c r="G130" i="21" s="1"/>
  <c r="AI225" i="179"/>
  <c r="D225" i="21"/>
  <c r="G225" i="21" s="1"/>
  <c r="AI203" i="179"/>
  <c r="D203" i="21"/>
  <c r="AI139" i="179"/>
  <c r="D139" i="21"/>
  <c r="G139" i="21" s="1"/>
  <c r="AI305" i="179"/>
  <c r="AI392" i="179"/>
  <c r="AI301" i="179"/>
  <c r="AI263" i="179"/>
  <c r="AI307" i="179"/>
  <c r="AI283" i="179"/>
  <c r="AI331" i="179"/>
  <c r="AI271" i="179"/>
  <c r="AI313" i="179"/>
  <c r="AI327" i="179"/>
  <c r="AI388" i="179"/>
  <c r="AI296" i="179"/>
  <c r="AI265" i="179"/>
  <c r="AI334" i="179"/>
  <c r="AI276" i="179"/>
  <c r="AI306" i="179"/>
  <c r="AI251" i="179"/>
  <c r="AI302" i="179"/>
  <c r="AI326" i="179"/>
  <c r="AI318" i="179"/>
  <c r="AI298" i="179"/>
  <c r="AI346" i="179"/>
  <c r="AI333" i="179"/>
  <c r="AI277" i="179"/>
  <c r="AI325" i="179"/>
  <c r="AI270" i="179"/>
  <c r="AI286" i="179"/>
  <c r="AI345" i="179"/>
  <c r="AI335" i="179"/>
  <c r="AI300" i="179"/>
  <c r="AI282" i="179"/>
  <c r="AI264" i="179"/>
  <c r="AI284" i="179"/>
  <c r="AI287" i="179"/>
  <c r="AI347" i="179"/>
  <c r="AI317" i="179"/>
  <c r="AI250" i="179"/>
  <c r="AI288" i="179"/>
  <c r="AI329" i="179"/>
  <c r="AI319" i="179"/>
  <c r="BK315" i="1"/>
  <c r="AI315" i="179"/>
  <c r="AI144" i="179"/>
  <c r="AI215" i="179"/>
  <c r="AI146" i="179"/>
  <c r="AI190" i="179"/>
  <c r="AI238" i="179"/>
  <c r="AI147" i="179"/>
  <c r="AI278" i="179"/>
  <c r="AI143" i="179"/>
  <c r="AI191" i="179"/>
  <c r="BK228" i="1"/>
  <c r="BK192" i="1"/>
  <c r="AI192" i="179"/>
  <c r="AI222" i="179"/>
  <c r="AI131" i="179"/>
  <c r="BK249" i="1"/>
  <c r="AI249" i="179"/>
  <c r="AI165" i="179"/>
  <c r="AI218" i="179"/>
  <c r="BK188" i="1"/>
  <c r="AI188" i="179"/>
  <c r="AI172" i="179"/>
  <c r="AI223" i="179"/>
  <c r="BK213" i="1"/>
  <c r="AI213" i="179"/>
  <c r="AI189" i="179"/>
  <c r="BK240" i="1"/>
  <c r="AI239" i="179"/>
  <c r="BS210" i="1"/>
  <c r="AI210" i="179"/>
  <c r="AI173" i="179"/>
  <c r="BK230" i="1"/>
  <c r="AI229" i="179"/>
  <c r="AI108" i="179"/>
  <c r="BK124" i="1"/>
  <c r="AI124" i="179"/>
  <c r="AI297" i="179"/>
  <c r="BS231" i="1"/>
  <c r="AI231" i="179"/>
  <c r="AI242" i="179"/>
  <c r="AI145" i="179"/>
  <c r="AI125" i="179"/>
  <c r="BK205" i="1"/>
  <c r="AI204" i="179"/>
  <c r="BK214" i="1"/>
  <c r="BK276" i="1"/>
  <c r="BK329" i="1"/>
  <c r="BK297" i="1"/>
  <c r="BK328" i="1"/>
  <c r="BK222" i="1"/>
  <c r="BK130" i="1"/>
  <c r="BO113" i="1"/>
  <c r="BK173" i="1"/>
  <c r="BO114" i="1"/>
  <c r="BK211" i="1"/>
  <c r="BK282" i="1"/>
  <c r="BK314" i="1"/>
  <c r="BS326" i="1"/>
  <c r="BK266" i="1"/>
  <c r="BS276" i="1"/>
  <c r="BK264" i="1"/>
  <c r="BK298" i="1"/>
  <c r="BK333" i="1"/>
  <c r="BK277" i="1"/>
  <c r="BK285" i="1"/>
  <c r="BK303" i="1"/>
  <c r="BK313" i="1"/>
  <c r="BK348" i="1"/>
  <c r="BK300" i="1"/>
  <c r="BK252" i="1"/>
  <c r="BK325" i="1"/>
  <c r="BK301" i="1"/>
  <c r="BK263" i="1"/>
  <c r="BK239" i="1"/>
  <c r="BK174" i="1"/>
  <c r="BK229" i="1"/>
  <c r="BK332" i="1"/>
  <c r="BP115" i="1"/>
  <c r="BK212" i="1"/>
  <c r="BP227" i="1"/>
  <c r="BK302" i="1"/>
  <c r="BK223" i="1"/>
  <c r="BK308" i="1"/>
  <c r="BK271" i="1"/>
  <c r="BK224" i="1"/>
  <c r="BK145" i="1"/>
  <c r="BK190" i="1"/>
  <c r="BK225" i="1"/>
  <c r="BK139" i="1"/>
  <c r="BK331" i="1"/>
  <c r="BK250" i="1"/>
  <c r="BO115" i="1"/>
  <c r="BK146" i="1"/>
  <c r="BK317" i="1"/>
  <c r="BK278" i="1"/>
  <c r="BK251" i="1"/>
  <c r="BK318" i="1"/>
  <c r="BK283" i="1"/>
  <c r="BK220" i="1"/>
  <c r="BK218" i="1"/>
  <c r="BK336" i="1"/>
  <c r="BK193" i="1"/>
  <c r="BK189" i="1"/>
  <c r="BK140" i="1"/>
  <c r="BO121" i="1"/>
  <c r="BK144" i="1"/>
  <c r="BK147" i="1"/>
  <c r="BO239" i="1"/>
  <c r="BP339" i="1"/>
  <c r="BK265" i="1"/>
  <c r="BK296" i="1"/>
  <c r="BK279" i="1"/>
  <c r="BK148" i="1"/>
  <c r="BO123" i="1"/>
  <c r="BK138" i="1"/>
  <c r="BK204" i="1"/>
  <c r="BK217" i="1"/>
  <c r="BS241" i="1"/>
  <c r="BK244" i="1"/>
  <c r="BK216" i="1"/>
  <c r="BK346" i="1"/>
  <c r="BK299" i="1"/>
  <c r="BK238" i="1"/>
  <c r="BK202" i="1"/>
  <c r="BK221" i="1"/>
  <c r="BK287" i="1"/>
  <c r="BP118" i="1"/>
  <c r="BP120" i="1"/>
  <c r="BK203" i="1"/>
  <c r="BK335" i="1"/>
  <c r="BK286" i="1"/>
  <c r="BK334" i="1"/>
  <c r="BK241" i="1"/>
  <c r="BO120" i="1"/>
  <c r="BP116" i="1"/>
  <c r="BP179" i="1"/>
  <c r="BP173" i="1"/>
  <c r="BP281" i="1"/>
  <c r="BO118" i="1"/>
  <c r="BP117" i="1"/>
  <c r="BO227" i="1"/>
  <c r="BK219" i="1"/>
  <c r="BK284" i="1"/>
  <c r="BK347" i="1"/>
  <c r="BK270" i="1"/>
  <c r="BO116" i="1"/>
  <c r="BO117" i="1"/>
  <c r="BP121" i="1"/>
  <c r="BK237" i="1"/>
  <c r="BK215" i="1"/>
  <c r="BP119" i="1"/>
  <c r="BP239" i="1"/>
  <c r="BO235" i="1"/>
  <c r="BP315" i="1"/>
  <c r="BK125" i="1"/>
  <c r="BO119" i="1"/>
  <c r="BP235" i="1"/>
  <c r="BP279" i="1"/>
  <c r="BO279" i="1"/>
  <c r="BP276" i="1"/>
  <c r="BO276" i="1"/>
  <c r="BP275" i="1"/>
  <c r="BO277" i="1"/>
  <c r="BO275" i="1"/>
  <c r="BP277" i="1"/>
  <c r="BO278" i="1"/>
  <c r="BP278" i="1"/>
  <c r="BO197" i="1"/>
  <c r="BP197" i="1"/>
  <c r="BO153" i="1"/>
  <c r="BP153" i="1"/>
  <c r="BP219" i="1"/>
  <c r="BO219" i="1"/>
  <c r="BL210" i="1"/>
  <c r="BO218" i="1"/>
  <c r="BP218" i="1"/>
  <c r="BP215" i="1"/>
  <c r="BO217" i="1"/>
  <c r="BP214" i="1"/>
  <c r="BO215" i="1"/>
  <c r="BP217" i="1"/>
  <c r="BP216" i="1"/>
  <c r="BO216" i="1"/>
  <c r="BO214" i="1"/>
  <c r="BO182" i="1"/>
  <c r="BP182" i="1"/>
  <c r="BO310" i="1"/>
  <c r="BP310" i="1"/>
  <c r="BO356" i="1"/>
  <c r="BP356" i="1"/>
  <c r="BP228" i="1"/>
  <c r="BO228" i="1"/>
  <c r="BP343" i="1"/>
  <c r="BO343" i="1"/>
  <c r="BO250" i="1"/>
  <c r="BP250" i="1"/>
  <c r="BL241" i="1"/>
  <c r="BO249" i="1"/>
  <c r="BP249" i="1"/>
  <c r="BO173" i="1"/>
  <c r="BO222" i="1"/>
  <c r="BP222" i="1"/>
  <c r="BP155" i="1"/>
  <c r="BO155" i="1"/>
  <c r="BP260" i="1"/>
  <c r="BO260" i="1"/>
  <c r="BP291" i="1"/>
  <c r="BO291" i="1"/>
  <c r="BO289" i="1"/>
  <c r="BO290" i="1"/>
  <c r="BP289" i="1"/>
  <c r="BP290" i="1"/>
  <c r="BP288" i="1"/>
  <c r="BO288" i="1"/>
  <c r="BP184" i="1"/>
  <c r="BO194" i="1"/>
  <c r="BP191" i="1"/>
  <c r="BO125" i="1"/>
  <c r="BP131" i="1"/>
  <c r="BO129" i="1"/>
  <c r="BP176" i="1"/>
  <c r="BP175" i="1"/>
  <c r="BK131" i="1"/>
  <c r="BP152" i="1"/>
  <c r="BO152" i="1"/>
  <c r="BN152" i="1" s="1"/>
  <c r="BP149" i="1"/>
  <c r="BO151" i="1"/>
  <c r="BO149" i="1"/>
  <c r="BP151" i="1"/>
  <c r="BO150" i="1"/>
  <c r="BP150" i="1"/>
  <c r="BO198" i="1"/>
  <c r="BP198" i="1"/>
  <c r="BO221" i="1"/>
  <c r="BP221" i="1"/>
  <c r="BP154" i="1"/>
  <c r="BO311" i="1"/>
  <c r="BP311" i="1"/>
  <c r="BO229" i="1"/>
  <c r="BP229" i="1"/>
  <c r="BO342" i="1"/>
  <c r="BP342" i="1"/>
  <c r="BP341" i="1"/>
  <c r="BO341" i="1"/>
  <c r="BP252" i="1"/>
  <c r="BO252" i="1"/>
  <c r="BP212" i="1"/>
  <c r="BO212" i="1"/>
  <c r="BP223" i="1"/>
  <c r="BO223" i="1"/>
  <c r="BP156" i="1"/>
  <c r="BO156" i="1"/>
  <c r="BO225" i="1"/>
  <c r="BP225" i="1"/>
  <c r="BP292" i="1"/>
  <c r="BO292" i="1"/>
  <c r="BP190" i="1"/>
  <c r="BO192" i="1"/>
  <c r="BO183" i="1"/>
  <c r="BO189" i="1"/>
  <c r="BO126" i="1"/>
  <c r="BP125" i="1"/>
  <c r="BP177" i="1"/>
  <c r="BO180" i="1"/>
  <c r="BK307" i="1"/>
  <c r="BO133" i="1"/>
  <c r="BP133" i="1"/>
  <c r="BO246" i="1"/>
  <c r="BP246" i="1"/>
  <c r="BO242" i="1"/>
  <c r="BO241" i="1"/>
  <c r="BP242" i="1"/>
  <c r="BP241" i="1"/>
  <c r="BO245" i="1"/>
  <c r="BP243" i="1"/>
  <c r="BP245" i="1"/>
  <c r="BP244" i="1"/>
  <c r="BO243" i="1"/>
  <c r="BO244" i="1"/>
  <c r="BP231" i="1"/>
  <c r="BO231" i="1"/>
  <c r="BO230" i="1"/>
  <c r="BP230" i="1"/>
  <c r="BO154" i="1"/>
  <c r="BO234" i="1"/>
  <c r="BP234" i="1"/>
  <c r="BO344" i="1"/>
  <c r="BP344" i="1"/>
  <c r="BO293" i="1"/>
  <c r="BP293" i="1"/>
  <c r="BO315" i="1"/>
  <c r="BO185" i="1"/>
  <c r="BP193" i="1"/>
  <c r="BO191" i="1"/>
  <c r="BO186" i="1"/>
  <c r="BO124" i="1"/>
  <c r="BO122" i="1"/>
  <c r="BO131" i="1"/>
  <c r="BO179" i="1"/>
  <c r="BO322" i="1"/>
  <c r="BP322" i="1"/>
  <c r="BP319" i="1"/>
  <c r="BO321" i="1"/>
  <c r="BP321" i="1"/>
  <c r="BO320" i="1"/>
  <c r="BO319" i="1"/>
  <c r="BP320" i="1"/>
  <c r="BO318" i="1"/>
  <c r="BP318" i="1"/>
  <c r="BO134" i="1"/>
  <c r="BP134" i="1"/>
  <c r="BP248" i="1"/>
  <c r="BO248" i="1"/>
  <c r="BP232" i="1"/>
  <c r="BO232" i="1"/>
  <c r="BP272" i="1"/>
  <c r="BO272" i="1"/>
  <c r="BO265" i="1"/>
  <c r="BP264" i="1"/>
  <c r="BP265" i="1"/>
  <c r="BO264" i="1"/>
  <c r="BO269" i="1"/>
  <c r="BO261" i="1"/>
  <c r="BO266" i="1"/>
  <c r="BO271" i="1"/>
  <c r="BO263" i="1"/>
  <c r="BP266" i="1"/>
  <c r="BP269" i="1"/>
  <c r="BP261" i="1"/>
  <c r="BP267" i="1"/>
  <c r="BP268" i="1"/>
  <c r="BO267" i="1"/>
  <c r="BO270" i="1"/>
  <c r="BP262" i="1"/>
  <c r="BP271" i="1"/>
  <c r="BO268" i="1"/>
  <c r="BP263" i="1"/>
  <c r="BO262" i="1"/>
  <c r="BP270" i="1"/>
  <c r="BP236" i="1"/>
  <c r="BO236" i="1"/>
  <c r="BO326" i="1"/>
  <c r="BP326" i="1"/>
  <c r="BO325" i="1"/>
  <c r="BP325" i="1"/>
  <c r="BP317" i="1"/>
  <c r="BO285" i="1"/>
  <c r="BP285" i="1"/>
  <c r="BL276" i="1"/>
  <c r="BO282" i="1"/>
  <c r="BP282" i="1"/>
  <c r="BP284" i="1"/>
  <c r="BO284" i="1"/>
  <c r="BP283" i="1"/>
  <c r="BO283" i="1"/>
  <c r="BO146" i="1"/>
  <c r="BP146" i="1"/>
  <c r="BO143" i="1"/>
  <c r="BO141" i="1"/>
  <c r="BP141" i="1"/>
  <c r="BP145" i="1"/>
  <c r="BP143" i="1"/>
  <c r="BP144" i="1"/>
  <c r="BO144" i="1"/>
  <c r="BO142" i="1"/>
  <c r="BP142" i="1"/>
  <c r="BO145" i="1"/>
  <c r="BO190" i="1"/>
  <c r="BP192" i="1"/>
  <c r="BO188" i="1"/>
  <c r="BP126" i="1"/>
  <c r="BO127" i="1"/>
  <c r="BO177" i="1"/>
  <c r="BO324" i="1"/>
  <c r="BP324" i="1"/>
  <c r="BP327" i="1"/>
  <c r="BO327" i="1"/>
  <c r="BO334" i="1"/>
  <c r="BP334" i="1"/>
  <c r="BP333" i="1"/>
  <c r="BP332" i="1"/>
  <c r="BO329" i="1"/>
  <c r="BO330" i="1"/>
  <c r="BP330" i="1"/>
  <c r="BP329" i="1"/>
  <c r="BO333" i="1"/>
  <c r="BP331" i="1"/>
  <c r="BO331" i="1"/>
  <c r="BO332" i="1"/>
  <c r="BP295" i="1"/>
  <c r="BO295" i="1"/>
  <c r="BO294" i="1"/>
  <c r="BP294" i="1"/>
  <c r="BO233" i="1"/>
  <c r="BP233" i="1"/>
  <c r="BP139" i="1"/>
  <c r="BO139" i="1"/>
  <c r="BP224" i="1"/>
  <c r="BO224" i="1"/>
  <c r="BO273" i="1"/>
  <c r="BP273" i="1"/>
  <c r="BO338" i="1"/>
  <c r="BP338" i="1"/>
  <c r="BO337" i="1"/>
  <c r="BP337" i="1"/>
  <c r="BO328" i="1"/>
  <c r="BP328" i="1"/>
  <c r="BP226" i="1"/>
  <c r="BO281" i="1"/>
  <c r="BO317" i="1"/>
  <c r="BO286" i="1"/>
  <c r="BP286" i="1"/>
  <c r="BP147" i="1"/>
  <c r="BO147" i="1"/>
  <c r="BP188" i="1"/>
  <c r="BO193" i="1"/>
  <c r="BP185" i="1"/>
  <c r="BO196" i="1"/>
  <c r="BO128" i="1"/>
  <c r="BP130" i="1"/>
  <c r="BO132" i="1"/>
  <c r="BN132" i="1" s="1"/>
  <c r="BP178" i="1"/>
  <c r="BP180" i="1"/>
  <c r="BK316" i="1"/>
  <c r="BP199" i="1"/>
  <c r="BO199" i="1"/>
  <c r="BP247" i="1"/>
  <c r="BO247" i="1"/>
  <c r="BO336" i="1"/>
  <c r="BP336" i="1"/>
  <c r="BP296" i="1"/>
  <c r="BO296" i="1"/>
  <c r="BO306" i="1"/>
  <c r="BP306" i="1"/>
  <c r="BO138" i="1"/>
  <c r="BP138" i="1"/>
  <c r="BP135" i="1"/>
  <c r="BO136" i="1"/>
  <c r="BO135" i="1"/>
  <c r="BO137" i="1"/>
  <c r="BP136" i="1"/>
  <c r="BP137" i="1"/>
  <c r="BO274" i="1"/>
  <c r="BP274" i="1"/>
  <c r="BO340" i="1"/>
  <c r="BP340" i="1"/>
  <c r="BO314" i="1"/>
  <c r="BP314" i="1"/>
  <c r="BP313" i="1"/>
  <c r="BP312" i="1"/>
  <c r="BO313" i="1"/>
  <c r="BO312" i="1"/>
  <c r="BO226" i="1"/>
  <c r="BP287" i="1"/>
  <c r="BO287" i="1"/>
  <c r="BP148" i="1"/>
  <c r="BO148" i="1"/>
  <c r="BO323" i="1"/>
  <c r="BO184" i="1"/>
  <c r="BP194" i="1"/>
  <c r="BP189" i="1"/>
  <c r="BP128" i="1"/>
  <c r="BO130" i="1"/>
  <c r="BP280" i="1"/>
  <c r="BO280" i="1"/>
  <c r="BK272" i="1"/>
  <c r="BP200" i="1"/>
  <c r="BO200" i="1"/>
  <c r="BO297" i="1"/>
  <c r="BP297" i="1"/>
  <c r="BO305" i="1"/>
  <c r="BP305" i="1"/>
  <c r="BO300" i="1"/>
  <c r="BP299" i="1"/>
  <c r="BO298" i="1"/>
  <c r="BO301" i="1"/>
  <c r="BP304" i="1"/>
  <c r="BP298" i="1"/>
  <c r="BO304" i="1"/>
  <c r="BO299" i="1"/>
  <c r="BP302" i="1"/>
  <c r="BP301" i="1"/>
  <c r="BP303" i="1"/>
  <c r="BP300" i="1"/>
  <c r="BO303" i="1"/>
  <c r="BO302" i="1"/>
  <c r="BP140" i="1"/>
  <c r="BO140" i="1"/>
  <c r="BP355" i="1"/>
  <c r="BO355" i="1"/>
  <c r="BO238" i="1"/>
  <c r="BP238" i="1"/>
  <c r="BO237" i="1"/>
  <c r="BP237" i="1"/>
  <c r="BO316" i="1"/>
  <c r="BP316" i="1"/>
  <c r="BP211" i="1"/>
  <c r="BO211" i="1"/>
  <c r="BP207" i="1"/>
  <c r="BO202" i="1"/>
  <c r="BP202" i="1"/>
  <c r="BO203" i="1"/>
  <c r="BO207" i="1"/>
  <c r="BP205" i="1"/>
  <c r="BO210" i="1"/>
  <c r="BN210" i="1" s="1"/>
  <c r="BO209" i="1"/>
  <c r="BO208" i="1"/>
  <c r="BP210" i="1"/>
  <c r="BP209" i="1"/>
  <c r="BP204" i="1"/>
  <c r="BP203" i="1"/>
  <c r="BO205" i="1"/>
  <c r="BO204" i="1"/>
  <c r="BO206" i="1"/>
  <c r="BP206" i="1"/>
  <c r="BP208" i="1"/>
  <c r="BP259" i="1"/>
  <c r="BO259" i="1"/>
  <c r="BP172" i="1"/>
  <c r="BO172" i="1"/>
  <c r="BO171" i="1"/>
  <c r="BO163" i="1"/>
  <c r="BO170" i="1"/>
  <c r="BP170" i="1"/>
  <c r="BP167" i="1"/>
  <c r="BP159" i="1"/>
  <c r="BO161" i="1"/>
  <c r="BP161" i="1"/>
  <c r="BP171" i="1"/>
  <c r="BO167" i="1"/>
  <c r="BO159" i="1"/>
  <c r="BO162" i="1"/>
  <c r="BO157" i="1"/>
  <c r="BO164" i="1"/>
  <c r="BP163" i="1"/>
  <c r="BP162" i="1"/>
  <c r="BO169" i="1"/>
  <c r="BP169" i="1"/>
  <c r="BP157" i="1"/>
  <c r="BP165" i="1"/>
  <c r="BO166" i="1"/>
  <c r="BP168" i="1"/>
  <c r="BP166" i="1"/>
  <c r="BO168" i="1"/>
  <c r="BO158" i="1"/>
  <c r="BP164" i="1"/>
  <c r="BP158" i="1"/>
  <c r="BP160" i="1"/>
  <c r="BO165" i="1"/>
  <c r="BO160" i="1"/>
  <c r="BO187" i="1"/>
  <c r="BP187" i="1"/>
  <c r="BP183" i="1"/>
  <c r="BP196" i="1"/>
  <c r="BP122" i="1"/>
  <c r="BP127" i="1"/>
  <c r="BP132" i="1"/>
  <c r="BO178" i="1"/>
  <c r="BP335" i="1"/>
  <c r="BL326" i="1"/>
  <c r="BO335" i="1"/>
  <c r="BO201" i="1"/>
  <c r="BP201" i="1"/>
  <c r="BO339" i="1"/>
  <c r="BP220" i="1"/>
  <c r="BO220" i="1"/>
  <c r="BO181" i="1"/>
  <c r="BP181" i="1"/>
  <c r="BP307" i="1"/>
  <c r="BO307" i="1"/>
  <c r="BO309" i="1"/>
  <c r="BP309" i="1"/>
  <c r="BO308" i="1"/>
  <c r="BP308" i="1"/>
  <c r="BO354" i="1"/>
  <c r="BP354" i="1"/>
  <c r="BP349" i="1"/>
  <c r="BO352" i="1"/>
  <c r="BP352" i="1"/>
  <c r="BO353" i="1"/>
  <c r="BO345" i="1"/>
  <c r="BP353" i="1"/>
  <c r="BP345" i="1"/>
  <c r="BO348" i="1"/>
  <c r="BO346" i="1"/>
  <c r="BO347" i="1"/>
  <c r="BP350" i="1"/>
  <c r="BP348" i="1"/>
  <c r="BP346" i="1"/>
  <c r="BO349" i="1"/>
  <c r="BP347" i="1"/>
  <c r="BP351" i="1"/>
  <c r="BO350" i="1"/>
  <c r="BO351" i="1"/>
  <c r="BP240" i="1"/>
  <c r="BO240" i="1"/>
  <c r="BL231" i="1"/>
  <c r="BP251" i="1"/>
  <c r="BO251" i="1"/>
  <c r="BO213" i="1"/>
  <c r="BP213" i="1"/>
  <c r="BO258" i="1"/>
  <c r="BP258" i="1"/>
  <c r="BO257" i="1"/>
  <c r="BP257" i="1"/>
  <c r="BO253" i="1"/>
  <c r="BO256" i="1"/>
  <c r="BP253" i="1"/>
  <c r="BP255" i="1"/>
  <c r="BO254" i="1"/>
  <c r="BP254" i="1"/>
  <c r="BP256" i="1"/>
  <c r="BO255" i="1"/>
  <c r="BO174" i="1"/>
  <c r="BP174" i="1"/>
  <c r="BP323" i="1"/>
  <c r="BO195" i="1"/>
  <c r="BP195" i="1"/>
  <c r="BP186" i="1"/>
  <c r="BP124" i="1"/>
  <c r="BP123" i="1"/>
  <c r="BP129" i="1"/>
  <c r="BO176" i="1"/>
  <c r="BO175" i="1"/>
  <c r="BK243" i="1"/>
  <c r="BK165" i="1"/>
  <c r="BK242" i="1"/>
  <c r="BK191" i="1"/>
  <c r="BK327" i="1"/>
  <c r="BK137" i="1"/>
  <c r="BK326" i="1"/>
  <c r="BK164" i="1"/>
  <c r="BK345" i="1"/>
  <c r="BK172" i="1"/>
  <c r="BK171" i="1"/>
  <c r="BK210" i="1"/>
  <c r="BK289" i="1"/>
  <c r="BK319" i="1"/>
  <c r="BK288" i="1"/>
  <c r="BK320" i="1"/>
  <c r="BK305" i="1"/>
  <c r="BK306" i="1"/>
  <c r="BK389" i="1"/>
  <c r="BK384" i="1"/>
  <c r="G413" i="21" l="1"/>
  <c r="D145" i="42"/>
  <c r="G145" i="42" s="1"/>
  <c r="D410" i="21"/>
  <c r="AI410" i="179"/>
  <c r="AL410" i="179" s="1"/>
  <c r="AM410" i="179" s="1"/>
  <c r="BK410" i="1"/>
  <c r="AI411" i="179"/>
  <c r="AL411" i="179" s="1"/>
  <c r="AM411" i="179" s="1"/>
  <c r="BK411" i="1"/>
  <c r="D411" i="21"/>
  <c r="G411" i="21" s="1"/>
  <c r="D416" i="21"/>
  <c r="AI416" i="179"/>
  <c r="AL416" i="179" s="1"/>
  <c r="AM416" i="179" s="1"/>
  <c r="BK416" i="1"/>
  <c r="BK418" i="1"/>
  <c r="AI417" i="179"/>
  <c r="AL417" i="179" s="1"/>
  <c r="AM417" i="179" s="1"/>
  <c r="BK417" i="1"/>
  <c r="D417" i="21"/>
  <c r="G417" i="21" s="1"/>
  <c r="BX408" i="1"/>
  <c r="BO404" i="1"/>
  <c r="BP404" i="1"/>
  <c r="BQ404" i="1" s="1"/>
  <c r="BR404" i="1" s="1"/>
  <c r="AI404" i="179"/>
  <c r="AL404" i="179" s="1"/>
  <c r="AM404" i="179" s="1"/>
  <c r="BP413" i="1"/>
  <c r="BQ413" i="1" s="1"/>
  <c r="BR413" i="1" s="1"/>
  <c r="BX404" i="1"/>
  <c r="BO413" i="1"/>
  <c r="BN413" i="1" s="1"/>
  <c r="D404" i="21"/>
  <c r="G404" i="21" s="1"/>
  <c r="BX416" i="1"/>
  <c r="BN404" i="1"/>
  <c r="BO410" i="1"/>
  <c r="BN410" i="1" s="1"/>
  <c r="BP410" i="1"/>
  <c r="BQ410" i="1" s="1"/>
  <c r="BR410" i="1" s="1"/>
  <c r="BX413" i="1"/>
  <c r="BK403" i="1"/>
  <c r="BO411" i="1"/>
  <c r="BN411" i="1" s="1"/>
  <c r="BP411" i="1"/>
  <c r="BQ411" i="1" s="1"/>
  <c r="BR411" i="1" s="1"/>
  <c r="BX414" i="1"/>
  <c r="BX400" i="1"/>
  <c r="BO409" i="1"/>
  <c r="BN409" i="1" s="1"/>
  <c r="BP409" i="1"/>
  <c r="BQ409" i="1" s="1"/>
  <c r="BR409" i="1" s="1"/>
  <c r="BX412" i="1"/>
  <c r="BO414" i="1"/>
  <c r="BN414" i="1" s="1"/>
  <c r="BP414" i="1"/>
  <c r="BQ414" i="1" s="1"/>
  <c r="BR414" i="1" s="1"/>
  <c r="BX417" i="1"/>
  <c r="D399" i="21"/>
  <c r="G399" i="21" s="1"/>
  <c r="BO408" i="1"/>
  <c r="BN408" i="1" s="1"/>
  <c r="BP408" i="1"/>
  <c r="BQ408" i="1" s="1"/>
  <c r="BR408" i="1" s="1"/>
  <c r="BX411" i="1"/>
  <c r="BO415" i="1"/>
  <c r="BN415" i="1" s="1"/>
  <c r="BP415" i="1"/>
  <c r="BQ415" i="1" s="1"/>
  <c r="BR415" i="1" s="1"/>
  <c r="BX418" i="1"/>
  <c r="BO407" i="1"/>
  <c r="BN407" i="1" s="1"/>
  <c r="BP407" i="1"/>
  <c r="BQ407" i="1" s="1"/>
  <c r="BR407" i="1" s="1"/>
  <c r="BX410" i="1"/>
  <c r="BR228" i="1"/>
  <c r="BR234" i="1"/>
  <c r="BR335" i="1"/>
  <c r="BR295" i="1"/>
  <c r="BR365" i="1"/>
  <c r="BR329" i="1"/>
  <c r="BR262" i="1"/>
  <c r="BR200" i="1"/>
  <c r="BR187" i="1"/>
  <c r="BR233" i="1"/>
  <c r="BR224" i="1"/>
  <c r="BR314" i="1"/>
  <c r="BR363" i="1"/>
  <c r="BR288" i="1"/>
  <c r="BR318" i="1"/>
  <c r="BR130" i="1"/>
  <c r="BR338" i="1"/>
  <c r="BR170" i="1"/>
  <c r="BR205" i="1"/>
  <c r="BR229" i="1"/>
  <c r="BR353" i="1"/>
  <c r="BR304" i="1"/>
  <c r="BR366" i="1"/>
  <c r="BR175" i="1"/>
  <c r="BR118" i="1"/>
  <c r="BR155" i="1"/>
  <c r="BR380" i="1"/>
  <c r="BR135" i="1"/>
  <c r="BR171" i="1"/>
  <c r="BR231" i="1"/>
  <c r="BR282" i="1"/>
  <c r="BR207" i="1"/>
  <c r="BR230" i="1"/>
  <c r="BR299" i="1"/>
  <c r="BR220" i="1"/>
  <c r="BR354" i="1"/>
  <c r="BR122" i="1"/>
  <c r="BR336" i="1"/>
  <c r="BR141" i="1"/>
  <c r="BR248" i="1"/>
  <c r="BR139" i="1"/>
  <c r="BR271" i="1"/>
  <c r="BR332" i="1"/>
  <c r="BR265" i="1"/>
  <c r="BR331" i="1"/>
  <c r="BR134" i="1"/>
  <c r="BR201" i="1"/>
  <c r="BR174" i="1"/>
  <c r="BR218" i="1"/>
  <c r="BR133" i="1"/>
  <c r="BR373" i="1"/>
  <c r="BR369" i="1"/>
  <c r="BR149" i="1"/>
  <c r="BR306" i="1"/>
  <c r="BR222" i="1"/>
  <c r="BR340" i="1"/>
  <c r="BR109" i="1"/>
  <c r="BR301" i="1"/>
  <c r="BR364" i="1"/>
  <c r="BR235" i="1"/>
  <c r="BR324" i="1"/>
  <c r="BR275" i="1"/>
  <c r="BR161" i="1"/>
  <c r="BR136" i="1"/>
  <c r="BR326" i="1"/>
  <c r="BR321" i="1"/>
  <c r="BR339" i="1"/>
  <c r="BR270" i="1"/>
  <c r="BR253" i="1"/>
  <c r="BR195" i="1"/>
  <c r="BR287" i="1"/>
  <c r="BR119" i="1"/>
  <c r="BR148" i="1"/>
  <c r="BR276" i="1"/>
  <c r="BR156" i="1"/>
  <c r="BR124" i="1"/>
  <c r="BR176" i="1"/>
  <c r="BR206" i="1"/>
  <c r="BR360" i="1"/>
  <c r="BR356" i="1"/>
  <c r="BR393" i="1"/>
  <c r="BR157" i="1"/>
  <c r="BR162" i="1"/>
  <c r="BR296" i="1"/>
  <c r="BR143" i="1"/>
  <c r="BR138" i="1"/>
  <c r="BR330" i="1"/>
  <c r="BR310" i="1"/>
  <c r="BR108" i="1"/>
  <c r="BR226" i="1"/>
  <c r="BR303" i="1"/>
  <c r="BR284" i="1"/>
  <c r="BR305" i="1"/>
  <c r="BR219" i="1"/>
  <c r="BR121" i="1"/>
  <c r="BR194" i="1"/>
  <c r="BR323" i="1"/>
  <c r="BR223" i="1"/>
  <c r="BR259" i="1"/>
  <c r="BR125" i="1"/>
  <c r="BR123" i="1"/>
  <c r="BR129" i="1"/>
  <c r="BR209" i="1"/>
  <c r="BR256" i="1"/>
  <c r="BR298" i="1"/>
  <c r="BR277" i="1"/>
  <c r="BR327" i="1"/>
  <c r="BR164" i="1"/>
  <c r="BR152" i="1"/>
  <c r="BR273" i="1"/>
  <c r="BR203" i="1"/>
  <c r="BR140" i="1"/>
  <c r="BR359" i="1"/>
  <c r="BR172" i="1"/>
  <c r="BR315" i="1"/>
  <c r="BR212" i="1"/>
  <c r="BR147" i="1"/>
  <c r="BR358" i="1"/>
  <c r="BR160" i="1"/>
  <c r="BR302" i="1"/>
  <c r="BR181" i="1"/>
  <c r="BR293" i="1"/>
  <c r="BR110" i="1"/>
  <c r="BR319" i="1"/>
  <c r="BR112" i="1"/>
  <c r="BR383" i="1"/>
  <c r="BR300" i="1"/>
  <c r="BR341" i="1"/>
  <c r="BR245" i="1"/>
  <c r="BR312" i="1"/>
  <c r="BR166" i="1"/>
  <c r="BR372" i="1"/>
  <c r="BR113" i="1"/>
  <c r="BR243" i="1"/>
  <c r="BR325" i="1"/>
  <c r="BR204" i="1"/>
  <c r="BR378" i="1"/>
  <c r="BR285" i="1"/>
  <c r="BR177" i="1"/>
  <c r="BR237" i="1"/>
  <c r="BR344" i="1"/>
  <c r="BR184" i="1"/>
  <c r="BR266" i="1"/>
  <c r="BR281" i="1"/>
  <c r="BR274" i="1"/>
  <c r="BR294" i="1"/>
  <c r="BR191" i="1"/>
  <c r="BR227" i="1"/>
  <c r="BR159" i="1"/>
  <c r="BR247" i="1"/>
  <c r="BR232" i="1"/>
  <c r="BR307" i="1"/>
  <c r="BR328" i="1"/>
  <c r="BR128" i="1"/>
  <c r="BR357" i="1"/>
  <c r="BR279" i="1"/>
  <c r="BR189" i="1"/>
  <c r="BR126" i="1"/>
  <c r="BR361" i="1"/>
  <c r="BR107" i="1"/>
  <c r="BR188" i="1"/>
  <c r="BR268" i="1"/>
  <c r="BR213" i="1"/>
  <c r="BR216" i="1"/>
  <c r="BR196" i="1"/>
  <c r="BR348" i="1"/>
  <c r="BR283" i="1"/>
  <c r="BR221" i="1"/>
  <c r="BR355" i="1"/>
  <c r="BR246" i="1"/>
  <c r="BR132" i="1"/>
  <c r="BR289" i="1"/>
  <c r="BR368" i="1"/>
  <c r="BR145" i="1"/>
  <c r="BR190" i="1"/>
  <c r="BR158" i="1"/>
  <c r="BR117" i="1"/>
  <c r="BR308" i="1"/>
  <c r="BR115" i="1"/>
  <c r="BR376" i="1"/>
  <c r="BR382" i="1"/>
  <c r="BR346" i="1"/>
  <c r="BR197" i="1"/>
  <c r="BR165" i="1"/>
  <c r="BR163" i="1"/>
  <c r="BR263" i="1"/>
  <c r="BR186" i="1"/>
  <c r="BR280" i="1"/>
  <c r="BR316" i="1"/>
  <c r="BR127" i="1"/>
  <c r="BR334" i="1"/>
  <c r="BR347" i="1"/>
  <c r="BR311" i="1"/>
  <c r="BR120" i="1"/>
  <c r="BR350" i="1"/>
  <c r="BR114" i="1"/>
  <c r="BR199" i="1"/>
  <c r="BR291" i="1"/>
  <c r="BR292" i="1"/>
  <c r="BR257" i="1"/>
  <c r="BR374" i="1"/>
  <c r="BR131" i="1"/>
  <c r="BR349" i="1"/>
  <c r="BR370" i="1"/>
  <c r="BR183" i="1"/>
  <c r="BR142" i="1"/>
  <c r="BR211" i="1"/>
  <c r="BR251" i="1"/>
  <c r="BR214" i="1"/>
  <c r="BR198" i="1"/>
  <c r="BR343" i="1"/>
  <c r="BR179" i="1"/>
  <c r="BR278" i="1"/>
  <c r="BR297" i="1"/>
  <c r="BR352" i="1"/>
  <c r="BR116" i="1"/>
  <c r="BR250" i="1"/>
  <c r="BR313" i="1"/>
  <c r="BR185" i="1"/>
  <c r="BR168" i="1"/>
  <c r="BR367" i="1"/>
  <c r="BR154" i="1"/>
  <c r="BR238" i="1"/>
  <c r="BR150" i="1"/>
  <c r="BR210" i="1"/>
  <c r="BR217" i="1"/>
  <c r="BR375" i="1"/>
  <c r="BR264" i="1"/>
  <c r="BR272" i="1"/>
  <c r="BR169" i="1"/>
  <c r="BR379" i="1"/>
  <c r="BR153" i="1"/>
  <c r="BR290" i="1"/>
  <c r="BR381" i="1"/>
  <c r="BR254" i="1"/>
  <c r="BR167" i="1"/>
  <c r="BR137" i="1"/>
  <c r="BR342" i="1"/>
  <c r="BR261" i="1"/>
  <c r="BR146" i="1"/>
  <c r="BR239" i="1"/>
  <c r="BR178" i="1"/>
  <c r="BR320" i="1"/>
  <c r="BR269" i="1"/>
  <c r="BR252" i="1"/>
  <c r="BR258" i="1"/>
  <c r="BR244" i="1"/>
  <c r="BR173" i="1"/>
  <c r="BR362" i="1"/>
  <c r="BR377" i="1"/>
  <c r="BR351" i="1"/>
  <c r="BR337" i="1"/>
  <c r="BR193" i="1"/>
  <c r="BR202" i="1"/>
  <c r="BR192" i="1"/>
  <c r="BR249" i="1"/>
  <c r="BR208" i="1"/>
  <c r="BR255" i="1"/>
  <c r="BR317" i="1"/>
  <c r="BR144" i="1"/>
  <c r="BR111" i="1"/>
  <c r="BR241" i="1"/>
  <c r="BR225" i="1"/>
  <c r="BR333" i="1"/>
  <c r="BR180" i="1"/>
  <c r="BR322" i="1"/>
  <c r="BR345" i="1"/>
  <c r="BR371" i="1"/>
  <c r="BR309" i="1"/>
  <c r="BR267" i="1"/>
  <c r="BR236" i="1"/>
  <c r="BR240" i="1"/>
  <c r="BR286" i="1"/>
  <c r="BR260" i="1"/>
  <c r="BR151" i="1"/>
  <c r="BR182" i="1"/>
  <c r="BR242" i="1"/>
  <c r="BR215" i="1"/>
  <c r="BP389" i="1"/>
  <c r="BP401" i="1"/>
  <c r="BQ401" i="1" s="1"/>
  <c r="BR401" i="1" s="1"/>
  <c r="BO381" i="1"/>
  <c r="BO401" i="1"/>
  <c r="BN401" i="1" s="1"/>
  <c r="BO389" i="1"/>
  <c r="BN389" i="1" s="1"/>
  <c r="BP382" i="1"/>
  <c r="BP377" i="1"/>
  <c r="BP393" i="1"/>
  <c r="BP406" i="1"/>
  <c r="BQ406" i="1" s="1"/>
  <c r="BR406" i="1" s="1"/>
  <c r="BO406" i="1"/>
  <c r="BN406" i="1" s="1"/>
  <c r="BO377" i="1"/>
  <c r="BO393" i="1"/>
  <c r="BN393" i="1" s="1"/>
  <c r="BP381" i="1"/>
  <c r="BO403" i="1"/>
  <c r="BN403" i="1" s="1"/>
  <c r="BP403" i="1"/>
  <c r="BQ403" i="1" s="1"/>
  <c r="BR403" i="1" s="1"/>
  <c r="AI381" i="179"/>
  <c r="BO390" i="1"/>
  <c r="BN390" i="1" s="1"/>
  <c r="BP390" i="1"/>
  <c r="BO382" i="1"/>
  <c r="BO395" i="1"/>
  <c r="BN395" i="1" s="1"/>
  <c r="BP395" i="1"/>
  <c r="BR395" i="1" s="1"/>
  <c r="BO376" i="1"/>
  <c r="BP376" i="1"/>
  <c r="BX396" i="1"/>
  <c r="BO405" i="1"/>
  <c r="BN405" i="1" s="1"/>
  <c r="BP405" i="1"/>
  <c r="BQ405" i="1" s="1"/>
  <c r="BR405" i="1" s="1"/>
  <c r="BO396" i="1"/>
  <c r="BN396" i="1" s="1"/>
  <c r="BP396" i="1"/>
  <c r="BQ396" i="1" s="1"/>
  <c r="BR396" i="1" s="1"/>
  <c r="BP378" i="1"/>
  <c r="BP383" i="1"/>
  <c r="BK385" i="1"/>
  <c r="BO394" i="1"/>
  <c r="BN394" i="1" s="1"/>
  <c r="BP394" i="1"/>
  <c r="BO378" i="1"/>
  <c r="BO383" i="1"/>
  <c r="BK393" i="1"/>
  <c r="BO402" i="1"/>
  <c r="BN402" i="1" s="1"/>
  <c r="BP402" i="1"/>
  <c r="BQ402" i="1" s="1"/>
  <c r="BR402" i="1" s="1"/>
  <c r="BO386" i="1"/>
  <c r="BN386" i="1" s="1"/>
  <c r="BP380" i="1"/>
  <c r="BP386" i="1"/>
  <c r="BO380" i="1"/>
  <c r="AI382" i="179"/>
  <c r="BO391" i="1"/>
  <c r="BN391" i="1" s="1"/>
  <c r="BP391" i="1"/>
  <c r="D390" i="21"/>
  <c r="G390" i="21" s="1"/>
  <c r="BO399" i="1"/>
  <c r="BN399" i="1" s="1"/>
  <c r="BP399" i="1"/>
  <c r="BQ399" i="1" s="1"/>
  <c r="BR399" i="1" s="1"/>
  <c r="BP397" i="1"/>
  <c r="BQ397" i="1" s="1"/>
  <c r="BR397" i="1" s="1"/>
  <c r="BV406" i="1" s="1"/>
  <c r="BP388" i="1"/>
  <c r="BO400" i="1"/>
  <c r="BN400" i="1" s="1"/>
  <c r="BP400" i="1"/>
  <c r="BQ400" i="1" s="1"/>
  <c r="BR400" i="1" s="1"/>
  <c r="BO397" i="1"/>
  <c r="BN397" i="1" s="1"/>
  <c r="BO388" i="1"/>
  <c r="BN388" i="1" s="1"/>
  <c r="BP398" i="1"/>
  <c r="BQ398" i="1" s="1"/>
  <c r="BR398" i="1" s="1"/>
  <c r="BP385" i="1"/>
  <c r="BP387" i="1"/>
  <c r="BO398" i="1"/>
  <c r="BN398" i="1" s="1"/>
  <c r="BO385" i="1"/>
  <c r="BO387" i="1"/>
  <c r="BN387" i="1" s="1"/>
  <c r="BP379" i="1"/>
  <c r="BP392" i="1"/>
  <c r="BP384" i="1"/>
  <c r="BO379" i="1"/>
  <c r="BO392" i="1"/>
  <c r="BN392" i="1" s="1"/>
  <c r="BO384" i="1"/>
  <c r="BX381" i="1"/>
  <c r="BN351" i="1"/>
  <c r="BN332" i="1"/>
  <c r="BX387" i="1"/>
  <c r="D393" i="21"/>
  <c r="G393" i="21" s="1"/>
  <c r="BN268" i="1"/>
  <c r="D386" i="21"/>
  <c r="G386" i="21" s="1"/>
  <c r="BN293" i="1"/>
  <c r="BO372" i="1"/>
  <c r="BK381" i="1"/>
  <c r="AI391" i="179"/>
  <c r="BX391" i="1"/>
  <c r="BK392" i="1"/>
  <c r="D391" i="21"/>
  <c r="G391" i="21" s="1"/>
  <c r="BN179" i="1"/>
  <c r="BN113" i="1"/>
  <c r="BX403" i="1"/>
  <c r="BK391" i="1"/>
  <c r="AI390" i="179"/>
  <c r="BK390" i="1"/>
  <c r="BX390" i="1"/>
  <c r="BN241" i="1"/>
  <c r="D385" i="21"/>
  <c r="G385" i="21" s="1"/>
  <c r="AI393" i="179"/>
  <c r="BX402" i="1"/>
  <c r="AI399" i="179"/>
  <c r="AL399" i="179" s="1"/>
  <c r="AM399" i="179" s="1"/>
  <c r="BP373" i="1"/>
  <c r="BP375" i="1"/>
  <c r="BK388" i="1"/>
  <c r="BP372" i="1"/>
  <c r="BO374" i="1"/>
  <c r="BP374" i="1"/>
  <c r="D381" i="21"/>
  <c r="G381" i="21" s="1"/>
  <c r="BX393" i="1"/>
  <c r="BX382" i="1"/>
  <c r="BN365" i="1"/>
  <c r="AI398" i="179"/>
  <c r="AL398" i="179" s="1"/>
  <c r="AM398" i="179" s="1"/>
  <c r="D398" i="21"/>
  <c r="BK398" i="1"/>
  <c r="D405" i="21"/>
  <c r="G405" i="21" s="1"/>
  <c r="AI405" i="179"/>
  <c r="AL405" i="179" s="1"/>
  <c r="AM405" i="179" s="1"/>
  <c r="BK405" i="1"/>
  <c r="AI396" i="179"/>
  <c r="AL396" i="179" s="1"/>
  <c r="AM396" i="179" s="1"/>
  <c r="D396" i="21"/>
  <c r="G396" i="21" s="1"/>
  <c r="BK397" i="1"/>
  <c r="AI397" i="179"/>
  <c r="AL397" i="179" s="1"/>
  <c r="AM397" i="179" s="1"/>
  <c r="D397" i="21"/>
  <c r="G397" i="21" s="1"/>
  <c r="BX385" i="1"/>
  <c r="BN370" i="1"/>
  <c r="BK406" i="1"/>
  <c r="D406" i="21"/>
  <c r="G406" i="21" s="1"/>
  <c r="AI406" i="179"/>
  <c r="AL406" i="179" s="1"/>
  <c r="AM406" i="179" s="1"/>
  <c r="BK401" i="1"/>
  <c r="D401" i="21"/>
  <c r="AI401" i="179"/>
  <c r="AL401" i="179" s="1"/>
  <c r="AM401" i="179" s="1"/>
  <c r="BX401" i="1"/>
  <c r="BK399" i="1"/>
  <c r="AI400" i="179"/>
  <c r="AL400" i="179" s="1"/>
  <c r="AM400" i="179" s="1"/>
  <c r="BK400" i="1"/>
  <c r="D400" i="21"/>
  <c r="G400" i="21" s="1"/>
  <c r="BK396" i="1"/>
  <c r="AI402" i="179"/>
  <c r="AL402" i="179" s="1"/>
  <c r="AM402" i="179" s="1"/>
  <c r="BK402" i="1"/>
  <c r="D402" i="21"/>
  <c r="G402" i="21" s="1"/>
  <c r="BX386" i="1"/>
  <c r="BK394" i="1"/>
  <c r="D382" i="21"/>
  <c r="G382" i="21" s="1"/>
  <c r="BX406" i="1"/>
  <c r="D394" i="21"/>
  <c r="G394" i="21" s="1"/>
  <c r="AI394" i="179"/>
  <c r="G395" i="21"/>
  <c r="BX398" i="1"/>
  <c r="AI386" i="179"/>
  <c r="AM386" i="179" s="1"/>
  <c r="BX394" i="1"/>
  <c r="BX399" i="1"/>
  <c r="D387" i="21"/>
  <c r="G387" i="21" s="1"/>
  <c r="AI387" i="179"/>
  <c r="BX405" i="1"/>
  <c r="BK382" i="1"/>
  <c r="BN359" i="1"/>
  <c r="BN364" i="1"/>
  <c r="BO375" i="1"/>
  <c r="BK387" i="1"/>
  <c r="BK386" i="1"/>
  <c r="BK383" i="1"/>
  <c r="BN366" i="1"/>
  <c r="BO373" i="1"/>
  <c r="BX397" i="1"/>
  <c r="AI385" i="179"/>
  <c r="BK395" i="1"/>
  <c r="BZ125" i="1"/>
  <c r="BN363" i="1"/>
  <c r="BN361" i="1"/>
  <c r="BN173" i="1"/>
  <c r="BN114" i="1"/>
  <c r="BN190" i="1"/>
  <c r="BN358" i="1"/>
  <c r="BN369" i="1"/>
  <c r="BN371" i="1"/>
  <c r="BN357" i="1"/>
  <c r="BN362" i="1"/>
  <c r="BN367" i="1"/>
  <c r="BN368" i="1"/>
  <c r="BN360" i="1"/>
  <c r="CA119" i="1"/>
  <c r="BN123" i="1"/>
  <c r="G212" i="21"/>
  <c r="G224" i="21"/>
  <c r="G227" i="21"/>
  <c r="BN124" i="1"/>
  <c r="BN240" i="1"/>
  <c r="BN115" i="1"/>
  <c r="BN239" i="1"/>
  <c r="G203" i="21"/>
  <c r="G137" i="21"/>
  <c r="BN187" i="1"/>
  <c r="BN172" i="1"/>
  <c r="BN131" i="1"/>
  <c r="BN223" i="1"/>
  <c r="BN134" i="1"/>
  <c r="BN177" i="1"/>
  <c r="BN142" i="1"/>
  <c r="BN121" i="1"/>
  <c r="BN212" i="1"/>
  <c r="BN229" i="1"/>
  <c r="BN227" i="1"/>
  <c r="BN296" i="1"/>
  <c r="BN315" i="1"/>
  <c r="BN327" i="1"/>
  <c r="BN254" i="1"/>
  <c r="BN276" i="1"/>
  <c r="BN298" i="1"/>
  <c r="BN264" i="1"/>
  <c r="BN119" i="1"/>
  <c r="BN319" i="1"/>
  <c r="BN215" i="1"/>
  <c r="BN148" i="1"/>
  <c r="BN331" i="1"/>
  <c r="BN236" i="1"/>
  <c r="BN118" i="1"/>
  <c r="BN125" i="1"/>
  <c r="BN226" i="1"/>
  <c r="BN147" i="1"/>
  <c r="BN224" i="1"/>
  <c r="BN216" i="1"/>
  <c r="BN270" i="1"/>
  <c r="BN272" i="1"/>
  <c r="BN280" i="1"/>
  <c r="BN247" i="1"/>
  <c r="BN294" i="1"/>
  <c r="BN322" i="1"/>
  <c r="BN138" i="1"/>
  <c r="BN263" i="1"/>
  <c r="BN225" i="1"/>
  <c r="BN250" i="1"/>
  <c r="BN252" i="1"/>
  <c r="BN222" i="1"/>
  <c r="BN129" i="1"/>
  <c r="BN161" i="1"/>
  <c r="BN211" i="1"/>
  <c r="BN295" i="1"/>
  <c r="BN312" i="1"/>
  <c r="BN244" i="1"/>
  <c r="BN249" i="1"/>
  <c r="BN313" i="1"/>
  <c r="BN269" i="1"/>
  <c r="BN154" i="1"/>
  <c r="BN219" i="1"/>
  <c r="BN282" i="1"/>
  <c r="BN271" i="1"/>
  <c r="BN248" i="1"/>
  <c r="BN308" i="1"/>
  <c r="BN323" i="1"/>
  <c r="BN321" i="1"/>
  <c r="BN341" i="1"/>
  <c r="BN302" i="1"/>
  <c r="BN329" i="1"/>
  <c r="BN288" i="1"/>
  <c r="BN284" i="1"/>
  <c r="BN300" i="1"/>
  <c r="BN314" i="1"/>
  <c r="BN339" i="1"/>
  <c r="BN326" i="1"/>
  <c r="BN310" i="1"/>
  <c r="BN201" i="1"/>
  <c r="BN162" i="1"/>
  <c r="BN204" i="1"/>
  <c r="BN203" i="1"/>
  <c r="BN266" i="1"/>
  <c r="BN234" i="1"/>
  <c r="BN192" i="1"/>
  <c r="BN278" i="1"/>
  <c r="BN279" i="1"/>
  <c r="BN117" i="1"/>
  <c r="BN342" i="1"/>
  <c r="BN286" i="1"/>
  <c r="BN195" i="1"/>
  <c r="BN335" i="1"/>
  <c r="BN167" i="1"/>
  <c r="BN297" i="1"/>
  <c r="BN130" i="1"/>
  <c r="BN324" i="1"/>
  <c r="BN186" i="1"/>
  <c r="BN198" i="1"/>
  <c r="BN214" i="1"/>
  <c r="BN178" i="1"/>
  <c r="BN238" i="1"/>
  <c r="BN166" i="1"/>
  <c r="BN231" i="1"/>
  <c r="BN352" i="1"/>
  <c r="BN220" i="1"/>
  <c r="BN281" i="1"/>
  <c r="BN318" i="1"/>
  <c r="BN243" i="1"/>
  <c r="BN242" i="1"/>
  <c r="BN191" i="1"/>
  <c r="BN197" i="1"/>
  <c r="BN182" i="1"/>
  <c r="BN176" i="1"/>
  <c r="BN256" i="1"/>
  <c r="BN189" i="1"/>
  <c r="BN235" i="1"/>
  <c r="BN258" i="1"/>
  <c r="BN345" i="1"/>
  <c r="BN163" i="1"/>
  <c r="BN202" i="1"/>
  <c r="BN184" i="1"/>
  <c r="BN336" i="1"/>
  <c r="BN193" i="1"/>
  <c r="BN337" i="1"/>
  <c r="BN188" i="1"/>
  <c r="BN283" i="1"/>
  <c r="BN150" i="1"/>
  <c r="BN291" i="1"/>
  <c r="BN153" i="1"/>
  <c r="BN265" i="1"/>
  <c r="BN174" i="1"/>
  <c r="BN213" i="1"/>
  <c r="BN208" i="1"/>
  <c r="BN301" i="1"/>
  <c r="BN233" i="1"/>
  <c r="BN218" i="1"/>
  <c r="BN275" i="1"/>
  <c r="BN120" i="1"/>
  <c r="BN255" i="1"/>
  <c r="BN347" i="1"/>
  <c r="BN206" i="1"/>
  <c r="BN136" i="1"/>
  <c r="BN145" i="1"/>
  <c r="BN267" i="1"/>
  <c r="BN151" i="1"/>
  <c r="BN260" i="1"/>
  <c r="BN137" i="1"/>
  <c r="BN346" i="1"/>
  <c r="BN200" i="1"/>
  <c r="BN334" i="1"/>
  <c r="BN143" i="1"/>
  <c r="BN325" i="1"/>
  <c r="BN126" i="1"/>
  <c r="BN116" i="1"/>
  <c r="BN348" i="1"/>
  <c r="BN205" i="1"/>
  <c r="BN304" i="1"/>
  <c r="BN305" i="1"/>
  <c r="BN287" i="1"/>
  <c r="BN128" i="1"/>
  <c r="BN139" i="1"/>
  <c r="BN228" i="1"/>
  <c r="BN158" i="1"/>
  <c r="BN251" i="1"/>
  <c r="BN307" i="1"/>
  <c r="BN165" i="1"/>
  <c r="BN328" i="1"/>
  <c r="BN144" i="1"/>
  <c r="BN146" i="1"/>
  <c r="BN232" i="1"/>
  <c r="BN155" i="1"/>
  <c r="BN257" i="1"/>
  <c r="BN353" i="1"/>
  <c r="BN157" i="1"/>
  <c r="BN159" i="1"/>
  <c r="BN170" i="1"/>
  <c r="BN259" i="1"/>
  <c r="BN207" i="1"/>
  <c r="BN140" i="1"/>
  <c r="BN274" i="1"/>
  <c r="BN273" i="1"/>
  <c r="BN317" i="1"/>
  <c r="BN133" i="1"/>
  <c r="BN311" i="1"/>
  <c r="BN149" i="1"/>
  <c r="BN299" i="1"/>
  <c r="BN183" i="1"/>
  <c r="BN277" i="1"/>
  <c r="BN169" i="1"/>
  <c r="BN171" i="1"/>
  <c r="BN330" i="1"/>
  <c r="BN127" i="1"/>
  <c r="BN185" i="1"/>
  <c r="BN175" i="1"/>
  <c r="BN350" i="1"/>
  <c r="BN349" i="1"/>
  <c r="BN309" i="1"/>
  <c r="BN181" i="1"/>
  <c r="BN168" i="1"/>
  <c r="BN316" i="1"/>
  <c r="BN340" i="1"/>
  <c r="BN338" i="1"/>
  <c r="BN262" i="1"/>
  <c r="BN320" i="1"/>
  <c r="BN344" i="1"/>
  <c r="BN230" i="1"/>
  <c r="BN290" i="1"/>
  <c r="BN253" i="1"/>
  <c r="BN355" i="1"/>
  <c r="BN303" i="1"/>
  <c r="BN199" i="1"/>
  <c r="BN261" i="1"/>
  <c r="BN180" i="1"/>
  <c r="BN156" i="1"/>
  <c r="BN289" i="1"/>
  <c r="BN217" i="1"/>
  <c r="BN160" i="1"/>
  <c r="BN164" i="1"/>
  <c r="BN209" i="1"/>
  <c r="BN135" i="1"/>
  <c r="BN333" i="1"/>
  <c r="BN285" i="1"/>
  <c r="BN122" i="1"/>
  <c r="BN245" i="1"/>
  <c r="BN292" i="1"/>
  <c r="BN221" i="1"/>
  <c r="BN194" i="1"/>
  <c r="BN343" i="1"/>
  <c r="BN354" i="1"/>
  <c r="BN237" i="1"/>
  <c r="BN306" i="1"/>
  <c r="BN196" i="1"/>
  <c r="BN141" i="1"/>
  <c r="BN246" i="1"/>
  <c r="BN356" i="1"/>
  <c r="BV413" i="1" l="1"/>
  <c r="BU413" i="1" s="1"/>
  <c r="BW413" i="1"/>
  <c r="G410" i="21"/>
  <c r="D144" i="42"/>
  <c r="G144" i="42" s="1"/>
  <c r="G416" i="21"/>
  <c r="D146" i="42"/>
  <c r="G146" i="42" s="1"/>
  <c r="J146" i="42" s="1"/>
  <c r="E153" i="96" s="1"/>
  <c r="BV417" i="1"/>
  <c r="BU417" i="1" s="1"/>
  <c r="BW417" i="1"/>
  <c r="BW418" i="1"/>
  <c r="BV418" i="1"/>
  <c r="BU418" i="1" s="1"/>
  <c r="BV416" i="1"/>
  <c r="BU416" i="1" s="1"/>
  <c r="BW416" i="1"/>
  <c r="BW412" i="1"/>
  <c r="BV412" i="1"/>
  <c r="BU412" i="1" s="1"/>
  <c r="BW414" i="1"/>
  <c r="BV414" i="1"/>
  <c r="BU414" i="1" s="1"/>
  <c r="BV409" i="1"/>
  <c r="BU409" i="1" s="1"/>
  <c r="BW409" i="1"/>
  <c r="BV408" i="1"/>
  <c r="BU408" i="1" s="1"/>
  <c r="BW408" i="1"/>
  <c r="BV415" i="1"/>
  <c r="BU415" i="1" s="1"/>
  <c r="BW415" i="1"/>
  <c r="BW407" i="1"/>
  <c r="BV407" i="1"/>
  <c r="BU407" i="1" s="1"/>
  <c r="BV411" i="1"/>
  <c r="BU411" i="1" s="1"/>
  <c r="BW411" i="1"/>
  <c r="BW410" i="1"/>
  <c r="BV410" i="1"/>
  <c r="BU410" i="1" s="1"/>
  <c r="BR394" i="1"/>
  <c r="BN384" i="1"/>
  <c r="BN385" i="1"/>
  <c r="BR392" i="1"/>
  <c r="BN383" i="1"/>
  <c r="BR391" i="1"/>
  <c r="BR390" i="1"/>
  <c r="BN382" i="1"/>
  <c r="BN381" i="1"/>
  <c r="BR389" i="1"/>
  <c r="BN380" i="1"/>
  <c r="BR388" i="1"/>
  <c r="BR387" i="1"/>
  <c r="BN379" i="1"/>
  <c r="BN378" i="1"/>
  <c r="BR384" i="1"/>
  <c r="BW375" i="1" s="1"/>
  <c r="BN372" i="1"/>
  <c r="BR385" i="1"/>
  <c r="BR386" i="1"/>
  <c r="BU406" i="1"/>
  <c r="BN376" i="1"/>
  <c r="BN377" i="1"/>
  <c r="BN373" i="1"/>
  <c r="BN374" i="1"/>
  <c r="BW406" i="1"/>
  <c r="BN375" i="1"/>
  <c r="BW402" i="1"/>
  <c r="CC7" i="1"/>
  <c r="CB11" i="1" s="1"/>
  <c r="G398" i="21"/>
  <c r="BW202" i="1"/>
  <c r="CC8" i="1"/>
  <c r="G401" i="21"/>
  <c r="BV237" i="1"/>
  <c r="BW190" i="1"/>
  <c r="BW150" i="1"/>
  <c r="BV196" i="1"/>
  <c r="BW371" i="1"/>
  <c r="BV364" i="1"/>
  <c r="BV293" i="1"/>
  <c r="BW211" i="1"/>
  <c r="BV405" i="1"/>
  <c r="BU405" i="1" s="1"/>
  <c r="BW405" i="1"/>
  <c r="BV404" i="1"/>
  <c r="BU404" i="1" s="1"/>
  <c r="BW404" i="1"/>
  <c r="BV183" i="1"/>
  <c r="BW136" i="1"/>
  <c r="BW323" i="1"/>
  <c r="BV372" i="1"/>
  <c r="BV169" i="1"/>
  <c r="BV188" i="1"/>
  <c r="BW171" i="1"/>
  <c r="BW208" i="1"/>
  <c r="BV268" i="1"/>
  <c r="BU268" i="1" s="1"/>
  <c r="BV212" i="1"/>
  <c r="BW113" i="1"/>
  <c r="BV327" i="1"/>
  <c r="BV173" i="1"/>
  <c r="BW243" i="1"/>
  <c r="BW158" i="1"/>
  <c r="BW352" i="1"/>
  <c r="BV258" i="1"/>
  <c r="BW115" i="1"/>
  <c r="BV146" i="1"/>
  <c r="BW163" i="1"/>
  <c r="BV221" i="1"/>
  <c r="BW301" i="1"/>
  <c r="BW120" i="1"/>
  <c r="BV186" i="1"/>
  <c r="BW302" i="1"/>
  <c r="BV286" i="1"/>
  <c r="BW236" i="1"/>
  <c r="BW248" i="1"/>
  <c r="BV365" i="1"/>
  <c r="BV254" i="1"/>
  <c r="BV129" i="1"/>
  <c r="BV264" i="1"/>
  <c r="BV230" i="1"/>
  <c r="BW372" i="1"/>
  <c r="BV252" i="1"/>
  <c r="BW311" i="1"/>
  <c r="BW331" i="1"/>
  <c r="BW337" i="1"/>
  <c r="BW309" i="1"/>
  <c r="BW319" i="1"/>
  <c r="BW292" i="1"/>
  <c r="BV197" i="1"/>
  <c r="BV228" i="1"/>
  <c r="BW279" i="1"/>
  <c r="BV154" i="1"/>
  <c r="BV216" i="1"/>
  <c r="BW361" i="1"/>
  <c r="BV259" i="1"/>
  <c r="BV331" i="1"/>
  <c r="BW178" i="1"/>
  <c r="BW310" i="1"/>
  <c r="BV336" i="1"/>
  <c r="BW231" i="1"/>
  <c r="BW330" i="1"/>
  <c r="BV347" i="1"/>
  <c r="BW127" i="1"/>
  <c r="BW363" i="1"/>
  <c r="BV309" i="1"/>
  <c r="BV351" i="1"/>
  <c r="BV118" i="1"/>
  <c r="BW303" i="1"/>
  <c r="BV236" i="1"/>
  <c r="BW132" i="1"/>
  <c r="BW167" i="1"/>
  <c r="BW119" i="1"/>
  <c r="BV123" i="1"/>
  <c r="BW364" i="1"/>
  <c r="BW186" i="1"/>
  <c r="BV232" i="1"/>
  <c r="BV318" i="1"/>
  <c r="BW197" i="1"/>
  <c r="BW259" i="1"/>
  <c r="BV295" i="1"/>
  <c r="BV208" i="1"/>
  <c r="BW314" i="1"/>
  <c r="BW306" i="1"/>
  <c r="BW134" i="1"/>
  <c r="BV338" i="1"/>
  <c r="BW368" i="1"/>
  <c r="BV218" i="1"/>
  <c r="BW212" i="1"/>
  <c r="BV358" i="1"/>
  <c r="BW237" i="1"/>
  <c r="BW146" i="1"/>
  <c r="BW268" i="1"/>
  <c r="BV243" i="1"/>
  <c r="BW287" i="1"/>
  <c r="BV179" i="1"/>
  <c r="BV350" i="1"/>
  <c r="BW116" i="1"/>
  <c r="BW159" i="1"/>
  <c r="BV122" i="1"/>
  <c r="BW188" i="1"/>
  <c r="BW164" i="1"/>
  <c r="BV238" i="1"/>
  <c r="BV361" i="1"/>
  <c r="BV263" i="1"/>
  <c r="BV144" i="1"/>
  <c r="BV279" i="1"/>
  <c r="BV320" i="1"/>
  <c r="BW149" i="1"/>
  <c r="BW293" i="1"/>
  <c r="BW173" i="1"/>
  <c r="BW327" i="1"/>
  <c r="BV140" i="1"/>
  <c r="BW200" i="1"/>
  <c r="BV290" i="1"/>
  <c r="BV217" i="1"/>
  <c r="BV210" i="1"/>
  <c r="BV335" i="1"/>
  <c r="BV299" i="1"/>
  <c r="BV356" i="1"/>
  <c r="BW124" i="1"/>
  <c r="BV176" i="1"/>
  <c r="BV170" i="1"/>
  <c r="BV198" i="1"/>
  <c r="BV342" i="1"/>
  <c r="BW221" i="1"/>
  <c r="BW228" i="1"/>
  <c r="BV287" i="1"/>
  <c r="BW283" i="1"/>
  <c r="BW125" i="1"/>
  <c r="BV360" i="1"/>
  <c r="BV200" i="1"/>
  <c r="BV132" i="1"/>
  <c r="BU132" i="1" s="1"/>
  <c r="BV330" i="1"/>
  <c r="BW325" i="1"/>
  <c r="BW224" i="1"/>
  <c r="BV302" i="1"/>
  <c r="BW172" i="1"/>
  <c r="BV150" i="1"/>
  <c r="BV127" i="1"/>
  <c r="BV138" i="1"/>
  <c r="BV115" i="1"/>
  <c r="BW322" i="1"/>
  <c r="BW184" i="1"/>
  <c r="BV121" i="1"/>
  <c r="BV371" i="1"/>
  <c r="BV187" i="1"/>
  <c r="BV189" i="1"/>
  <c r="BW225" i="1"/>
  <c r="BW238" i="1"/>
  <c r="BV285" i="1"/>
  <c r="BW261" i="1"/>
  <c r="BW242" i="1"/>
  <c r="BW340" i="1"/>
  <c r="BW220" i="1"/>
  <c r="BW362" i="1"/>
  <c r="BV241" i="1"/>
  <c r="BW251" i="1"/>
  <c r="BW353" i="1"/>
  <c r="BV240" i="1"/>
  <c r="BV334" i="1"/>
  <c r="BW182" i="1"/>
  <c r="BV325" i="1"/>
  <c r="BW141" i="1"/>
  <c r="BW369" i="1"/>
  <c r="BV164" i="1"/>
  <c r="BV206" i="1"/>
  <c r="BV317" i="1"/>
  <c r="BV272" i="1"/>
  <c r="BV224" i="1"/>
  <c r="BW192" i="1"/>
  <c r="BW266" i="1"/>
  <c r="BW357" i="1"/>
  <c r="BV151" i="1"/>
  <c r="BW195" i="1"/>
  <c r="BW343" i="1"/>
  <c r="BW233" i="1"/>
  <c r="BV172" i="1"/>
  <c r="BV314" i="1"/>
  <c r="BW367" i="1"/>
  <c r="BW256" i="1"/>
  <c r="BW235" i="1"/>
  <c r="BV215" i="1"/>
  <c r="BW359" i="1"/>
  <c r="BW246" i="1"/>
  <c r="BV291" i="1"/>
  <c r="BW204" i="1"/>
  <c r="BW193" i="1"/>
  <c r="BW185" i="1"/>
  <c r="BW226" i="1"/>
  <c r="BW214" i="1"/>
  <c r="BV355" i="1"/>
  <c r="BW138" i="1"/>
  <c r="BW277" i="1"/>
  <c r="BW157" i="1"/>
  <c r="BW257" i="1"/>
  <c r="BW300" i="1"/>
  <c r="BW114" i="1"/>
  <c r="BV345" i="1"/>
  <c r="BW156" i="1"/>
  <c r="BV273" i="1"/>
  <c r="BW275" i="1"/>
  <c r="BW209" i="1"/>
  <c r="BW123" i="1"/>
  <c r="BV147" i="1"/>
  <c r="BV322" i="1"/>
  <c r="BV133" i="1"/>
  <c r="BV306" i="1"/>
  <c r="BW223" i="1"/>
  <c r="BW297" i="1"/>
  <c r="BW121" i="1"/>
  <c r="BV283" i="1"/>
  <c r="BW216" i="1"/>
  <c r="BW334" i="1"/>
  <c r="BV141" i="1"/>
  <c r="BW206" i="1"/>
  <c r="BW335" i="1"/>
  <c r="BV343" i="1"/>
  <c r="BV158" i="1"/>
  <c r="BV292" i="1"/>
  <c r="BV323" i="1"/>
  <c r="BV178" i="1"/>
  <c r="BV209" i="1"/>
  <c r="BV223" i="1"/>
  <c r="BW339" i="1"/>
  <c r="BW276" i="1"/>
  <c r="BW194" i="1"/>
  <c r="BW289" i="1"/>
  <c r="BW244" i="1"/>
  <c r="BV225" i="1"/>
  <c r="BW139" i="1"/>
  <c r="BV261" i="1"/>
  <c r="BV242" i="1"/>
  <c r="BV340" i="1"/>
  <c r="BV220" i="1"/>
  <c r="BV362" i="1"/>
  <c r="BW241" i="1"/>
  <c r="BV251" i="1"/>
  <c r="BV353" i="1"/>
  <c r="BW240" i="1"/>
  <c r="BV201" i="1"/>
  <c r="BV182" i="1"/>
  <c r="BW239" i="1"/>
  <c r="BW358" i="1"/>
  <c r="BW227" i="1"/>
  <c r="BW207" i="1"/>
  <c r="BW160" i="1"/>
  <c r="BW249" i="1"/>
  <c r="BV304" i="1"/>
  <c r="BW272" i="1"/>
  <c r="BW274" i="1"/>
  <c r="BV192" i="1"/>
  <c r="BV266" i="1"/>
  <c r="BV357" i="1"/>
  <c r="BV195" i="1"/>
  <c r="BW354" i="1"/>
  <c r="BV367" i="1"/>
  <c r="BV256" i="1"/>
  <c r="BV235" i="1"/>
  <c r="BW215" i="1"/>
  <c r="BV359" i="1"/>
  <c r="BV246" i="1"/>
  <c r="BV255" i="1"/>
  <c r="BV204" i="1"/>
  <c r="BV193" i="1"/>
  <c r="BV185" i="1"/>
  <c r="BV226" i="1"/>
  <c r="BV214" i="1"/>
  <c r="BW341" i="1"/>
  <c r="BW161" i="1"/>
  <c r="BV277" i="1"/>
  <c r="BV157" i="1"/>
  <c r="BV257" i="1"/>
  <c r="BV300" i="1"/>
  <c r="BV114" i="1"/>
  <c r="BW278" i="1"/>
  <c r="BV156" i="1"/>
  <c r="BW273" i="1"/>
  <c r="BV275" i="1"/>
  <c r="BW346" i="1"/>
  <c r="BW180" i="1"/>
  <c r="BV247" i="1"/>
  <c r="BW328" i="1"/>
  <c r="BW307" i="1"/>
  <c r="BW296" i="1"/>
  <c r="BW222" i="1"/>
  <c r="BV339" i="1"/>
  <c r="BV276" i="1"/>
  <c r="BV194" i="1"/>
  <c r="BV289" i="1"/>
  <c r="BV244" i="1"/>
  <c r="BW234" i="1"/>
  <c r="BV139" i="1"/>
  <c r="BW166" i="1"/>
  <c r="BW175" i="1"/>
  <c r="BW294" i="1"/>
  <c r="BW174" i="1"/>
  <c r="BW349" i="1"/>
  <c r="BW229" i="1"/>
  <c r="BW370" i="1"/>
  <c r="BW308" i="1"/>
  <c r="BV124" i="1"/>
  <c r="BW219" i="1"/>
  <c r="BW201" i="1"/>
  <c r="BW295" i="1"/>
  <c r="BV239" i="1"/>
  <c r="BV227" i="1"/>
  <c r="BV207" i="1"/>
  <c r="BV160" i="1"/>
  <c r="BV249" i="1"/>
  <c r="BW304" i="1"/>
  <c r="BV274" i="1"/>
  <c r="BW203" i="1"/>
  <c r="BW298" i="1"/>
  <c r="BV177" i="1"/>
  <c r="BW348" i="1"/>
  <c r="BW271" i="1"/>
  <c r="BW313" i="1"/>
  <c r="BV148" i="1"/>
  <c r="BV354" i="1"/>
  <c r="BV130" i="1"/>
  <c r="BV149" i="1"/>
  <c r="BW126" i="1"/>
  <c r="BW288" i="1"/>
  <c r="BW255" i="1"/>
  <c r="BW333" i="1"/>
  <c r="BW282" i="1"/>
  <c r="BW179" i="1"/>
  <c r="BW137" i="1"/>
  <c r="BV265" i="1"/>
  <c r="BV341" i="1"/>
  <c r="BV161" i="1"/>
  <c r="BV191" i="1"/>
  <c r="BW374" i="1"/>
  <c r="BW254" i="1"/>
  <c r="BW321" i="1"/>
  <c r="BW245" i="1"/>
  <c r="BV278" i="1"/>
  <c r="BV344" i="1"/>
  <c r="BV329" i="1"/>
  <c r="BV346" i="1"/>
  <c r="BV180" i="1"/>
  <c r="BW247" i="1"/>
  <c r="BV310" i="1"/>
  <c r="BV328" i="1"/>
  <c r="BV307" i="1"/>
  <c r="BV296" i="1"/>
  <c r="BV222" i="1"/>
  <c r="BV337" i="1"/>
  <c r="BW187" i="1"/>
  <c r="BW285" i="1"/>
  <c r="BW336" i="1"/>
  <c r="BV369" i="1"/>
  <c r="BV231" i="1"/>
  <c r="BV119" i="1"/>
  <c r="BV202" i="1"/>
  <c r="BW183" i="1"/>
  <c r="BW291" i="1"/>
  <c r="BV352" i="1"/>
  <c r="BV120" i="1"/>
  <c r="BW133" i="1"/>
  <c r="BW145" i="1"/>
  <c r="BW373" i="1"/>
  <c r="BV175" i="1"/>
  <c r="BV294" i="1"/>
  <c r="BV349" i="1"/>
  <c r="BV370" i="1"/>
  <c r="BV308" i="1"/>
  <c r="BV219" i="1"/>
  <c r="BW199" i="1"/>
  <c r="BV312" i="1"/>
  <c r="BW128" i="1"/>
  <c r="BW284" i="1"/>
  <c r="BW210" i="1"/>
  <c r="BW315" i="1"/>
  <c r="BV131" i="1"/>
  <c r="BW260" i="1"/>
  <c r="BW316" i="1"/>
  <c r="BV203" i="1"/>
  <c r="BV298" i="1"/>
  <c r="BW177" i="1"/>
  <c r="BV348" i="1"/>
  <c r="BV271" i="1"/>
  <c r="BV313" i="1"/>
  <c r="BV368" i="1"/>
  <c r="BV311" i="1"/>
  <c r="BW148" i="1"/>
  <c r="BW217" i="1"/>
  <c r="BW130" i="1"/>
  <c r="BV126" i="1"/>
  <c r="BV288" i="1"/>
  <c r="BV305" i="1"/>
  <c r="BV333" i="1"/>
  <c r="BV282" i="1"/>
  <c r="BV137" i="1"/>
  <c r="BW265" i="1"/>
  <c r="BW155" i="1"/>
  <c r="BW122" i="1"/>
  <c r="BW191" i="1"/>
  <c r="BV374" i="1"/>
  <c r="BV321" i="1"/>
  <c r="BV245" i="1"/>
  <c r="BW218" i="1"/>
  <c r="BW344" i="1"/>
  <c r="BW329" i="1"/>
  <c r="BW135" i="1"/>
  <c r="BW318" i="1"/>
  <c r="BV152" i="1"/>
  <c r="BW213" i="1"/>
  <c r="BW356" i="1"/>
  <c r="BW338" i="1"/>
  <c r="BW198" i="1"/>
  <c r="BW342" i="1"/>
  <c r="BW181" i="1"/>
  <c r="BV184" i="1"/>
  <c r="BW189" i="1"/>
  <c r="BW169" i="1"/>
  <c r="BW351" i="1"/>
  <c r="BV125" i="1"/>
  <c r="BV211" i="1"/>
  <c r="BV171" i="1"/>
  <c r="BV233" i="1"/>
  <c r="BV136" i="1"/>
  <c r="BV190" i="1"/>
  <c r="BW345" i="1"/>
  <c r="BV297" i="1"/>
  <c r="BW165" i="1"/>
  <c r="BW262" i="1"/>
  <c r="BV234" i="1"/>
  <c r="BV166" i="1"/>
  <c r="BV174" i="1"/>
  <c r="BV165" i="1"/>
  <c r="BV373" i="1"/>
  <c r="BW176" i="1"/>
  <c r="BW286" i="1"/>
  <c r="BV248" i="1"/>
  <c r="BW250" i="1"/>
  <c r="BW263" i="1"/>
  <c r="BW143" i="1"/>
  <c r="BW326" i="1"/>
  <c r="BV142" i="1"/>
  <c r="BW253" i="1"/>
  <c r="BV199" i="1"/>
  <c r="BW332" i="1"/>
  <c r="BW312" i="1"/>
  <c r="BV128" i="1"/>
  <c r="BV284" i="1"/>
  <c r="BV315" i="1"/>
  <c r="BW131" i="1"/>
  <c r="BV260" i="1"/>
  <c r="BW324" i="1"/>
  <c r="BW140" i="1"/>
  <c r="BV316" i="1"/>
  <c r="BW205" i="1"/>
  <c r="BW290" i="1"/>
  <c r="BW129" i="1"/>
  <c r="BW270" i="1"/>
  <c r="BV280" i="1"/>
  <c r="BW267" i="1"/>
  <c r="BW269" i="1"/>
  <c r="BW366" i="1"/>
  <c r="BW281" i="1"/>
  <c r="BV117" i="1"/>
  <c r="BW252" i="1"/>
  <c r="BW305" i="1"/>
  <c r="BW320" i="1"/>
  <c r="BW299" i="1"/>
  <c r="BW365" i="1"/>
  <c r="BW168" i="1"/>
  <c r="BW153" i="1"/>
  <c r="BV155" i="1"/>
  <c r="BW264" i="1"/>
  <c r="BW144" i="1"/>
  <c r="BW170" i="1"/>
  <c r="BV116" i="1"/>
  <c r="BV159" i="1"/>
  <c r="BW232" i="1"/>
  <c r="BW350" i="1"/>
  <c r="BV135" i="1"/>
  <c r="BW152" i="1"/>
  <c r="BV213" i="1"/>
  <c r="BV181" i="1"/>
  <c r="BV163" i="1"/>
  <c r="BV167" i="1"/>
  <c r="BW317" i="1"/>
  <c r="BV303" i="1"/>
  <c r="BW151" i="1"/>
  <c r="BV301" i="1"/>
  <c r="BW355" i="1"/>
  <c r="BV363" i="1"/>
  <c r="BW147" i="1"/>
  <c r="BW162" i="1"/>
  <c r="BV229" i="1"/>
  <c r="BV145" i="1"/>
  <c r="BV162" i="1"/>
  <c r="BV262" i="1"/>
  <c r="BV134" i="1"/>
  <c r="BV113" i="1"/>
  <c r="BW154" i="1"/>
  <c r="BW230" i="1"/>
  <c r="BV319" i="1"/>
  <c r="BW360" i="1"/>
  <c r="BW258" i="1"/>
  <c r="BV250" i="1"/>
  <c r="BV143" i="1"/>
  <c r="BV326" i="1"/>
  <c r="BW142" i="1"/>
  <c r="BV253" i="1"/>
  <c r="BV332" i="1"/>
  <c r="BW196" i="1"/>
  <c r="BW347" i="1"/>
  <c r="BW118" i="1"/>
  <c r="BV324" i="1"/>
  <c r="BV205" i="1"/>
  <c r="BV270" i="1"/>
  <c r="BW280" i="1"/>
  <c r="BV267" i="1"/>
  <c r="BV269" i="1"/>
  <c r="BV366" i="1"/>
  <c r="BV281" i="1"/>
  <c r="BW117" i="1"/>
  <c r="BV168" i="1"/>
  <c r="BV153" i="1"/>
  <c r="CA120" i="1"/>
  <c r="BZ127" i="1" s="1"/>
  <c r="BZ126" i="1"/>
  <c r="BY120" i="1"/>
  <c r="J144" i="42" l="1"/>
  <c r="E151" i="96" s="1"/>
  <c r="J145" i="42"/>
  <c r="E152" i="96" s="1"/>
  <c r="BV402" i="1"/>
  <c r="BU402" i="1" s="1"/>
  <c r="BV403" i="1"/>
  <c r="BU403" i="1" s="1"/>
  <c r="BW403" i="1"/>
  <c r="CB395" i="1"/>
  <c r="CB410" i="1"/>
  <c r="CB414" i="1"/>
  <c r="CB416" i="1"/>
  <c r="CB413" i="1"/>
  <c r="CB409" i="1"/>
  <c r="CB417" i="1"/>
  <c r="CB418" i="1"/>
  <c r="CB412" i="1"/>
  <c r="CB408" i="1"/>
  <c r="CB411" i="1"/>
  <c r="CB415" i="1"/>
  <c r="CB407" i="1"/>
  <c r="BV401" i="1"/>
  <c r="BU401" i="1" s="1"/>
  <c r="BU179" i="1"/>
  <c r="BW401" i="1"/>
  <c r="BV400" i="1"/>
  <c r="BU400" i="1" s="1"/>
  <c r="BW399" i="1"/>
  <c r="BU241" i="1"/>
  <c r="BV398" i="1"/>
  <c r="BU398" i="1" s="1"/>
  <c r="BU152" i="1"/>
  <c r="BV399" i="1"/>
  <c r="BU399" i="1" s="1"/>
  <c r="BW400" i="1"/>
  <c r="BW396" i="1"/>
  <c r="BW397" i="1"/>
  <c r="BV375" i="1"/>
  <c r="BU375" i="1" s="1"/>
  <c r="BW398" i="1"/>
  <c r="BU210" i="1"/>
  <c r="BV397" i="1"/>
  <c r="BU397" i="1" s="1"/>
  <c r="BV396" i="1"/>
  <c r="BU396" i="1" s="1"/>
  <c r="BV395" i="1"/>
  <c r="BU395" i="1" s="1"/>
  <c r="BU351" i="1"/>
  <c r="BU155" i="1"/>
  <c r="BW390" i="1"/>
  <c r="BW383" i="1"/>
  <c r="BV380" i="1"/>
  <c r="BW386" i="1"/>
  <c r="BW380" i="1"/>
  <c r="BU346" i="1"/>
  <c r="BU373" i="1"/>
  <c r="BW385" i="1"/>
  <c r="BV385" i="1"/>
  <c r="BW391" i="1"/>
  <c r="BV390" i="1"/>
  <c r="BU390" i="1" s="1"/>
  <c r="BV381" i="1"/>
  <c r="BW388" i="1"/>
  <c r="BV386" i="1"/>
  <c r="BU386" i="1" s="1"/>
  <c r="BV383" i="1"/>
  <c r="BW378" i="1"/>
  <c r="BW379" i="1"/>
  <c r="BW382" i="1"/>
  <c r="BU319" i="1"/>
  <c r="BV376" i="1"/>
  <c r="BV379" i="1"/>
  <c r="BV384" i="1"/>
  <c r="BW377" i="1"/>
  <c r="BV392" i="1"/>
  <c r="BU392" i="1" s="1"/>
  <c r="BW387" i="1"/>
  <c r="BW376" i="1"/>
  <c r="BW384" i="1"/>
  <c r="BV389" i="1"/>
  <c r="BU389" i="1" s="1"/>
  <c r="BW389" i="1"/>
  <c r="BV378" i="1"/>
  <c r="BV382" i="1"/>
  <c r="BV388" i="1"/>
  <c r="BU388" i="1" s="1"/>
  <c r="BW381" i="1"/>
  <c r="BV393" i="1"/>
  <c r="BU393" i="1" s="1"/>
  <c r="BW393" i="1"/>
  <c r="BU278" i="1"/>
  <c r="BU247" i="1"/>
  <c r="CB385" i="1"/>
  <c r="BU341" i="1"/>
  <c r="BU279" i="1"/>
  <c r="BU144" i="1"/>
  <c r="BU180" i="1"/>
  <c r="BU274" i="1"/>
  <c r="BV377" i="1"/>
  <c r="BV391" i="1"/>
  <c r="BU391" i="1" s="1"/>
  <c r="BW392" i="1"/>
  <c r="BV387" i="1"/>
  <c r="BV394" i="1"/>
  <c r="BU394" i="1" s="1"/>
  <c r="BW395" i="1"/>
  <c r="BW394" i="1"/>
  <c r="CB224" i="1"/>
  <c r="CB239" i="1"/>
  <c r="CB260" i="1"/>
  <c r="CB312" i="1"/>
  <c r="CB127" i="1"/>
  <c r="CB352" i="1"/>
  <c r="CB155" i="1"/>
  <c r="CB189" i="1"/>
  <c r="CB281" i="1"/>
  <c r="CB148" i="1"/>
  <c r="CB169" i="1"/>
  <c r="CB301" i="1"/>
  <c r="CB381" i="1"/>
  <c r="CB322" i="1"/>
  <c r="CB351" i="1"/>
  <c r="CB210" i="1"/>
  <c r="CB286" i="1"/>
  <c r="CB375" i="1"/>
  <c r="CB122" i="1"/>
  <c r="CB198" i="1"/>
  <c r="BU293" i="1"/>
  <c r="CB341" i="1"/>
  <c r="CB354" i="1"/>
  <c r="CB325" i="1"/>
  <c r="CB176" i="1"/>
  <c r="CB274" i="1"/>
  <c r="CB191" i="1"/>
  <c r="CB212" i="1"/>
  <c r="CB121" i="1"/>
  <c r="CB373" i="1"/>
  <c r="CB346" i="1"/>
  <c r="CB187" i="1"/>
  <c r="CB168" i="1"/>
  <c r="CB157" i="1"/>
  <c r="CB154" i="1"/>
  <c r="CB316" i="1"/>
  <c r="CB313" i="1"/>
  <c r="CB342" i="1"/>
  <c r="CB142" i="1"/>
  <c r="CB376" i="1"/>
  <c r="CB365" i="1"/>
  <c r="CB309" i="1"/>
  <c r="CB315" i="1"/>
  <c r="CB147" i="1"/>
  <c r="CB372" i="1"/>
  <c r="CB123" i="1"/>
  <c r="CB248" i="1"/>
  <c r="CB160" i="1"/>
  <c r="CB237" i="1"/>
  <c r="CB125" i="1"/>
  <c r="CB258" i="1"/>
  <c r="CB146" i="1"/>
  <c r="CB287" i="1"/>
  <c r="CB175" i="1"/>
  <c r="CB284" i="1"/>
  <c r="CB196" i="1"/>
  <c r="CB305" i="1"/>
  <c r="CB217" i="1"/>
  <c r="CB334" i="1"/>
  <c r="CB222" i="1"/>
  <c r="CB134" i="1"/>
  <c r="CB382" i="1"/>
  <c r="CB339" i="1"/>
  <c r="CB350" i="1"/>
  <c r="CB370" i="1"/>
  <c r="CB380" i="1"/>
  <c r="CB367" i="1"/>
  <c r="CB377" i="1"/>
  <c r="CB304" i="1"/>
  <c r="CB192" i="1"/>
  <c r="CB293" i="1"/>
  <c r="CB181" i="1"/>
  <c r="CB314" i="1"/>
  <c r="CB202" i="1"/>
  <c r="CB319" i="1"/>
  <c r="CB231" i="1"/>
  <c r="CB340" i="1"/>
  <c r="CB252" i="1"/>
  <c r="CB140" i="1"/>
  <c r="CB249" i="1"/>
  <c r="CB161" i="1"/>
  <c r="CB278" i="1"/>
  <c r="CB190" i="1"/>
  <c r="CB363" i="1"/>
  <c r="CB291" i="1"/>
  <c r="CB364" i="1"/>
  <c r="CB333" i="1"/>
  <c r="CB184" i="1"/>
  <c r="CB173" i="1"/>
  <c r="CB311" i="1"/>
  <c r="CB332" i="1"/>
  <c r="CB132" i="1"/>
  <c r="CB270" i="1"/>
  <c r="CB227" i="1"/>
  <c r="CB251" i="1"/>
  <c r="CB253" i="1"/>
  <c r="CB186" i="1"/>
  <c r="CB124" i="1"/>
  <c r="CB299" i="1"/>
  <c r="CB183" i="1"/>
  <c r="CB368" i="1"/>
  <c r="CB357" i="1"/>
  <c r="CB267" i="1"/>
  <c r="CB359" i="1"/>
  <c r="CB390" i="1"/>
  <c r="CB119" i="1"/>
  <c r="CB358" i="1"/>
  <c r="CB240" i="1"/>
  <c r="CB128" i="1"/>
  <c r="CB229" i="1"/>
  <c r="CB338" i="1"/>
  <c r="CB250" i="1"/>
  <c r="CB138" i="1"/>
  <c r="CB255" i="1"/>
  <c r="CB167" i="1"/>
  <c r="CB276" i="1"/>
  <c r="CB188" i="1"/>
  <c r="CB297" i="1"/>
  <c r="CB185" i="1"/>
  <c r="CB326" i="1"/>
  <c r="CB214" i="1"/>
  <c r="CB126" i="1"/>
  <c r="CB163" i="1"/>
  <c r="CB362" i="1"/>
  <c r="CB345" i="1"/>
  <c r="CB296" i="1"/>
  <c r="CB285" i="1"/>
  <c r="CB282" i="1"/>
  <c r="CB194" i="1"/>
  <c r="CB223" i="1"/>
  <c r="CB220" i="1"/>
  <c r="CB241" i="1"/>
  <c r="CB153" i="1"/>
  <c r="CB158" i="1"/>
  <c r="CB379" i="1"/>
  <c r="CB275" i="1"/>
  <c r="CB288" i="1"/>
  <c r="CB165" i="1"/>
  <c r="CB303" i="1"/>
  <c r="CB324" i="1"/>
  <c r="CB233" i="1"/>
  <c r="CB262" i="1"/>
  <c r="CB150" i="1"/>
  <c r="CB203" i="1"/>
  <c r="CB347" i="1"/>
  <c r="CB211" i="1"/>
  <c r="CB256" i="1"/>
  <c r="CB245" i="1"/>
  <c r="CB266" i="1"/>
  <c r="CB295" i="1"/>
  <c r="CB204" i="1"/>
  <c r="CB225" i="1"/>
  <c r="CB254" i="1"/>
  <c r="CB360" i="1"/>
  <c r="CB219" i="1"/>
  <c r="CB389" i="1"/>
  <c r="CB331" i="1"/>
  <c r="CB374" i="1"/>
  <c r="CB393" i="1"/>
  <c r="CB320" i="1"/>
  <c r="CB232" i="1"/>
  <c r="CB120" i="1"/>
  <c r="CB221" i="1"/>
  <c r="CB330" i="1"/>
  <c r="CB218" i="1"/>
  <c r="CB130" i="1"/>
  <c r="CB247" i="1"/>
  <c r="CB159" i="1"/>
  <c r="CB268" i="1"/>
  <c r="CB156" i="1"/>
  <c r="CB289" i="1"/>
  <c r="CB177" i="1"/>
  <c r="CB318" i="1"/>
  <c r="CB206" i="1"/>
  <c r="CB402" i="1"/>
  <c r="BU292" i="1"/>
  <c r="BU161" i="1"/>
  <c r="BU224" i="1"/>
  <c r="BU183" i="1"/>
  <c r="BU181" i="1"/>
  <c r="BU280" i="1"/>
  <c r="BU374" i="1"/>
  <c r="BU272" i="1"/>
  <c r="BU354" i="1"/>
  <c r="BU300" i="1"/>
  <c r="BU185" i="1"/>
  <c r="BU256" i="1"/>
  <c r="BU121" i="1"/>
  <c r="BU302" i="1"/>
  <c r="BU228" i="1"/>
  <c r="BU327" i="1"/>
  <c r="BU194" i="1"/>
  <c r="BU322" i="1"/>
  <c r="BU212" i="1"/>
  <c r="CB404" i="1"/>
  <c r="BU334" i="1"/>
  <c r="BU171" i="1"/>
  <c r="BU371" i="1"/>
  <c r="BU336" i="1"/>
  <c r="BU196" i="1"/>
  <c r="BU208" i="1"/>
  <c r="BU340" i="1"/>
  <c r="BU168" i="1"/>
  <c r="BU205" i="1"/>
  <c r="BU202" i="1"/>
  <c r="BU222" i="1"/>
  <c r="BU249" i="1"/>
  <c r="BU339" i="1"/>
  <c r="BU164" i="1"/>
  <c r="BU248" i="1"/>
  <c r="BU244" i="1"/>
  <c r="BU290" i="1"/>
  <c r="CB139" i="1"/>
  <c r="CB349" i="1"/>
  <c r="CB387" i="1"/>
  <c r="CB259" i="1"/>
  <c r="CB366" i="1"/>
  <c r="CB369" i="1"/>
  <c r="CB280" i="1"/>
  <c r="CB152" i="1"/>
  <c r="CB213" i="1"/>
  <c r="CB306" i="1"/>
  <c r="CB178" i="1"/>
  <c r="CB279" i="1"/>
  <c r="CB151" i="1"/>
  <c r="CB244" i="1"/>
  <c r="CB337" i="1"/>
  <c r="CB209" i="1"/>
  <c r="BU137" i="1"/>
  <c r="BU119" i="1"/>
  <c r="BU314" i="1"/>
  <c r="CB405" i="1"/>
  <c r="CC11" i="1"/>
  <c r="CB392" i="1"/>
  <c r="CB243" i="1"/>
  <c r="CB317" i="1"/>
  <c r="CB371" i="1"/>
  <c r="CB386" i="1"/>
  <c r="CB195" i="1"/>
  <c r="CB348" i="1"/>
  <c r="CB391" i="1"/>
  <c r="CB171" i="1"/>
  <c r="CB361" i="1"/>
  <c r="CB336" i="1"/>
  <c r="CB272" i="1"/>
  <c r="CB208" i="1"/>
  <c r="CB144" i="1"/>
  <c r="CB269" i="1"/>
  <c r="CB205" i="1"/>
  <c r="CB141" i="1"/>
  <c r="CB298" i="1"/>
  <c r="CB234" i="1"/>
  <c r="CB170" i="1"/>
  <c r="CB335" i="1"/>
  <c r="CB271" i="1"/>
  <c r="CB207" i="1"/>
  <c r="CB143" i="1"/>
  <c r="CB300" i="1"/>
  <c r="CB236" i="1"/>
  <c r="CB172" i="1"/>
  <c r="CB329" i="1"/>
  <c r="CB265" i="1"/>
  <c r="CB201" i="1"/>
  <c r="CB137" i="1"/>
  <c r="CB302" i="1"/>
  <c r="CB238" i="1"/>
  <c r="CB174" i="1"/>
  <c r="BU159" i="1"/>
  <c r="BU165" i="1"/>
  <c r="BU245" i="1"/>
  <c r="BU311" i="1"/>
  <c r="BU156" i="1"/>
  <c r="BU359" i="1"/>
  <c r="BU357" i="1"/>
  <c r="BU353" i="1"/>
  <c r="BU172" i="1"/>
  <c r="CB396" i="1"/>
  <c r="BU310" i="1"/>
  <c r="BU176" i="1"/>
  <c r="BU298" i="1"/>
  <c r="BU175" i="1"/>
  <c r="BU343" i="1"/>
  <c r="BU115" i="1"/>
  <c r="CB307" i="1"/>
  <c r="CB394" i="1"/>
  <c r="CB356" i="1"/>
  <c r="CB235" i="1"/>
  <c r="CB344" i="1"/>
  <c r="CB216" i="1"/>
  <c r="CB277" i="1"/>
  <c r="CB149" i="1"/>
  <c r="CB242" i="1"/>
  <c r="CB343" i="1"/>
  <c r="CB215" i="1"/>
  <c r="CB308" i="1"/>
  <c r="CB180" i="1"/>
  <c r="CB273" i="1"/>
  <c r="CB145" i="1"/>
  <c r="CB310" i="1"/>
  <c r="CB246" i="1"/>
  <c r="CB182" i="1"/>
  <c r="BU284" i="1"/>
  <c r="BU125" i="1"/>
  <c r="CD11" i="1"/>
  <c r="CB384" i="1"/>
  <c r="CB179" i="1"/>
  <c r="CB283" i="1"/>
  <c r="CB355" i="1"/>
  <c r="CB378" i="1"/>
  <c r="CB131" i="1"/>
  <c r="CB323" i="1"/>
  <c r="CB383" i="1"/>
  <c r="CB388" i="1"/>
  <c r="CB353" i="1"/>
  <c r="CB328" i="1"/>
  <c r="CB264" i="1"/>
  <c r="CB200" i="1"/>
  <c r="CB136" i="1"/>
  <c r="CB261" i="1"/>
  <c r="CB197" i="1"/>
  <c r="CB133" i="1"/>
  <c r="CB290" i="1"/>
  <c r="CB226" i="1"/>
  <c r="CB162" i="1"/>
  <c r="CB327" i="1"/>
  <c r="CB263" i="1"/>
  <c r="CB199" i="1"/>
  <c r="CB135" i="1"/>
  <c r="CB292" i="1"/>
  <c r="CB228" i="1"/>
  <c r="CB164" i="1"/>
  <c r="CB321" i="1"/>
  <c r="CB257" i="1"/>
  <c r="CB193" i="1"/>
  <c r="CB129" i="1"/>
  <c r="CB294" i="1"/>
  <c r="CB230" i="1"/>
  <c r="CB166" i="1"/>
  <c r="BU118" i="1"/>
  <c r="BU363" i="1"/>
  <c r="BU163" i="1"/>
  <c r="BU116" i="1"/>
  <c r="BU333" i="1"/>
  <c r="BU219" i="1"/>
  <c r="BU328" i="1"/>
  <c r="BU215" i="1"/>
  <c r="BU325" i="1"/>
  <c r="BU150" i="1"/>
  <c r="BU170" i="1"/>
  <c r="BU320" i="1"/>
  <c r="BU306" i="1"/>
  <c r="BU331" i="1"/>
  <c r="BU243" i="1"/>
  <c r="CB398" i="1"/>
  <c r="BU136" i="1"/>
  <c r="BU305" i="1"/>
  <c r="BU131" i="1"/>
  <c r="BU130" i="1"/>
  <c r="BU355" i="1"/>
  <c r="CB401" i="1"/>
  <c r="CB400" i="1"/>
  <c r="BU364" i="1"/>
  <c r="CB406" i="1"/>
  <c r="BU358" i="1"/>
  <c r="BU303" i="1"/>
  <c r="BU315" i="1"/>
  <c r="BU217" i="1"/>
  <c r="BU191" i="1"/>
  <c r="BU195" i="1"/>
  <c r="BU242" i="1"/>
  <c r="BU123" i="1"/>
  <c r="BU221" i="1"/>
  <c r="BU317" i="1"/>
  <c r="BU345" i="1"/>
  <c r="BU203" i="1"/>
  <c r="BU273" i="1"/>
  <c r="BU246" i="1"/>
  <c r="BU347" i="1"/>
  <c r="BU361" i="1"/>
  <c r="CB397" i="1"/>
  <c r="CB399" i="1"/>
  <c r="BU237" i="1"/>
  <c r="BU324" i="1"/>
  <c r="BU154" i="1"/>
  <c r="BU365" i="1"/>
  <c r="BU231" i="1"/>
  <c r="BU307" i="1"/>
  <c r="BU207" i="1"/>
  <c r="BU223" i="1"/>
  <c r="BU236" i="1"/>
  <c r="BU216" i="1"/>
  <c r="CB403" i="1"/>
  <c r="BU323" i="1"/>
  <c r="BU360" i="1"/>
  <c r="BU252" i="1"/>
  <c r="BU122" i="1"/>
  <c r="BU213" i="1"/>
  <c r="BU182" i="1"/>
  <c r="BU174" i="1"/>
  <c r="BU190" i="1"/>
  <c r="BU133" i="1"/>
  <c r="BU214" i="1"/>
  <c r="BU283" i="1"/>
  <c r="BU372" i="1"/>
  <c r="BU250" i="1"/>
  <c r="BU316" i="1"/>
  <c r="BU321" i="1"/>
  <c r="BU149" i="1"/>
  <c r="BU227" i="1"/>
  <c r="BU134" i="1"/>
  <c r="BU332" i="1"/>
  <c r="BU162" i="1"/>
  <c r="BU301" i="1"/>
  <c r="BU253" i="1"/>
  <c r="BU262" i="1"/>
  <c r="BU135" i="1"/>
  <c r="BU349" i="1"/>
  <c r="BU254" i="1"/>
  <c r="BU294" i="1"/>
  <c r="BU239" i="1"/>
  <c r="BU289" i="1"/>
  <c r="BU114" i="1"/>
  <c r="BU226" i="1"/>
  <c r="BU235" i="1"/>
  <c r="BU151" i="1"/>
  <c r="BU261" i="1"/>
  <c r="BU184" i="1"/>
  <c r="BU286" i="1"/>
  <c r="BU146" i="1"/>
  <c r="BU117" i="1"/>
  <c r="BU211" i="1"/>
  <c r="BU337" i="1"/>
  <c r="BU158" i="1"/>
  <c r="BU285" i="1"/>
  <c r="BU230" i="1"/>
  <c r="BU188" i="1"/>
  <c r="BU198" i="1"/>
  <c r="BU313" i="1"/>
  <c r="BU166" i="1"/>
  <c r="BU304" i="1"/>
  <c r="BU330" i="1"/>
  <c r="BU173" i="1"/>
  <c r="BU259" i="1"/>
  <c r="BU186" i="1"/>
  <c r="BU232" i="1"/>
  <c r="BU329" i="1"/>
  <c r="BU288" i="1"/>
  <c r="BU271" i="1"/>
  <c r="BU218" i="1"/>
  <c r="BU308" i="1"/>
  <c r="BU157" i="1"/>
  <c r="BU204" i="1"/>
  <c r="BU192" i="1"/>
  <c r="BU356" i="1"/>
  <c r="BU142" i="1"/>
  <c r="BU153" i="1"/>
  <c r="BU276" i="1"/>
  <c r="BU147" i="1"/>
  <c r="BU326" i="1"/>
  <c r="BU148" i="1"/>
  <c r="BU240" i="1"/>
  <c r="BU342" i="1"/>
  <c r="BU335" i="1"/>
  <c r="BU338" i="1"/>
  <c r="BU318" i="1"/>
  <c r="BU129" i="1"/>
  <c r="BU120" i="1"/>
  <c r="BU352" i="1"/>
  <c r="BU264" i="1"/>
  <c r="BU269" i="1"/>
  <c r="BU263" i="1"/>
  <c r="BU282" i="1"/>
  <c r="BU206" i="1"/>
  <c r="BU255" i="1"/>
  <c r="BU367" i="1"/>
  <c r="BU113" i="1"/>
  <c r="BU169" i="1"/>
  <c r="BU201" i="1"/>
  <c r="BU257" i="1"/>
  <c r="BU197" i="1"/>
  <c r="BU193" i="1"/>
  <c r="BU238" i="1"/>
  <c r="BU281" i="1"/>
  <c r="BU143" i="1"/>
  <c r="BU167" i="1"/>
  <c r="BU128" i="1"/>
  <c r="BU199" i="1"/>
  <c r="BU145" i="1"/>
  <c r="BU344" i="1"/>
  <c r="BU126" i="1"/>
  <c r="BU348" i="1"/>
  <c r="BU370" i="1"/>
  <c r="BU234" i="1"/>
  <c r="BU296" i="1"/>
  <c r="BU160" i="1"/>
  <c r="BU139" i="1"/>
  <c r="BU297" i="1"/>
  <c r="BU275" i="1"/>
  <c r="BU277" i="1"/>
  <c r="BU291" i="1"/>
  <c r="BU362" i="1"/>
  <c r="BU189" i="1"/>
  <c r="BU127" i="1"/>
  <c r="BU200" i="1"/>
  <c r="BU366" i="1"/>
  <c r="BU299" i="1"/>
  <c r="BU267" i="1"/>
  <c r="BU312" i="1"/>
  <c r="BU368" i="1"/>
  <c r="BU260" i="1"/>
  <c r="BU369" i="1"/>
  <c r="BU265" i="1"/>
  <c r="BU177" i="1"/>
  <c r="BU229" i="1"/>
  <c r="BU266" i="1"/>
  <c r="BU251" i="1"/>
  <c r="BU225" i="1"/>
  <c r="BU209" i="1"/>
  <c r="BU138" i="1"/>
  <c r="BU220" i="1"/>
  <c r="BU187" i="1"/>
  <c r="BU258" i="1"/>
  <c r="BU270" i="1"/>
  <c r="BU287" i="1"/>
  <c r="BU124" i="1"/>
  <c r="BU140" i="1"/>
  <c r="BU350" i="1"/>
  <c r="BU295" i="1"/>
  <c r="BU309" i="1"/>
  <c r="BU178" i="1"/>
  <c r="BU141" i="1"/>
  <c r="BU233" i="1"/>
  <c r="CA121" i="1"/>
  <c r="BZ128" i="1" s="1"/>
  <c r="BY121" i="1"/>
  <c r="CD254" i="1" l="1"/>
  <c r="CD410" i="1"/>
  <c r="CD414" i="1"/>
  <c r="CD407" i="1"/>
  <c r="CD416" i="1"/>
  <c r="CD413" i="1"/>
  <c r="CD415" i="1"/>
  <c r="CD411" i="1"/>
  <c r="CD412" i="1"/>
  <c r="CD418" i="1"/>
  <c r="CD409" i="1"/>
  <c r="CD417" i="1"/>
  <c r="CD408" i="1"/>
  <c r="CC251" i="1"/>
  <c r="CC410" i="1"/>
  <c r="CC414" i="1"/>
  <c r="CC416" i="1"/>
  <c r="CC417" i="1"/>
  <c r="CC409" i="1"/>
  <c r="CC413" i="1"/>
  <c r="CC412" i="1"/>
  <c r="CC418" i="1"/>
  <c r="CC408" i="1"/>
  <c r="CC407" i="1"/>
  <c r="CC411" i="1"/>
  <c r="CC415" i="1"/>
  <c r="BU385" i="1"/>
  <c r="BU387" i="1"/>
  <c r="BU384" i="1"/>
  <c r="BU383" i="1"/>
  <c r="BU381" i="1"/>
  <c r="BU382" i="1"/>
  <c r="BU380" i="1"/>
  <c r="BU379" i="1"/>
  <c r="BU378" i="1"/>
  <c r="BU377" i="1"/>
  <c r="BU376" i="1"/>
  <c r="CD211" i="1"/>
  <c r="CD128" i="1"/>
  <c r="CD285" i="1"/>
  <c r="CD229" i="1"/>
  <c r="CD120" i="1"/>
  <c r="CD282" i="1"/>
  <c r="CD263" i="1"/>
  <c r="CD247" i="1"/>
  <c r="CD164" i="1"/>
  <c r="CD219" i="1"/>
  <c r="CD221" i="1"/>
  <c r="CD124" i="1"/>
  <c r="CD333" i="1"/>
  <c r="CD342" i="1"/>
  <c r="CC255" i="1"/>
  <c r="CD253" i="1"/>
  <c r="CD262" i="1"/>
  <c r="CC185" i="1"/>
  <c r="CC160" i="1"/>
  <c r="CC382" i="1"/>
  <c r="CC266" i="1"/>
  <c r="CC322" i="1"/>
  <c r="CC258" i="1"/>
  <c r="CC177" i="1"/>
  <c r="CD398" i="1"/>
  <c r="CD401" i="1"/>
  <c r="CD168" i="1"/>
  <c r="CD232" i="1"/>
  <c r="CD296" i="1"/>
  <c r="CD131" i="1"/>
  <c r="CD195" i="1"/>
  <c r="CD259" i="1"/>
  <c r="CD323" i="1"/>
  <c r="CD166" i="1"/>
  <c r="CD230" i="1"/>
  <c r="CD294" i="1"/>
  <c r="CD129" i="1"/>
  <c r="CD193" i="1"/>
  <c r="CD257" i="1"/>
  <c r="CD321" i="1"/>
  <c r="CD156" i="1"/>
  <c r="CD220" i="1"/>
  <c r="CD284" i="1"/>
  <c r="CD127" i="1"/>
  <c r="CD191" i="1"/>
  <c r="CD255" i="1"/>
  <c r="CD130" i="1"/>
  <c r="CD194" i="1"/>
  <c r="CD258" i="1"/>
  <c r="CD322" i="1"/>
  <c r="CD347" i="1"/>
  <c r="CD382" i="1"/>
  <c r="CD377" i="1"/>
  <c r="CD350" i="1"/>
  <c r="CD356" i="1"/>
  <c r="CD391" i="1"/>
  <c r="CD133" i="1"/>
  <c r="CD384" i="1"/>
  <c r="CD370" i="1"/>
  <c r="CD389" i="1"/>
  <c r="CD405" i="1"/>
  <c r="CD395" i="1"/>
  <c r="CD397" i="1"/>
  <c r="CD160" i="1"/>
  <c r="CD240" i="1"/>
  <c r="CD312" i="1"/>
  <c r="CD155" i="1"/>
  <c r="CD227" i="1"/>
  <c r="CD299" i="1"/>
  <c r="CD150" i="1"/>
  <c r="CD222" i="1"/>
  <c r="CD302" i="1"/>
  <c r="CD145" i="1"/>
  <c r="CD217" i="1"/>
  <c r="CD289" i="1"/>
  <c r="CD132" i="1"/>
  <c r="CD204" i="1"/>
  <c r="CD276" i="1"/>
  <c r="CD135" i="1"/>
  <c r="CD207" i="1"/>
  <c r="CD279" i="1"/>
  <c r="CD162" i="1"/>
  <c r="CD234" i="1"/>
  <c r="CD306" i="1"/>
  <c r="CD343" i="1"/>
  <c r="CD390" i="1"/>
  <c r="CD393" i="1"/>
  <c r="CD173" i="1"/>
  <c r="CD388" i="1"/>
  <c r="CD368" i="1"/>
  <c r="CD181" i="1"/>
  <c r="CD362" i="1"/>
  <c r="CD141" i="1"/>
  <c r="CD406" i="1"/>
  <c r="CD176" i="1"/>
  <c r="CD248" i="1"/>
  <c r="CD320" i="1"/>
  <c r="CD163" i="1"/>
  <c r="CD235" i="1"/>
  <c r="CD307" i="1"/>
  <c r="CD158" i="1"/>
  <c r="CD238" i="1"/>
  <c r="CD310" i="1"/>
  <c r="CD153" i="1"/>
  <c r="CD225" i="1"/>
  <c r="CD297" i="1"/>
  <c r="CD140" i="1"/>
  <c r="CD212" i="1"/>
  <c r="CD292" i="1"/>
  <c r="CD143" i="1"/>
  <c r="CD215" i="1"/>
  <c r="CD287" i="1"/>
  <c r="CD170" i="1"/>
  <c r="CD242" i="1"/>
  <c r="CD314" i="1"/>
  <c r="CD355" i="1"/>
  <c r="CD213" i="1"/>
  <c r="CD269" i="1"/>
  <c r="CD237" i="1"/>
  <c r="CD351" i="1"/>
  <c r="CD376" i="1"/>
  <c r="CD349" i="1"/>
  <c r="CD378" i="1"/>
  <c r="CD205" i="1"/>
  <c r="CD396" i="1"/>
  <c r="CD184" i="1"/>
  <c r="CD256" i="1"/>
  <c r="CD328" i="1"/>
  <c r="CD171" i="1"/>
  <c r="CD243" i="1"/>
  <c r="CD315" i="1"/>
  <c r="CD174" i="1"/>
  <c r="CD246" i="1"/>
  <c r="CD318" i="1"/>
  <c r="CD161" i="1"/>
  <c r="CD233" i="1"/>
  <c r="CD305" i="1"/>
  <c r="CD148" i="1"/>
  <c r="CD228" i="1"/>
  <c r="CD300" i="1"/>
  <c r="CD151" i="1"/>
  <c r="CD223" i="1"/>
  <c r="CD136" i="1"/>
  <c r="CD264" i="1"/>
  <c r="CD139" i="1"/>
  <c r="CD267" i="1"/>
  <c r="CD142" i="1"/>
  <c r="CD270" i="1"/>
  <c r="CD169" i="1"/>
  <c r="CD273" i="1"/>
  <c r="CD172" i="1"/>
  <c r="CD268" i="1"/>
  <c r="CD175" i="1"/>
  <c r="CD295" i="1"/>
  <c r="CD202" i="1"/>
  <c r="CD290" i="1"/>
  <c r="CD363" i="1"/>
  <c r="CD353" i="1"/>
  <c r="CD358" i="1"/>
  <c r="CD367" i="1"/>
  <c r="CD261" i="1"/>
  <c r="CD346" i="1"/>
  <c r="CD309" i="1"/>
  <c r="CD278" i="1"/>
  <c r="CD308" i="1"/>
  <c r="CD303" i="1"/>
  <c r="CD210" i="1"/>
  <c r="CD371" i="1"/>
  <c r="CD361" i="1"/>
  <c r="CD375" i="1"/>
  <c r="CD327" i="1"/>
  <c r="CD354" i="1"/>
  <c r="CD179" i="1"/>
  <c r="CD286" i="1"/>
  <c r="CD188" i="1"/>
  <c r="CD122" i="1"/>
  <c r="CD379" i="1"/>
  <c r="CD301" i="1"/>
  <c r="CD386" i="1"/>
  <c r="CD400" i="1"/>
  <c r="CD403" i="1"/>
  <c r="CD144" i="1"/>
  <c r="CD272" i="1"/>
  <c r="CD147" i="1"/>
  <c r="CD275" i="1"/>
  <c r="CD182" i="1"/>
  <c r="CD177" i="1"/>
  <c r="CD281" i="1"/>
  <c r="CD180" i="1"/>
  <c r="CD183" i="1"/>
  <c r="CD298" i="1"/>
  <c r="CD149" i="1"/>
  <c r="CD341" i="1"/>
  <c r="CD280" i="1"/>
  <c r="CD190" i="1"/>
  <c r="CD313" i="1"/>
  <c r="CD199" i="1"/>
  <c r="CD218" i="1"/>
  <c r="CD369" i="1"/>
  <c r="CD359" i="1"/>
  <c r="CD288" i="1"/>
  <c r="CD291" i="1"/>
  <c r="CD326" i="1"/>
  <c r="CD201" i="1"/>
  <c r="CD196" i="1"/>
  <c r="CD324" i="1"/>
  <c r="CD138" i="1"/>
  <c r="CD338" i="1"/>
  <c r="CD385" i="1"/>
  <c r="CD325" i="1"/>
  <c r="CD383" i="1"/>
  <c r="CD304" i="1"/>
  <c r="CD331" i="1"/>
  <c r="CD334" i="1"/>
  <c r="CD337" i="1"/>
  <c r="CD332" i="1"/>
  <c r="CD146" i="1"/>
  <c r="CD165" i="1"/>
  <c r="CD125" i="1"/>
  <c r="CD119" i="1"/>
  <c r="CD245" i="1"/>
  <c r="CD399" i="1"/>
  <c r="CD152" i="1"/>
  <c r="CD283" i="1"/>
  <c r="CD185" i="1"/>
  <c r="CD316" i="1"/>
  <c r="CD330" i="1"/>
  <c r="CD365" i="1"/>
  <c r="CD352" i="1"/>
  <c r="CD404" i="1"/>
  <c r="CD192" i="1"/>
  <c r="CD187" i="1"/>
  <c r="CD198" i="1"/>
  <c r="CD329" i="1"/>
  <c r="CD231" i="1"/>
  <c r="CD226" i="1"/>
  <c r="CD387" i="1"/>
  <c r="CD381" i="1"/>
  <c r="CD394" i="1"/>
  <c r="CD200" i="1"/>
  <c r="CD203" i="1"/>
  <c r="CD206" i="1"/>
  <c r="CD209" i="1"/>
  <c r="CD236" i="1"/>
  <c r="CD239" i="1"/>
  <c r="CD250" i="1"/>
  <c r="CD366" i="1"/>
  <c r="CD348" i="1"/>
  <c r="CD157" i="1"/>
  <c r="CD402" i="1"/>
  <c r="CD197" i="1"/>
  <c r="CD274" i="1"/>
  <c r="CD345" i="1"/>
  <c r="CC368" i="1"/>
  <c r="CC309" i="1"/>
  <c r="CC250" i="1"/>
  <c r="CC294" i="1"/>
  <c r="CD392" i="1"/>
  <c r="CD159" i="1"/>
  <c r="CD214" i="1"/>
  <c r="CC280" i="1"/>
  <c r="CC138" i="1"/>
  <c r="CC127" i="1"/>
  <c r="CD360" i="1"/>
  <c r="CD186" i="1"/>
  <c r="CD249" i="1"/>
  <c r="CD336" i="1"/>
  <c r="CC296" i="1"/>
  <c r="CC130" i="1"/>
  <c r="CC150" i="1"/>
  <c r="CD357" i="1"/>
  <c r="CD374" i="1"/>
  <c r="CD260" i="1"/>
  <c r="CD241" i="1"/>
  <c r="CD224" i="1"/>
  <c r="CC136" i="1"/>
  <c r="CC205" i="1"/>
  <c r="CC122" i="1"/>
  <c r="CC142" i="1"/>
  <c r="CD372" i="1"/>
  <c r="CD154" i="1"/>
  <c r="CD252" i="1"/>
  <c r="CD137" i="1"/>
  <c r="CD339" i="1"/>
  <c r="CD216" i="1"/>
  <c r="CC392" i="1"/>
  <c r="CC168" i="1"/>
  <c r="CC173" i="1"/>
  <c r="CC343" i="1"/>
  <c r="CC345" i="1"/>
  <c r="CC397" i="1"/>
  <c r="CC404" i="1"/>
  <c r="CC139" i="1"/>
  <c r="CC203" i="1"/>
  <c r="CC267" i="1"/>
  <c r="CC331" i="1"/>
  <c r="CC174" i="1"/>
  <c r="CC238" i="1"/>
  <c r="CC302" i="1"/>
  <c r="CC137" i="1"/>
  <c r="CC201" i="1"/>
  <c r="CC265" i="1"/>
  <c r="CC329" i="1"/>
  <c r="CC164" i="1"/>
  <c r="CC228" i="1"/>
  <c r="CC292" i="1"/>
  <c r="CC135" i="1"/>
  <c r="CC199" i="1"/>
  <c r="CC263" i="1"/>
  <c r="CC327" i="1"/>
  <c r="CC162" i="1"/>
  <c r="CC226" i="1"/>
  <c r="CC290" i="1"/>
  <c r="CC165" i="1"/>
  <c r="CC229" i="1"/>
  <c r="CC293" i="1"/>
  <c r="CC248" i="1"/>
  <c r="CC374" i="1"/>
  <c r="CC256" i="1"/>
  <c r="CC344" i="1"/>
  <c r="CC388" i="1"/>
  <c r="CC367" i="1"/>
  <c r="CC394" i="1"/>
  <c r="CC320" i="1"/>
  <c r="CC347" i="1"/>
  <c r="CC373" i="1"/>
  <c r="CC371" i="1"/>
  <c r="CC211" i="1"/>
  <c r="CC275" i="1"/>
  <c r="CC339" i="1"/>
  <c r="CC182" i="1"/>
  <c r="CC246" i="1"/>
  <c r="CC310" i="1"/>
  <c r="CC209" i="1"/>
  <c r="CC273" i="1"/>
  <c r="CC337" i="1"/>
  <c r="CC172" i="1"/>
  <c r="CC236" i="1"/>
  <c r="CC406" i="1"/>
  <c r="CC147" i="1"/>
  <c r="CC145" i="1"/>
  <c r="CC396" i="1"/>
  <c r="CC131" i="1"/>
  <c r="CC227" i="1"/>
  <c r="CC307" i="1"/>
  <c r="CC166" i="1"/>
  <c r="CC262" i="1"/>
  <c r="CC342" i="1"/>
  <c r="CC193" i="1"/>
  <c r="CC289" i="1"/>
  <c r="CC140" i="1"/>
  <c r="CC220" i="1"/>
  <c r="CC308" i="1"/>
  <c r="CC159" i="1"/>
  <c r="CC231" i="1"/>
  <c r="CC303" i="1"/>
  <c r="CC146" i="1"/>
  <c r="CC218" i="1"/>
  <c r="CC298" i="1"/>
  <c r="CC181" i="1"/>
  <c r="CC253" i="1"/>
  <c r="CC325" i="1"/>
  <c r="CC350" i="1"/>
  <c r="CC128" i="1"/>
  <c r="CC312" i="1"/>
  <c r="CC379" i="1"/>
  <c r="CC383" i="1"/>
  <c r="CC330" i="1"/>
  <c r="CC304" i="1"/>
  <c r="CC349" i="1"/>
  <c r="CC384" i="1"/>
  <c r="CC401" i="1"/>
  <c r="CC155" i="1"/>
  <c r="CC235" i="1"/>
  <c r="CC315" i="1"/>
  <c r="CC190" i="1"/>
  <c r="CC270" i="1"/>
  <c r="CC121" i="1"/>
  <c r="CC217" i="1"/>
  <c r="CC297" i="1"/>
  <c r="CC148" i="1"/>
  <c r="CC244" i="1"/>
  <c r="CC316" i="1"/>
  <c r="CC167" i="1"/>
  <c r="CC239" i="1"/>
  <c r="CC311" i="1"/>
  <c r="CC154" i="1"/>
  <c r="CC234" i="1"/>
  <c r="CC306" i="1"/>
  <c r="CC189" i="1"/>
  <c r="CC261" i="1"/>
  <c r="CC333" i="1"/>
  <c r="CC358" i="1"/>
  <c r="CC192" i="1"/>
  <c r="CC353" i="1"/>
  <c r="CC152" i="1"/>
  <c r="CC391" i="1"/>
  <c r="CC360" i="1"/>
  <c r="CC338" i="1"/>
  <c r="CC357" i="1"/>
  <c r="CC363" i="1"/>
  <c r="CC405" i="1"/>
  <c r="CC163" i="1"/>
  <c r="CC243" i="1"/>
  <c r="CC323" i="1"/>
  <c r="CC198" i="1"/>
  <c r="CC278" i="1"/>
  <c r="CC129" i="1"/>
  <c r="CC225" i="1"/>
  <c r="CC305" i="1"/>
  <c r="CC156" i="1"/>
  <c r="CC252" i="1"/>
  <c r="CC324" i="1"/>
  <c r="CC175" i="1"/>
  <c r="CC247" i="1"/>
  <c r="CC319" i="1"/>
  <c r="CC170" i="1"/>
  <c r="CC242" i="1"/>
  <c r="CC125" i="1"/>
  <c r="CC197" i="1"/>
  <c r="CC269" i="1"/>
  <c r="CC341" i="1"/>
  <c r="CC366" i="1"/>
  <c r="CC348" i="1"/>
  <c r="CC361" i="1"/>
  <c r="CC216" i="1"/>
  <c r="CC362" i="1"/>
  <c r="CC376" i="1"/>
  <c r="CC346" i="1"/>
  <c r="CC365" i="1"/>
  <c r="CC119" i="1"/>
  <c r="CC403" i="1"/>
  <c r="CC259" i="1"/>
  <c r="CC158" i="1"/>
  <c r="CC318" i="1"/>
  <c r="CC233" i="1"/>
  <c r="CC124" i="1"/>
  <c r="CC268" i="1"/>
  <c r="CC151" i="1"/>
  <c r="CC279" i="1"/>
  <c r="CC178" i="1"/>
  <c r="CC274" i="1"/>
  <c r="CC213" i="1"/>
  <c r="CC317" i="1"/>
  <c r="CC377" i="1"/>
  <c r="CC369" i="1"/>
  <c r="CC359" i="1"/>
  <c r="CC184" i="1"/>
  <c r="CC328" i="1"/>
  <c r="CC191" i="1"/>
  <c r="CC237" i="1"/>
  <c r="CC364" i="1"/>
  <c r="CC389" i="1"/>
  <c r="CC126" i="1"/>
  <c r="CC281" i="1"/>
  <c r="CC332" i="1"/>
  <c r="CC395" i="1"/>
  <c r="CC123" i="1"/>
  <c r="CC283" i="1"/>
  <c r="CC206" i="1"/>
  <c r="CC326" i="1"/>
  <c r="CC241" i="1"/>
  <c r="CC132" i="1"/>
  <c r="CC276" i="1"/>
  <c r="CC183" i="1"/>
  <c r="CC287" i="1"/>
  <c r="CC186" i="1"/>
  <c r="CC282" i="1"/>
  <c r="CC221" i="1"/>
  <c r="CC120" i="1"/>
  <c r="CC385" i="1"/>
  <c r="CC314" i="1"/>
  <c r="CC375" i="1"/>
  <c r="CC387" i="1"/>
  <c r="CC381" i="1"/>
  <c r="CC171" i="1"/>
  <c r="CC180" i="1"/>
  <c r="CC295" i="1"/>
  <c r="CC133" i="1"/>
  <c r="CC393" i="1"/>
  <c r="CC176" i="1"/>
  <c r="CC179" i="1"/>
  <c r="CC222" i="1"/>
  <c r="CC257" i="1"/>
  <c r="CC188" i="1"/>
  <c r="CC207" i="1"/>
  <c r="CC202" i="1"/>
  <c r="CC141" i="1"/>
  <c r="CC208" i="1"/>
  <c r="CC372" i="1"/>
  <c r="CC240" i="1"/>
  <c r="CC288" i="1"/>
  <c r="CC230" i="1"/>
  <c r="CC149" i="1"/>
  <c r="CC380" i="1"/>
  <c r="CC352" i="1"/>
  <c r="CC398" i="1"/>
  <c r="CC134" i="1"/>
  <c r="CC169" i="1"/>
  <c r="CC204" i="1"/>
  <c r="CC399" i="1"/>
  <c r="CC291" i="1"/>
  <c r="CC214" i="1"/>
  <c r="CC334" i="1"/>
  <c r="CC249" i="1"/>
  <c r="CC284" i="1"/>
  <c r="CC194" i="1"/>
  <c r="CC144" i="1"/>
  <c r="CC370" i="1"/>
  <c r="CC299" i="1"/>
  <c r="CC153" i="1"/>
  <c r="CC300" i="1"/>
  <c r="CC335" i="1"/>
  <c r="CC245" i="1"/>
  <c r="CC356" i="1"/>
  <c r="CC378" i="1"/>
  <c r="CC187" i="1"/>
  <c r="CC161" i="1"/>
  <c r="CC196" i="1"/>
  <c r="CC215" i="1"/>
  <c r="CC210" i="1"/>
  <c r="CC277" i="1"/>
  <c r="CC272" i="1"/>
  <c r="CC355" i="1"/>
  <c r="CC386" i="1"/>
  <c r="CC354" i="1"/>
  <c r="CC195" i="1"/>
  <c r="CC254" i="1"/>
  <c r="CC313" i="1"/>
  <c r="CC340" i="1"/>
  <c r="CC351" i="1"/>
  <c r="CC223" i="1"/>
  <c r="CC402" i="1"/>
  <c r="CD189" i="1"/>
  <c r="CD167" i="1"/>
  <c r="CD123" i="1"/>
  <c r="CC336" i="1"/>
  <c r="CC143" i="1"/>
  <c r="CC400" i="1"/>
  <c r="CD335" i="1"/>
  <c r="CD266" i="1"/>
  <c r="CD265" i="1"/>
  <c r="CD344" i="1"/>
  <c r="CC264" i="1"/>
  <c r="CC301" i="1"/>
  <c r="CC286" i="1"/>
  <c r="CD373" i="1"/>
  <c r="CD277" i="1"/>
  <c r="CD340" i="1"/>
  <c r="CD134" i="1"/>
  <c r="CC200" i="1"/>
  <c r="CC285" i="1"/>
  <c r="CC260" i="1"/>
  <c r="CD380" i="1"/>
  <c r="CD178" i="1"/>
  <c r="CD126" i="1"/>
  <c r="CC232" i="1"/>
  <c r="CC212" i="1"/>
  <c r="CD319" i="1"/>
  <c r="CD311" i="1"/>
  <c r="CD317" i="1"/>
  <c r="CD364" i="1"/>
  <c r="CD293" i="1"/>
  <c r="CD271" i="1"/>
  <c r="CD244" i="1"/>
  <c r="CD121" i="1"/>
  <c r="CD251" i="1"/>
  <c r="CD208" i="1"/>
  <c r="CC224" i="1"/>
  <c r="CC390" i="1"/>
  <c r="CC157" i="1"/>
  <c r="CC271" i="1"/>
  <c r="CC321" i="1"/>
  <c r="CC219" i="1"/>
  <c r="BY122" i="1"/>
  <c r="CA122" i="1"/>
  <c r="BZ129" i="1" s="1"/>
  <c r="CA123" i="1" l="1"/>
  <c r="BZ130" i="1" s="1"/>
  <c r="BY123" i="1"/>
  <c r="CA124" i="1" l="1"/>
  <c r="BZ131" i="1" s="1"/>
  <c r="BY124" i="1"/>
  <c r="BY125" i="1" l="1"/>
  <c r="CA125" i="1"/>
  <c r="BZ132" i="1" s="1"/>
  <c r="BY126" i="1" l="1"/>
  <c r="CA126" i="1"/>
  <c r="BZ133" i="1" s="1"/>
  <c r="CA127" i="1" l="1"/>
  <c r="BZ134" i="1" s="1"/>
  <c r="BY127" i="1"/>
  <c r="CA128" i="1" l="1"/>
  <c r="BZ135" i="1" s="1"/>
  <c r="BY128" i="1"/>
  <c r="CA129" i="1" l="1"/>
  <c r="BZ136" i="1" s="1"/>
  <c r="BY129" i="1"/>
  <c r="CA130" i="1" l="1"/>
  <c r="BZ137" i="1" s="1"/>
  <c r="BY130" i="1"/>
  <c r="CA131" i="1" l="1"/>
  <c r="BZ138" i="1" s="1"/>
  <c r="BY131" i="1"/>
  <c r="CA132" i="1" l="1"/>
  <c r="BZ139" i="1" s="1"/>
  <c r="BY132" i="1"/>
  <c r="CA133" i="1" l="1"/>
  <c r="BZ140" i="1" s="1"/>
  <c r="BY133" i="1"/>
  <c r="CA134" i="1" l="1"/>
  <c r="BZ141" i="1" s="1"/>
  <c r="BY134" i="1"/>
  <c r="CA135" i="1" l="1"/>
  <c r="BZ142" i="1" s="1"/>
  <c r="BY135" i="1"/>
  <c r="CA136" i="1" l="1"/>
  <c r="BZ143" i="1" s="1"/>
  <c r="BY136" i="1"/>
  <c r="CA137" i="1" l="1"/>
  <c r="BZ144" i="1" s="1"/>
  <c r="BY137" i="1"/>
  <c r="CA138" i="1" l="1"/>
  <c r="BZ145" i="1" s="1"/>
  <c r="BY138" i="1"/>
  <c r="CA139" i="1" l="1"/>
  <c r="BZ146" i="1" s="1"/>
  <c r="BY139" i="1"/>
  <c r="CA140" i="1" l="1"/>
  <c r="BZ147" i="1" s="1"/>
  <c r="BY140" i="1"/>
  <c r="CA141" i="1" l="1"/>
  <c r="BZ148" i="1" s="1"/>
  <c r="BY141" i="1"/>
  <c r="CA142" i="1" l="1"/>
  <c r="BZ149" i="1" s="1"/>
  <c r="BY142" i="1"/>
  <c r="CA143" i="1" l="1"/>
  <c r="BZ150" i="1" s="1"/>
  <c r="BY143" i="1"/>
  <c r="CA144" i="1" l="1"/>
  <c r="BZ151" i="1" s="1"/>
  <c r="BY144" i="1"/>
  <c r="CA145" i="1" l="1"/>
  <c r="BZ152" i="1" s="1"/>
  <c r="BY145" i="1"/>
  <c r="CA146" i="1" l="1"/>
  <c r="BZ153" i="1" s="1"/>
  <c r="BY146" i="1"/>
  <c r="CA147" i="1" l="1"/>
  <c r="BZ154" i="1" s="1"/>
  <c r="BY147" i="1"/>
  <c r="CA148" i="1" l="1"/>
  <c r="BZ155" i="1" s="1"/>
  <c r="BY148" i="1"/>
  <c r="CA149" i="1" l="1"/>
  <c r="BZ156" i="1" s="1"/>
  <c r="BY149" i="1"/>
  <c r="CA150" i="1" l="1"/>
  <c r="BZ157" i="1" s="1"/>
  <c r="BY150" i="1"/>
  <c r="CA151" i="1" l="1"/>
  <c r="BZ158" i="1" s="1"/>
  <c r="BY151" i="1"/>
  <c r="BY152" i="1" l="1"/>
  <c r="CA152" i="1"/>
  <c r="BZ159" i="1" s="1"/>
  <c r="CA153" i="1" l="1"/>
  <c r="BZ160" i="1" s="1"/>
  <c r="BY153" i="1"/>
  <c r="BY154" i="1" l="1"/>
  <c r="CA154" i="1"/>
  <c r="BZ161" i="1" s="1"/>
  <c r="CA155" i="1" l="1"/>
  <c r="BZ162" i="1" s="1"/>
  <c r="BY155" i="1"/>
  <c r="CA156" i="1" l="1"/>
  <c r="BZ163" i="1" s="1"/>
  <c r="BY156" i="1"/>
  <c r="CA157" i="1" l="1"/>
  <c r="BZ164" i="1" s="1"/>
  <c r="BY157" i="1"/>
  <c r="CA158" i="1" l="1"/>
  <c r="BY158" i="1"/>
  <c r="BZ165" i="1" l="1"/>
  <c r="BY159" i="1"/>
  <c r="CA159" i="1"/>
  <c r="BZ166" i="1" l="1"/>
  <c r="BY160" i="1"/>
  <c r="CA160" i="1"/>
  <c r="BY161" i="1"/>
  <c r="BZ167" i="1" l="1"/>
  <c r="CA161" i="1"/>
  <c r="CA162" i="1"/>
  <c r="BZ169" i="1" s="1"/>
  <c r="BZ168" i="1" l="1"/>
  <c r="BY162" i="1"/>
  <c r="BY163" i="1"/>
  <c r="CA163" i="1"/>
  <c r="BZ170" i="1" s="1"/>
  <c r="BY164" i="1" l="1"/>
  <c r="CA164" i="1"/>
  <c r="BZ171" i="1" s="1"/>
  <c r="BY165" i="1" l="1"/>
  <c r="CA165" i="1"/>
  <c r="BZ172" i="1" s="1"/>
  <c r="BY166" i="1" l="1"/>
  <c r="CA166" i="1"/>
  <c r="BZ173" i="1" s="1"/>
  <c r="BY167" i="1" l="1"/>
  <c r="CA167" i="1"/>
  <c r="BZ174" i="1" s="1"/>
  <c r="BY168" i="1" l="1"/>
  <c r="CA168" i="1"/>
  <c r="BZ175" i="1" s="1"/>
  <c r="BY169" i="1" l="1"/>
  <c r="CA169" i="1"/>
  <c r="BZ176" i="1" s="1"/>
  <c r="BY170" i="1" l="1"/>
  <c r="CA170" i="1"/>
  <c r="BZ177" i="1" s="1"/>
  <c r="BY171" i="1" l="1"/>
  <c r="CA171" i="1"/>
  <c r="BZ178" i="1" s="1"/>
  <c r="BY172" i="1" l="1"/>
  <c r="CA172" i="1"/>
  <c r="BZ179" i="1" s="1"/>
  <c r="BY173" i="1" l="1"/>
  <c r="CA173" i="1"/>
  <c r="BZ180" i="1" s="1"/>
  <c r="BY174" i="1" l="1"/>
  <c r="CA174" i="1"/>
  <c r="BZ181" i="1" s="1"/>
  <c r="BY175" i="1" l="1"/>
  <c r="CA175" i="1"/>
  <c r="BZ182" i="1" s="1"/>
  <c r="BY176" i="1" l="1"/>
  <c r="CA176" i="1"/>
  <c r="BZ183" i="1" s="1"/>
  <c r="BY177" i="1" l="1"/>
  <c r="CA177" i="1"/>
  <c r="BZ184" i="1" s="1"/>
  <c r="BY178" i="1" l="1"/>
  <c r="CA178" i="1"/>
  <c r="BZ185" i="1" s="1"/>
  <c r="BY179" i="1" l="1"/>
  <c r="CA179" i="1"/>
  <c r="BZ186" i="1" s="1"/>
  <c r="BY180" i="1" l="1"/>
  <c r="CA180" i="1"/>
  <c r="BZ187" i="1" s="1"/>
  <c r="BY181" i="1" l="1"/>
  <c r="CA181" i="1"/>
  <c r="BZ188" i="1" s="1"/>
  <c r="BY182" i="1" l="1"/>
  <c r="CA182" i="1"/>
  <c r="BZ189" i="1" s="1"/>
  <c r="BY183" i="1" l="1"/>
  <c r="CA183" i="1"/>
  <c r="BZ190" i="1" s="1"/>
  <c r="BY184" i="1" l="1"/>
  <c r="CA184" i="1"/>
  <c r="BZ191" i="1" s="1"/>
  <c r="BY185" i="1" l="1"/>
  <c r="CA185" i="1"/>
  <c r="BZ192" i="1" s="1"/>
  <c r="BY186" i="1" l="1"/>
  <c r="CA186" i="1"/>
  <c r="BZ193" i="1" s="1"/>
  <c r="BY187" i="1" l="1"/>
  <c r="CA187" i="1"/>
  <c r="BZ194" i="1" s="1"/>
  <c r="BY188" i="1" l="1"/>
  <c r="CA188" i="1"/>
  <c r="BZ195" i="1" s="1"/>
  <c r="BY189" i="1" l="1"/>
  <c r="CA189" i="1"/>
  <c r="BZ196" i="1" s="1"/>
  <c r="BY190" i="1" l="1"/>
  <c r="CA190" i="1"/>
  <c r="BZ197" i="1" s="1"/>
  <c r="BY191" i="1" l="1"/>
  <c r="CA191" i="1"/>
  <c r="BZ198" i="1" s="1"/>
  <c r="BY192" i="1" l="1"/>
  <c r="CA192" i="1"/>
  <c r="BZ199" i="1" s="1"/>
  <c r="BY193" i="1" l="1"/>
  <c r="CA193" i="1"/>
  <c r="BZ200" i="1" s="1"/>
  <c r="BY194" i="1" l="1"/>
  <c r="CA194" i="1"/>
  <c r="BZ201" i="1" s="1"/>
  <c r="BY195" i="1" l="1"/>
  <c r="CA195" i="1"/>
  <c r="BZ202" i="1" s="1"/>
  <c r="BY196" i="1" l="1"/>
  <c r="CA196" i="1"/>
  <c r="BZ203" i="1" s="1"/>
  <c r="BY197" i="1" l="1"/>
  <c r="CA197" i="1"/>
  <c r="BZ204" i="1" s="1"/>
  <c r="BY198" i="1" l="1"/>
  <c r="CA198" i="1"/>
  <c r="BZ205" i="1" s="1"/>
  <c r="BY199" i="1" l="1"/>
  <c r="CA199" i="1"/>
  <c r="BZ206" i="1" s="1"/>
  <c r="BY200" i="1" l="1"/>
  <c r="CA200" i="1"/>
  <c r="BZ207" i="1" s="1"/>
  <c r="BY201" i="1" l="1"/>
  <c r="CA201" i="1"/>
  <c r="BZ208" i="1" s="1"/>
  <c r="BY202" i="1" l="1"/>
  <c r="CA202" i="1"/>
  <c r="BZ209" i="1" s="1"/>
  <c r="BY203" i="1" l="1"/>
  <c r="CA203" i="1"/>
  <c r="BZ210" i="1" s="1"/>
  <c r="BY204" i="1" l="1"/>
  <c r="CA204" i="1"/>
  <c r="BZ211" i="1" s="1"/>
  <c r="BY205" i="1" l="1"/>
  <c r="CA205" i="1"/>
  <c r="BZ212" i="1" s="1"/>
  <c r="BY206" i="1" l="1"/>
  <c r="CA206" i="1"/>
  <c r="BZ213" i="1" s="1"/>
  <c r="BY207" i="1" l="1"/>
  <c r="CA207" i="1"/>
  <c r="BZ214" i="1" s="1"/>
  <c r="BY208" i="1" l="1"/>
  <c r="CA208" i="1"/>
  <c r="BZ215" i="1" s="1"/>
  <c r="BY209" i="1" l="1"/>
  <c r="CA209" i="1"/>
  <c r="BZ216" i="1" s="1"/>
  <c r="BY210" i="1" l="1"/>
  <c r="CA210" i="1"/>
  <c r="BZ217" i="1" s="1"/>
  <c r="BY211" i="1" l="1"/>
  <c r="CA211" i="1"/>
  <c r="BZ218" i="1" s="1"/>
  <c r="BY212" i="1" l="1"/>
  <c r="CA212" i="1"/>
  <c r="BZ219" i="1" s="1"/>
  <c r="BY213" i="1" l="1"/>
  <c r="CA213" i="1"/>
  <c r="BZ220" i="1" s="1"/>
  <c r="BY214" i="1" l="1"/>
  <c r="CA214" i="1"/>
  <c r="BZ221" i="1" s="1"/>
  <c r="BY215" i="1" l="1"/>
  <c r="CA215" i="1"/>
  <c r="BZ222" i="1" s="1"/>
  <c r="BY216" i="1" l="1"/>
  <c r="CA216" i="1"/>
  <c r="BZ223" i="1" s="1"/>
  <c r="BY217" i="1" l="1"/>
  <c r="CA217" i="1"/>
  <c r="BZ224" i="1" s="1"/>
  <c r="BY218" i="1" l="1"/>
  <c r="CA218" i="1"/>
  <c r="BZ225" i="1" s="1"/>
  <c r="BY219" i="1" l="1"/>
  <c r="CA219" i="1"/>
  <c r="BZ226" i="1" s="1"/>
  <c r="BY220" i="1" l="1"/>
  <c r="CA220" i="1"/>
  <c r="BZ227" i="1" s="1"/>
  <c r="BY221" i="1" l="1"/>
  <c r="CA221" i="1"/>
  <c r="BZ228" i="1" s="1"/>
  <c r="BY222" i="1" l="1"/>
  <c r="CA222" i="1"/>
  <c r="BZ229" i="1" s="1"/>
  <c r="BY223" i="1" l="1"/>
  <c r="CA223" i="1"/>
  <c r="BZ230" i="1" s="1"/>
  <c r="BY224" i="1" l="1"/>
  <c r="CA224" i="1"/>
  <c r="BZ231" i="1" s="1"/>
  <c r="BY225" i="1" l="1"/>
  <c r="CA225" i="1"/>
  <c r="BZ232" i="1" s="1"/>
  <c r="BY226" i="1" l="1"/>
  <c r="CA226" i="1"/>
  <c r="BZ233" i="1" s="1"/>
  <c r="BY227" i="1" l="1"/>
  <c r="CA227" i="1"/>
  <c r="BZ234" i="1" s="1"/>
  <c r="BY228" i="1" l="1"/>
  <c r="CA228" i="1"/>
  <c r="BZ235" i="1" s="1"/>
  <c r="BY229" i="1" l="1"/>
  <c r="CA229" i="1"/>
  <c r="BZ236" i="1" s="1"/>
  <c r="BY230" i="1" l="1"/>
  <c r="CA230" i="1"/>
  <c r="BZ237" i="1" s="1"/>
  <c r="BY231" i="1" l="1"/>
  <c r="CA231" i="1"/>
  <c r="BZ238" i="1" s="1"/>
  <c r="BY232" i="1" l="1"/>
  <c r="CA232" i="1"/>
  <c r="BZ239" i="1" s="1"/>
  <c r="BY233" i="1" l="1"/>
  <c r="CA233" i="1"/>
  <c r="BZ240" i="1" s="1"/>
  <c r="BY234" i="1" l="1"/>
  <c r="CA234" i="1"/>
  <c r="BZ241" i="1" s="1"/>
  <c r="BY235" i="1" l="1"/>
  <c r="CA235" i="1"/>
  <c r="BZ242" i="1" s="1"/>
  <c r="BY236" i="1" l="1"/>
  <c r="CA236" i="1"/>
  <c r="BZ243" i="1" s="1"/>
  <c r="BY237" i="1" l="1"/>
  <c r="CA237" i="1"/>
  <c r="BZ244" i="1" s="1"/>
  <c r="BY238" i="1" l="1"/>
  <c r="CA238" i="1"/>
  <c r="BZ245" i="1" s="1"/>
  <c r="BY239" i="1" l="1"/>
  <c r="CA239" i="1"/>
  <c r="BZ246" i="1" s="1"/>
  <c r="BY240" i="1" l="1"/>
  <c r="CA240" i="1"/>
  <c r="BZ247" i="1" s="1"/>
  <c r="BY241" i="1" l="1"/>
  <c r="CA241" i="1"/>
  <c r="BZ248" i="1" s="1"/>
  <c r="BY242" i="1" l="1"/>
  <c r="CA242" i="1"/>
  <c r="BZ249" i="1" s="1"/>
  <c r="BY243" i="1" l="1"/>
  <c r="CA243" i="1"/>
  <c r="BZ250" i="1" s="1"/>
  <c r="BY244" i="1" l="1"/>
  <c r="CA244" i="1"/>
  <c r="BZ251" i="1" s="1"/>
  <c r="BY245" i="1" l="1"/>
  <c r="CA245" i="1"/>
  <c r="BZ252" i="1" s="1"/>
  <c r="BY246" i="1" l="1"/>
  <c r="CA246" i="1"/>
  <c r="BZ253" i="1" s="1"/>
  <c r="BY247" i="1" l="1"/>
  <c r="CA247" i="1"/>
  <c r="BZ254" i="1" s="1"/>
  <c r="BY248" i="1" l="1"/>
  <c r="CA248" i="1"/>
  <c r="BZ255" i="1" s="1"/>
  <c r="BY249" i="1" l="1"/>
  <c r="CA249" i="1"/>
  <c r="BZ256" i="1" s="1"/>
  <c r="BY250" i="1" l="1"/>
  <c r="CA250" i="1"/>
  <c r="BZ257" i="1" s="1"/>
  <c r="BY251" i="1" l="1"/>
  <c r="CA251" i="1"/>
  <c r="BZ258" i="1" s="1"/>
  <c r="BY252" i="1" l="1"/>
  <c r="CA252" i="1"/>
  <c r="BZ259" i="1" s="1"/>
  <c r="BY253" i="1" l="1"/>
  <c r="CA253" i="1"/>
  <c r="BZ260" i="1" s="1"/>
  <c r="BY254" i="1" l="1"/>
  <c r="CA254" i="1"/>
  <c r="BZ261" i="1" s="1"/>
  <c r="BY255" i="1" l="1"/>
  <c r="CA255" i="1"/>
  <c r="BZ262" i="1" s="1"/>
  <c r="BY256" i="1" l="1"/>
  <c r="CA256" i="1"/>
  <c r="BZ263" i="1" s="1"/>
  <c r="BY257" i="1" l="1"/>
  <c r="CA257" i="1"/>
  <c r="BZ264" i="1" s="1"/>
  <c r="BY258" i="1" l="1"/>
  <c r="CA258" i="1"/>
  <c r="BZ265" i="1" s="1"/>
  <c r="BY259" i="1" l="1"/>
  <c r="CA259" i="1"/>
  <c r="BZ266" i="1" s="1"/>
  <c r="BY260" i="1" l="1"/>
  <c r="CA260" i="1"/>
  <c r="BZ267" i="1" s="1"/>
  <c r="BY261" i="1" l="1"/>
  <c r="CA261" i="1"/>
  <c r="BZ268" i="1" s="1"/>
  <c r="BY262" i="1" l="1"/>
  <c r="CA262" i="1"/>
  <c r="BZ269" i="1" s="1"/>
  <c r="BY263" i="1" l="1"/>
  <c r="CA263" i="1"/>
  <c r="BZ270" i="1" s="1"/>
  <c r="BY264" i="1" l="1"/>
  <c r="CA264" i="1"/>
  <c r="BZ271" i="1" s="1"/>
  <c r="BY265" i="1" l="1"/>
  <c r="CA265" i="1"/>
  <c r="BZ272" i="1" s="1"/>
  <c r="BY266" i="1" l="1"/>
  <c r="CA266" i="1"/>
  <c r="BZ273" i="1" s="1"/>
  <c r="BY267" i="1" l="1"/>
  <c r="CA267" i="1"/>
  <c r="BZ274" i="1" s="1"/>
  <c r="BY268" i="1" l="1"/>
  <c r="CA268" i="1"/>
  <c r="BZ275" i="1" s="1"/>
  <c r="BY269" i="1" l="1"/>
  <c r="CA269" i="1"/>
  <c r="BZ276" i="1" s="1"/>
  <c r="BY270" i="1" l="1"/>
  <c r="CA270" i="1"/>
  <c r="BZ277" i="1" s="1"/>
  <c r="BY271" i="1" l="1"/>
  <c r="CA271" i="1"/>
  <c r="BZ278" i="1" s="1"/>
  <c r="BY272" i="1" l="1"/>
  <c r="CA272" i="1"/>
  <c r="BZ279" i="1" s="1"/>
  <c r="BY273" i="1" l="1"/>
  <c r="CA273" i="1"/>
  <c r="BZ280" i="1" s="1"/>
  <c r="BY274" i="1" l="1"/>
  <c r="CA274" i="1"/>
  <c r="BZ281" i="1" s="1"/>
  <c r="BY275" i="1" l="1"/>
  <c r="CA275" i="1"/>
  <c r="BZ282" i="1" s="1"/>
  <c r="BY276" i="1" l="1"/>
  <c r="CA276" i="1"/>
  <c r="BZ283" i="1" s="1"/>
  <c r="BY277" i="1" l="1"/>
  <c r="CA277" i="1"/>
  <c r="BZ284" i="1" s="1"/>
  <c r="BY278" i="1" l="1"/>
  <c r="CA278" i="1"/>
  <c r="BZ285" i="1" s="1"/>
  <c r="BY279" i="1" l="1"/>
  <c r="CA279" i="1"/>
  <c r="BZ286" i="1" s="1"/>
  <c r="BY280" i="1" l="1"/>
  <c r="CA280" i="1"/>
  <c r="BZ287" i="1" s="1"/>
  <c r="BY281" i="1" l="1"/>
  <c r="CA281" i="1"/>
  <c r="BZ288" i="1" s="1"/>
  <c r="BY282" i="1" l="1"/>
  <c r="CA282" i="1"/>
  <c r="BZ289" i="1" s="1"/>
  <c r="BY283" i="1" l="1"/>
  <c r="CA283" i="1"/>
  <c r="BZ290" i="1" s="1"/>
  <c r="BY284" i="1" l="1"/>
  <c r="CA284" i="1"/>
  <c r="BZ291" i="1" s="1"/>
  <c r="BY285" i="1" l="1"/>
  <c r="CA285" i="1"/>
  <c r="BZ292" i="1" s="1"/>
  <c r="BY286" i="1" l="1"/>
  <c r="CA286" i="1"/>
  <c r="BZ293" i="1" s="1"/>
  <c r="BY287" i="1" l="1"/>
  <c r="CA287" i="1"/>
  <c r="BZ294" i="1" s="1"/>
  <c r="BY288" i="1" l="1"/>
  <c r="CA288" i="1"/>
  <c r="BZ295" i="1" s="1"/>
  <c r="BY289" i="1" l="1"/>
  <c r="CA289" i="1"/>
  <c r="BZ296" i="1" s="1"/>
  <c r="BY290" i="1" l="1"/>
  <c r="CA290" i="1"/>
  <c r="BZ297" i="1" s="1"/>
  <c r="BY291" i="1" l="1"/>
  <c r="CA291" i="1"/>
  <c r="BZ298" i="1" s="1"/>
  <c r="BY292" i="1" l="1"/>
  <c r="CA292" i="1"/>
  <c r="BZ299" i="1" s="1"/>
  <c r="BY293" i="1" l="1"/>
  <c r="CA293" i="1"/>
  <c r="BZ300" i="1" s="1"/>
  <c r="BY294" i="1" l="1"/>
  <c r="CA294" i="1"/>
  <c r="BZ301" i="1" s="1"/>
  <c r="BY295" i="1" l="1"/>
  <c r="CA295" i="1"/>
  <c r="BZ302" i="1" s="1"/>
  <c r="BY296" i="1" l="1"/>
  <c r="CA296" i="1"/>
  <c r="BZ303" i="1" s="1"/>
  <c r="BY297" i="1" l="1"/>
  <c r="CA297" i="1"/>
  <c r="BZ304" i="1" s="1"/>
  <c r="BY298" i="1" l="1"/>
  <c r="CA298" i="1"/>
  <c r="BZ305" i="1" s="1"/>
  <c r="BY299" i="1" l="1"/>
  <c r="CA299" i="1"/>
  <c r="BZ306" i="1" s="1"/>
  <c r="BY300" i="1" l="1"/>
  <c r="CA300" i="1"/>
  <c r="BZ307" i="1" s="1"/>
  <c r="BY301" i="1" l="1"/>
  <c r="CA301" i="1"/>
  <c r="BZ308" i="1" s="1"/>
  <c r="BY302" i="1" l="1"/>
  <c r="CA302" i="1"/>
  <c r="BZ309" i="1" s="1"/>
  <c r="BY303" i="1" l="1"/>
  <c r="CA303" i="1"/>
  <c r="BZ310" i="1" s="1"/>
  <c r="BY304" i="1" l="1"/>
  <c r="CA304" i="1"/>
  <c r="BZ311" i="1" s="1"/>
  <c r="BY305" i="1" l="1"/>
  <c r="CA305" i="1"/>
  <c r="BZ312" i="1" s="1"/>
  <c r="BY306" i="1" l="1"/>
  <c r="CA306" i="1"/>
  <c r="BZ313" i="1" s="1"/>
  <c r="BY307" i="1" l="1"/>
  <c r="CA307" i="1"/>
  <c r="BZ314" i="1" s="1"/>
  <c r="BY308" i="1" l="1"/>
  <c r="CA308" i="1"/>
  <c r="BZ315" i="1" s="1"/>
  <c r="BY309" i="1" l="1"/>
  <c r="CA309" i="1"/>
  <c r="BZ316" i="1" s="1"/>
  <c r="BY310" i="1" l="1"/>
  <c r="CA310" i="1"/>
  <c r="BZ317" i="1" s="1"/>
  <c r="BY311" i="1" l="1"/>
  <c r="CA311" i="1"/>
  <c r="BZ318" i="1" s="1"/>
  <c r="BY312" i="1" l="1"/>
  <c r="CA312" i="1"/>
  <c r="BZ319" i="1" s="1"/>
  <c r="BY313" i="1" l="1"/>
  <c r="CA313" i="1"/>
  <c r="BZ320" i="1" s="1"/>
  <c r="BY314" i="1" l="1"/>
  <c r="CA314" i="1"/>
  <c r="BZ321" i="1" s="1"/>
  <c r="BY315" i="1" l="1"/>
  <c r="CA315" i="1"/>
  <c r="BZ322" i="1" s="1"/>
  <c r="BY316" i="1" l="1"/>
  <c r="CA316" i="1"/>
  <c r="BZ323" i="1" s="1"/>
  <c r="BY317" i="1" l="1"/>
  <c r="CA317" i="1"/>
  <c r="BZ324" i="1" s="1"/>
  <c r="BY318" i="1" l="1"/>
  <c r="CA318" i="1"/>
  <c r="BZ325" i="1" s="1"/>
  <c r="BY319" i="1" l="1"/>
  <c r="CA319" i="1"/>
  <c r="BZ326" i="1" s="1"/>
  <c r="BY320" i="1" l="1"/>
  <c r="CA320" i="1"/>
  <c r="BZ327" i="1" s="1"/>
  <c r="BY321" i="1" l="1"/>
  <c r="CA321" i="1"/>
  <c r="BZ328" i="1" s="1"/>
  <c r="BY322" i="1" l="1"/>
  <c r="CA322" i="1"/>
  <c r="BZ329" i="1" s="1"/>
  <c r="BY323" i="1" l="1"/>
  <c r="CA323" i="1"/>
  <c r="BZ330" i="1" s="1"/>
  <c r="BY324" i="1" l="1"/>
  <c r="CA324" i="1"/>
  <c r="BZ331" i="1" s="1"/>
  <c r="BY325" i="1" l="1"/>
  <c r="CA325" i="1"/>
  <c r="BZ332" i="1" s="1"/>
  <c r="BY326" i="1" l="1"/>
  <c r="CA326" i="1"/>
  <c r="BZ333" i="1" s="1"/>
  <c r="BY327" i="1" l="1"/>
  <c r="CA327" i="1"/>
  <c r="BZ334" i="1" s="1"/>
  <c r="BY328" i="1" l="1"/>
  <c r="CA328" i="1"/>
  <c r="BZ335" i="1" s="1"/>
  <c r="BY329" i="1" l="1"/>
  <c r="CA329" i="1"/>
  <c r="BZ336" i="1" s="1"/>
  <c r="BY330" i="1" l="1"/>
  <c r="CA330" i="1"/>
  <c r="BZ337" i="1" s="1"/>
  <c r="BY331" i="1" l="1"/>
  <c r="CA331" i="1"/>
  <c r="BZ338" i="1" s="1"/>
  <c r="BY332" i="1" l="1"/>
  <c r="CA332" i="1"/>
  <c r="BZ339" i="1" s="1"/>
  <c r="BY333" i="1" l="1"/>
  <c r="CA333" i="1"/>
  <c r="BZ340" i="1" s="1"/>
  <c r="BY334" i="1" l="1"/>
  <c r="CA334" i="1"/>
  <c r="BZ341" i="1" s="1"/>
  <c r="BY335" i="1" l="1"/>
  <c r="CA335" i="1"/>
  <c r="BZ342" i="1" s="1"/>
  <c r="BY336" i="1" l="1"/>
  <c r="CA336" i="1"/>
  <c r="BZ343" i="1" s="1"/>
  <c r="BY337" i="1" l="1"/>
  <c r="CA337" i="1"/>
  <c r="BZ344" i="1" s="1"/>
  <c r="BY338" i="1" l="1"/>
  <c r="CA338" i="1"/>
  <c r="BZ345" i="1" s="1"/>
  <c r="BY339" i="1" l="1"/>
  <c r="CA339" i="1"/>
  <c r="BZ346" i="1" s="1"/>
  <c r="BY340" i="1" l="1"/>
  <c r="CA340" i="1"/>
  <c r="BZ347" i="1" s="1"/>
  <c r="BY341" i="1" l="1"/>
  <c r="CA341" i="1"/>
  <c r="BZ348" i="1" s="1"/>
  <c r="BY342" i="1" l="1"/>
  <c r="CA342" i="1"/>
  <c r="BZ349" i="1" s="1"/>
  <c r="BY343" i="1" l="1"/>
  <c r="CA343" i="1"/>
  <c r="BZ350" i="1" s="1"/>
  <c r="BY344" i="1" l="1"/>
  <c r="CA344" i="1"/>
  <c r="BZ351" i="1" s="1"/>
  <c r="BY345" i="1" l="1"/>
  <c r="CA345" i="1"/>
  <c r="BZ352" i="1" s="1"/>
  <c r="BY346" i="1" l="1"/>
  <c r="CA346" i="1"/>
  <c r="BZ353" i="1" s="1"/>
  <c r="BY347" i="1" l="1"/>
  <c r="CA347" i="1"/>
  <c r="BZ354" i="1" s="1"/>
  <c r="BY348" i="1" l="1"/>
  <c r="CA348" i="1"/>
  <c r="BZ355" i="1" s="1"/>
  <c r="BY349" i="1" l="1"/>
  <c r="CA349" i="1"/>
  <c r="BZ356" i="1" s="1"/>
  <c r="BY350" i="1" l="1"/>
  <c r="CA350" i="1"/>
  <c r="BZ357" i="1" s="1"/>
  <c r="BY351" i="1" l="1"/>
  <c r="CA351" i="1"/>
  <c r="BZ358" i="1" s="1"/>
  <c r="BY352" i="1" l="1"/>
  <c r="CA352" i="1"/>
  <c r="BZ359" i="1" s="1"/>
  <c r="BY353" i="1" l="1"/>
  <c r="CA353" i="1"/>
  <c r="BZ360" i="1" s="1"/>
  <c r="BY354" i="1" l="1"/>
  <c r="CA354" i="1"/>
  <c r="BZ361" i="1" s="1"/>
  <c r="BY355" i="1" l="1"/>
  <c r="CA355" i="1"/>
  <c r="BZ362" i="1" s="1"/>
  <c r="BY356" i="1" l="1"/>
  <c r="CA356" i="1"/>
  <c r="BZ363" i="1" s="1"/>
  <c r="BY357" i="1" l="1"/>
  <c r="CA357" i="1"/>
  <c r="BZ364" i="1" s="1"/>
  <c r="BY358" i="1" l="1"/>
  <c r="CA358" i="1"/>
  <c r="BZ365" i="1" s="1"/>
  <c r="BY359" i="1" l="1"/>
  <c r="CA359" i="1"/>
  <c r="BZ366" i="1" s="1"/>
  <c r="BY360" i="1" l="1"/>
  <c r="CA360" i="1"/>
  <c r="BZ367" i="1" s="1"/>
  <c r="BY361" i="1" l="1"/>
  <c r="CA361" i="1"/>
  <c r="BZ368" i="1" s="1"/>
  <c r="BY362" i="1" l="1"/>
  <c r="CA362" i="1"/>
  <c r="BZ369" i="1" s="1"/>
  <c r="BY363" i="1" l="1"/>
  <c r="CA363" i="1"/>
  <c r="BZ370" i="1" s="1"/>
  <c r="BY364" i="1" l="1"/>
  <c r="CA364" i="1"/>
  <c r="BZ371" i="1" s="1"/>
  <c r="BY365" i="1" l="1"/>
  <c r="CA365" i="1"/>
  <c r="BZ372" i="1" s="1"/>
  <c r="BY366" i="1" l="1"/>
  <c r="CA366" i="1"/>
  <c r="BZ373" i="1" s="1"/>
  <c r="BY367" i="1" l="1"/>
  <c r="CA367" i="1"/>
  <c r="BZ374" i="1" s="1"/>
  <c r="BY368" i="1" l="1"/>
  <c r="CA368" i="1"/>
  <c r="BZ375" i="1" s="1"/>
  <c r="BY369" i="1" l="1"/>
  <c r="CA369" i="1"/>
  <c r="BZ376" i="1" s="1"/>
  <c r="BY370" i="1" l="1"/>
  <c r="CA370" i="1"/>
  <c r="BZ377" i="1" s="1"/>
  <c r="BY371" i="1" l="1"/>
  <c r="CA371" i="1"/>
  <c r="BZ378" i="1" s="1"/>
  <c r="BY372" i="1" l="1"/>
  <c r="CA372" i="1"/>
  <c r="BZ379" i="1" s="1"/>
  <c r="BY373" i="1" l="1"/>
  <c r="CA373" i="1"/>
  <c r="BZ380" i="1" s="1"/>
  <c r="BY374" i="1" l="1"/>
  <c r="CA374" i="1"/>
  <c r="BZ381" i="1" s="1"/>
  <c r="BY375" i="1" l="1"/>
  <c r="CA375" i="1"/>
  <c r="BZ382" i="1" s="1"/>
  <c r="BY376" i="1" l="1"/>
  <c r="CA376" i="1"/>
  <c r="BZ383" i="1" s="1"/>
  <c r="BY377" i="1" l="1"/>
  <c r="CA377" i="1"/>
  <c r="BZ384" i="1" s="1"/>
  <c r="BY378" i="1" l="1"/>
  <c r="CA378" i="1"/>
  <c r="BZ385" i="1" s="1"/>
  <c r="BY379" i="1" l="1"/>
  <c r="CA379" i="1"/>
  <c r="BZ386" i="1" s="1"/>
  <c r="BY380" i="1" l="1"/>
  <c r="CA380" i="1"/>
  <c r="BZ387" i="1" s="1"/>
  <c r="BY381" i="1" l="1"/>
  <c r="CA381" i="1"/>
  <c r="BY382" i="1" l="1"/>
  <c r="BZ388" i="1"/>
  <c r="CA382" i="1"/>
  <c r="BZ389" i="1" s="1"/>
  <c r="BY383" i="1" l="1"/>
  <c r="CA383" i="1"/>
  <c r="BZ390" i="1" s="1"/>
  <c r="BY384" i="1" l="1"/>
  <c r="CA384" i="1"/>
  <c r="BZ391" i="1" s="1"/>
  <c r="BY385" i="1" l="1"/>
  <c r="CA385" i="1"/>
  <c r="BZ392" i="1" s="1"/>
  <c r="BY386" i="1" l="1"/>
  <c r="CA386" i="1"/>
  <c r="BZ393" i="1" s="1"/>
  <c r="BY387" i="1" l="1"/>
  <c r="CA387" i="1"/>
  <c r="BZ394" i="1" s="1"/>
  <c r="BY388" i="1" l="1"/>
  <c r="CA388" i="1"/>
  <c r="BZ395" i="1" s="1"/>
  <c r="BY389" i="1" l="1"/>
  <c r="CA389" i="1"/>
  <c r="BZ396" i="1" s="1"/>
  <c r="BY390" i="1" l="1"/>
  <c r="CA390" i="1"/>
  <c r="BZ397" i="1" s="1"/>
  <c r="BY391" i="1" l="1"/>
  <c r="CA391" i="1"/>
  <c r="BZ398" i="1" s="1"/>
  <c r="BY392" i="1" l="1"/>
  <c r="CA392" i="1"/>
  <c r="BZ399" i="1" s="1"/>
  <c r="BY393" i="1" l="1"/>
  <c r="CA393" i="1"/>
  <c r="BZ400" i="1" s="1"/>
  <c r="BY394" i="1" l="1"/>
  <c r="CA394" i="1"/>
  <c r="CA395" i="1" l="1"/>
  <c r="BY395" i="1"/>
  <c r="BZ401" i="1"/>
  <c r="AR18" i="1"/>
  <c r="AR19" i="1"/>
  <c r="AR20" i="1"/>
  <c r="AR21" i="1"/>
  <c r="AR22" i="1"/>
  <c r="AR23" i="1"/>
  <c r="AR24" i="1"/>
  <c r="AR25" i="1"/>
  <c r="AR26" i="1"/>
  <c r="AR29" i="1"/>
  <c r="AR30" i="1"/>
  <c r="AR31" i="1"/>
  <c r="AR32" i="1"/>
  <c r="AR33" i="1"/>
  <c r="AR34" i="1"/>
  <c r="AR35" i="1"/>
  <c r="AR36" i="1"/>
  <c r="AR38" i="1"/>
  <c r="AR39" i="1"/>
  <c r="AR40" i="1"/>
  <c r="AR41" i="1"/>
  <c r="AR42" i="1"/>
  <c r="AR43" i="1"/>
  <c r="AR46" i="1"/>
  <c r="AR47" i="1"/>
  <c r="AR48" i="1"/>
  <c r="AR49" i="1"/>
  <c r="AR50" i="1"/>
  <c r="AR51" i="1"/>
  <c r="AR52" i="1"/>
  <c r="AR53" i="1"/>
  <c r="AR54" i="1"/>
  <c r="AR55" i="1"/>
  <c r="AR58" i="1"/>
  <c r="AR59" i="1"/>
  <c r="AR60" i="1"/>
  <c r="AR61" i="1"/>
  <c r="AR63" i="1"/>
  <c r="AR64" i="1"/>
  <c r="AR65" i="1"/>
  <c r="AR66" i="1"/>
  <c r="AR67" i="1"/>
  <c r="AR68" i="1"/>
  <c r="AR69" i="1"/>
  <c r="AR70" i="1"/>
  <c r="AR72" i="1"/>
  <c r="AR73" i="1"/>
  <c r="AR74" i="1"/>
  <c r="AR75" i="1"/>
  <c r="AR76" i="1"/>
  <c r="AR77" i="1"/>
  <c r="AR78" i="1"/>
  <c r="AR79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4" i="1"/>
  <c r="AR135" i="1"/>
  <c r="AR136" i="1"/>
  <c r="AR138" i="1"/>
  <c r="AR139" i="1"/>
  <c r="AR140" i="1"/>
  <c r="AR141" i="1"/>
  <c r="AR143" i="1"/>
  <c r="AR144" i="1"/>
  <c r="AR145" i="1"/>
  <c r="AR146" i="1"/>
  <c r="AR147" i="1"/>
  <c r="AR148" i="1"/>
  <c r="AR149" i="1"/>
  <c r="AR151" i="1"/>
  <c r="AR152" i="1"/>
  <c r="AR153" i="1"/>
  <c r="AR154" i="1"/>
  <c r="AR155" i="1"/>
  <c r="AR156" i="1"/>
  <c r="AR157" i="1"/>
  <c r="AR159" i="1"/>
  <c r="AR160" i="1"/>
  <c r="AR162" i="1"/>
  <c r="AR163" i="1"/>
  <c r="AR165" i="1"/>
  <c r="AR166" i="1"/>
  <c r="AR167" i="1"/>
  <c r="AR168" i="1"/>
  <c r="AR169" i="1"/>
  <c r="AR172" i="1"/>
  <c r="AR173" i="1"/>
  <c r="AR174" i="1"/>
  <c r="AR175" i="1"/>
  <c r="AR176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7" i="1"/>
  <c r="AR218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7" i="1"/>
  <c r="AR239" i="1"/>
  <c r="AR240" i="1"/>
  <c r="AR241" i="1"/>
  <c r="AR242" i="1"/>
  <c r="AR243" i="1"/>
  <c r="AR246" i="1"/>
  <c r="AR247" i="1"/>
  <c r="AR248" i="1"/>
  <c r="AR249" i="1"/>
  <c r="AR250" i="1"/>
  <c r="AR251" i="1"/>
  <c r="AR252" i="1"/>
  <c r="AR253" i="1"/>
  <c r="AR254" i="1"/>
  <c r="AR255" i="1"/>
  <c r="AR256" i="1"/>
  <c r="AR259" i="1"/>
  <c r="AR260" i="1"/>
  <c r="AR261" i="1"/>
  <c r="AR262" i="1"/>
  <c r="AR263" i="1"/>
  <c r="AR264" i="1"/>
  <c r="AR265" i="1"/>
  <c r="AR266" i="1"/>
  <c r="AR267" i="1"/>
  <c r="AR270" i="1"/>
  <c r="AR271" i="1"/>
  <c r="AR272" i="1"/>
  <c r="AR273" i="1"/>
  <c r="AR274" i="1"/>
  <c r="AR275" i="1"/>
  <c r="AR276" i="1"/>
  <c r="AR277" i="1"/>
  <c r="AR278" i="1"/>
  <c r="AR279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3" i="1"/>
  <c r="AR304" i="1"/>
  <c r="AR305" i="1"/>
  <c r="AR306" i="1"/>
  <c r="AR307" i="1"/>
  <c r="AR308" i="1"/>
  <c r="AR310" i="1"/>
  <c r="AR311" i="1"/>
  <c r="AR312" i="1"/>
  <c r="AR313" i="1"/>
  <c r="AR314" i="1"/>
  <c r="AR316" i="1"/>
  <c r="AR317" i="1"/>
  <c r="AR318" i="1"/>
  <c r="AR319" i="1"/>
  <c r="AR320" i="1"/>
  <c r="AR321" i="1"/>
  <c r="AR322" i="1"/>
  <c r="AR323" i="1"/>
  <c r="AR324" i="1"/>
  <c r="AR325" i="1"/>
  <c r="AR327" i="1"/>
  <c r="AR328" i="1"/>
  <c r="AR329" i="1"/>
  <c r="AR330" i="1"/>
  <c r="AR331" i="1"/>
  <c r="AR332" i="1"/>
  <c r="AR333" i="1"/>
  <c r="AR334" i="1"/>
  <c r="AR335" i="1"/>
  <c r="AR338" i="1"/>
  <c r="AR340" i="1"/>
  <c r="AR341" i="1"/>
  <c r="AR343" i="1"/>
  <c r="AR344" i="1"/>
  <c r="AR345" i="1"/>
  <c r="AR346" i="1"/>
  <c r="AR347" i="1"/>
  <c r="AR348" i="1"/>
  <c r="AR349" i="1"/>
  <c r="AR352" i="1"/>
  <c r="AR353" i="1"/>
  <c r="AR354" i="1"/>
  <c r="AR357" i="1"/>
  <c r="AR358" i="1"/>
  <c r="AR359" i="1"/>
  <c r="AR360" i="1"/>
  <c r="AR361" i="1"/>
  <c r="AR363" i="1"/>
  <c r="AR364" i="1"/>
  <c r="AR365" i="1"/>
  <c r="AR366" i="1"/>
  <c r="AR367" i="1"/>
  <c r="AR368" i="1"/>
  <c r="AR369" i="1"/>
  <c r="AR370" i="1"/>
  <c r="AR373" i="1"/>
  <c r="AR374" i="1"/>
  <c r="AR375" i="1"/>
  <c r="AR376" i="1"/>
  <c r="AR377" i="1"/>
  <c r="AR378" i="1"/>
  <c r="AR379" i="1"/>
  <c r="AR380" i="1"/>
  <c r="AR381" i="1"/>
  <c r="AR382" i="1"/>
  <c r="AR385" i="1"/>
  <c r="AR386" i="1"/>
  <c r="AR387" i="1"/>
  <c r="AR388" i="1"/>
  <c r="AR389" i="1"/>
  <c r="AR390" i="1"/>
  <c r="AR391" i="1"/>
  <c r="AR392" i="1"/>
  <c r="AR393" i="1"/>
  <c r="AR394" i="1"/>
  <c r="AR17" i="1"/>
  <c r="CA396" i="1" l="1"/>
  <c r="BY396" i="1"/>
  <c r="BZ402" i="1"/>
  <c r="AK18" i="1"/>
  <c r="AK19" i="1"/>
  <c r="AK20" i="1"/>
  <c r="AK22" i="1"/>
  <c r="AK23" i="1"/>
  <c r="AK24" i="1"/>
  <c r="AK25" i="1"/>
  <c r="AK26" i="1"/>
  <c r="AK29" i="1"/>
  <c r="AK30" i="1"/>
  <c r="AK31" i="1"/>
  <c r="AK32" i="1"/>
  <c r="AK33" i="1"/>
  <c r="AK34" i="1"/>
  <c r="AK35" i="1"/>
  <c r="AK36" i="1"/>
  <c r="AK38" i="1"/>
  <c r="AK39" i="1"/>
  <c r="AK40" i="1"/>
  <c r="AK41" i="1"/>
  <c r="AK42" i="1"/>
  <c r="AK43" i="1"/>
  <c r="AK44" i="1"/>
  <c r="AK46" i="1"/>
  <c r="AK47" i="1"/>
  <c r="AK48" i="1"/>
  <c r="AK49" i="1"/>
  <c r="AK50" i="1"/>
  <c r="AK51" i="1"/>
  <c r="AK52" i="1"/>
  <c r="AK53" i="1"/>
  <c r="AK54" i="1"/>
  <c r="AK55" i="1"/>
  <c r="AK58" i="1"/>
  <c r="AK59" i="1"/>
  <c r="AK60" i="1"/>
  <c r="AK61" i="1"/>
  <c r="AK63" i="1"/>
  <c r="AK64" i="1"/>
  <c r="AK65" i="1"/>
  <c r="AK66" i="1"/>
  <c r="AK67" i="1"/>
  <c r="AK68" i="1"/>
  <c r="AK69" i="1"/>
  <c r="AK70" i="1"/>
  <c r="AK72" i="1"/>
  <c r="AK73" i="1"/>
  <c r="AK74" i="1"/>
  <c r="AK75" i="1"/>
  <c r="AK76" i="1"/>
  <c r="AK77" i="1"/>
  <c r="AK78" i="1"/>
  <c r="AK79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9" i="1"/>
  <c r="AK180" i="1"/>
  <c r="AK182" i="1"/>
  <c r="AK183" i="1"/>
  <c r="AK184" i="1"/>
  <c r="AK185" i="1"/>
  <c r="AK186" i="1"/>
  <c r="AK187" i="1"/>
  <c r="AK188" i="1"/>
  <c r="AK189" i="1"/>
  <c r="AK190" i="1"/>
  <c r="AK191" i="1"/>
  <c r="AK192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7" i="1"/>
  <c r="AK218" i="1"/>
  <c r="AK219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8" i="1"/>
  <c r="AK239" i="1"/>
  <c r="AK240" i="1"/>
  <c r="AK241" i="1"/>
  <c r="AK242" i="1"/>
  <c r="AK243" i="1"/>
  <c r="AK246" i="1"/>
  <c r="AK247" i="1"/>
  <c r="AK248" i="1"/>
  <c r="AK249" i="1"/>
  <c r="AK250" i="1"/>
  <c r="AK251" i="1"/>
  <c r="AK252" i="1"/>
  <c r="AK253" i="1"/>
  <c r="AK254" i="1"/>
  <c r="AK255" i="1"/>
  <c r="AK256" i="1"/>
  <c r="AK259" i="1"/>
  <c r="AK260" i="1"/>
  <c r="AK261" i="1"/>
  <c r="AK262" i="1"/>
  <c r="AK263" i="1"/>
  <c r="AK264" i="1"/>
  <c r="AK265" i="1"/>
  <c r="AK266" i="1"/>
  <c r="AK267" i="1"/>
  <c r="AK270" i="1"/>
  <c r="AK271" i="1"/>
  <c r="AK272" i="1"/>
  <c r="AK273" i="1"/>
  <c r="AK274" i="1"/>
  <c r="AK275" i="1"/>
  <c r="AK276" i="1"/>
  <c r="AK277" i="1"/>
  <c r="AK278" i="1"/>
  <c r="AK279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3" i="1"/>
  <c r="AK304" i="1"/>
  <c r="AK305" i="1"/>
  <c r="AK306" i="1"/>
  <c r="AK307" i="1"/>
  <c r="AK308" i="1"/>
  <c r="AK310" i="1"/>
  <c r="AK311" i="1"/>
  <c r="AK312" i="1"/>
  <c r="AK313" i="1"/>
  <c r="AK314" i="1"/>
  <c r="AK316" i="1"/>
  <c r="AK317" i="1"/>
  <c r="AK318" i="1"/>
  <c r="AK319" i="1"/>
  <c r="AK320" i="1"/>
  <c r="AK321" i="1"/>
  <c r="AK322" i="1"/>
  <c r="AK323" i="1"/>
  <c r="AK324" i="1"/>
  <c r="AK325" i="1"/>
  <c r="AK327" i="1"/>
  <c r="AK328" i="1"/>
  <c r="AK329" i="1"/>
  <c r="AK330" i="1"/>
  <c r="AK331" i="1"/>
  <c r="AK332" i="1"/>
  <c r="AK333" i="1"/>
  <c r="AK334" i="1"/>
  <c r="AK335" i="1"/>
  <c r="AK338" i="1"/>
  <c r="AK340" i="1"/>
  <c r="AK341" i="1"/>
  <c r="AK343" i="1"/>
  <c r="AK344" i="1"/>
  <c r="AK345" i="1"/>
  <c r="AK346" i="1"/>
  <c r="AK347" i="1"/>
  <c r="AK348" i="1"/>
  <c r="AK349" i="1"/>
  <c r="AK352" i="1"/>
  <c r="AK353" i="1"/>
  <c r="AK354" i="1"/>
  <c r="AK358" i="1"/>
  <c r="AK359" i="1"/>
  <c r="AK360" i="1"/>
  <c r="AK361" i="1"/>
  <c r="AK363" i="1"/>
  <c r="AK364" i="1"/>
  <c r="AK366" i="1"/>
  <c r="AK367" i="1"/>
  <c r="AK368" i="1"/>
  <c r="AK369" i="1"/>
  <c r="AK370" i="1"/>
  <c r="AK373" i="1"/>
  <c r="AK374" i="1"/>
  <c r="AK375" i="1"/>
  <c r="AK376" i="1"/>
  <c r="AK377" i="1"/>
  <c r="AK378" i="1"/>
  <c r="AK379" i="1"/>
  <c r="AK380" i="1"/>
  <c r="AK381" i="1"/>
  <c r="AK382" i="1"/>
  <c r="AK385" i="1"/>
  <c r="AK386" i="1"/>
  <c r="AK387" i="1"/>
  <c r="AK388" i="1"/>
  <c r="AK389" i="1"/>
  <c r="AK390" i="1"/>
  <c r="AK391" i="1"/>
  <c r="AK392" i="1"/>
  <c r="AK393" i="1"/>
  <c r="AK394" i="1"/>
  <c r="AK17" i="1"/>
  <c r="AD8" i="1"/>
  <c r="A13" i="179"/>
  <c r="A14" i="179"/>
  <c r="A15" i="179"/>
  <c r="A16" i="179"/>
  <c r="A17" i="179"/>
  <c r="A18" i="179"/>
  <c r="A19" i="179"/>
  <c r="A20" i="179"/>
  <c r="A21" i="179"/>
  <c r="A22" i="179"/>
  <c r="A23" i="179"/>
  <c r="A24" i="179"/>
  <c r="A25" i="179"/>
  <c r="A26" i="179"/>
  <c r="A27" i="179"/>
  <c r="A28" i="179"/>
  <c r="A29" i="179"/>
  <c r="A30" i="179"/>
  <c r="A31" i="179"/>
  <c r="A32" i="179"/>
  <c r="A33" i="179"/>
  <c r="A34" i="179"/>
  <c r="A35" i="179"/>
  <c r="A36" i="179"/>
  <c r="A37" i="179"/>
  <c r="A38" i="179"/>
  <c r="A39" i="179"/>
  <c r="A40" i="179"/>
  <c r="A41" i="179"/>
  <c r="A42" i="179"/>
  <c r="A43" i="179"/>
  <c r="A44" i="179"/>
  <c r="A45" i="179"/>
  <c r="A46" i="179"/>
  <c r="A47" i="179"/>
  <c r="A48" i="179"/>
  <c r="A49" i="179"/>
  <c r="A50" i="179"/>
  <c r="A51" i="179"/>
  <c r="A52" i="179"/>
  <c r="A53" i="179"/>
  <c r="A54" i="179"/>
  <c r="A55" i="179"/>
  <c r="A56" i="179"/>
  <c r="A57" i="179"/>
  <c r="A58" i="179"/>
  <c r="A59" i="179"/>
  <c r="A60" i="179"/>
  <c r="A61" i="179"/>
  <c r="A62" i="179"/>
  <c r="A63" i="179"/>
  <c r="A64" i="179"/>
  <c r="A65" i="179"/>
  <c r="A66" i="179"/>
  <c r="A67" i="179"/>
  <c r="A68" i="179"/>
  <c r="A69" i="179"/>
  <c r="A70" i="179"/>
  <c r="A71" i="179"/>
  <c r="A72" i="179"/>
  <c r="A73" i="179"/>
  <c r="A74" i="179"/>
  <c r="A75" i="179"/>
  <c r="A76" i="179"/>
  <c r="A77" i="179"/>
  <c r="A78" i="179"/>
  <c r="A79" i="179"/>
  <c r="A80" i="179"/>
  <c r="A81" i="179"/>
  <c r="A82" i="179"/>
  <c r="A83" i="179"/>
  <c r="A84" i="179"/>
  <c r="A85" i="179"/>
  <c r="A86" i="179"/>
  <c r="A87" i="179"/>
  <c r="A88" i="179"/>
  <c r="A89" i="179"/>
  <c r="A90" i="179"/>
  <c r="A91" i="179"/>
  <c r="A92" i="179"/>
  <c r="A93" i="179"/>
  <c r="A94" i="179"/>
  <c r="A95" i="179"/>
  <c r="A96" i="179"/>
  <c r="A97" i="179"/>
  <c r="A98" i="179"/>
  <c r="A99" i="179"/>
  <c r="A100" i="179"/>
  <c r="A101" i="179"/>
  <c r="A102" i="179"/>
  <c r="A103" i="179"/>
  <c r="A104" i="179"/>
  <c r="A105" i="179"/>
  <c r="A106" i="179"/>
  <c r="A107" i="179"/>
  <c r="A108" i="179"/>
  <c r="A109" i="179"/>
  <c r="A110" i="179"/>
  <c r="A111" i="179"/>
  <c r="A112" i="179"/>
  <c r="A113" i="179"/>
  <c r="A114" i="179"/>
  <c r="A115" i="179"/>
  <c r="A116" i="179"/>
  <c r="A117" i="179"/>
  <c r="A118" i="179"/>
  <c r="A119" i="179"/>
  <c r="A120" i="179"/>
  <c r="A121" i="179"/>
  <c r="A122" i="179"/>
  <c r="A123" i="179"/>
  <c r="A124" i="179"/>
  <c r="A125" i="179"/>
  <c r="A126" i="179"/>
  <c r="A127" i="179"/>
  <c r="A128" i="179"/>
  <c r="A129" i="179"/>
  <c r="A130" i="179"/>
  <c r="A131" i="179"/>
  <c r="A132" i="179"/>
  <c r="A133" i="179"/>
  <c r="A134" i="179"/>
  <c r="A135" i="179"/>
  <c r="A136" i="179"/>
  <c r="A137" i="179"/>
  <c r="A138" i="179"/>
  <c r="A139" i="179"/>
  <c r="A140" i="179"/>
  <c r="A141" i="179"/>
  <c r="A142" i="179"/>
  <c r="A143" i="179"/>
  <c r="A144" i="179"/>
  <c r="A145" i="179"/>
  <c r="A146" i="179"/>
  <c r="A147" i="179"/>
  <c r="A148" i="179"/>
  <c r="A149" i="179"/>
  <c r="A150" i="179"/>
  <c r="A151" i="179"/>
  <c r="A152" i="179"/>
  <c r="A153" i="179"/>
  <c r="A154" i="179"/>
  <c r="A155" i="179"/>
  <c r="A156" i="179"/>
  <c r="A157" i="179"/>
  <c r="A158" i="179"/>
  <c r="A159" i="179"/>
  <c r="A160" i="179"/>
  <c r="A161" i="179"/>
  <c r="A162" i="179"/>
  <c r="A163" i="179"/>
  <c r="A164" i="179"/>
  <c r="A165" i="179"/>
  <c r="A166" i="179"/>
  <c r="A167" i="179"/>
  <c r="A168" i="179"/>
  <c r="A169" i="179"/>
  <c r="A170" i="179"/>
  <c r="A171" i="179"/>
  <c r="A172" i="179"/>
  <c r="A173" i="179"/>
  <c r="A174" i="179"/>
  <c r="A175" i="179"/>
  <c r="A176" i="179"/>
  <c r="A177" i="179"/>
  <c r="A178" i="179"/>
  <c r="A179" i="179"/>
  <c r="A180" i="179"/>
  <c r="A181" i="179"/>
  <c r="A182" i="179"/>
  <c r="A183" i="179"/>
  <c r="A184" i="179"/>
  <c r="A185" i="179"/>
  <c r="A186" i="179"/>
  <c r="A187" i="179"/>
  <c r="A188" i="179"/>
  <c r="A189" i="179"/>
  <c r="A190" i="179"/>
  <c r="A191" i="179"/>
  <c r="A192" i="179"/>
  <c r="A193" i="179"/>
  <c r="A194" i="179"/>
  <c r="A195" i="179"/>
  <c r="A196" i="179"/>
  <c r="A197" i="179"/>
  <c r="A198" i="179"/>
  <c r="A199" i="179"/>
  <c r="A200" i="179"/>
  <c r="A201" i="179"/>
  <c r="A202" i="179"/>
  <c r="A203" i="179"/>
  <c r="A204" i="179"/>
  <c r="A205" i="179"/>
  <c r="A206" i="179"/>
  <c r="A207" i="179"/>
  <c r="A208" i="179"/>
  <c r="A209" i="179"/>
  <c r="A210" i="179"/>
  <c r="A211" i="179"/>
  <c r="A212" i="179"/>
  <c r="A213" i="179"/>
  <c r="A214" i="179"/>
  <c r="A215" i="179"/>
  <c r="A216" i="179"/>
  <c r="A217" i="179"/>
  <c r="A218" i="179"/>
  <c r="A219" i="179"/>
  <c r="A220" i="179"/>
  <c r="A221" i="179"/>
  <c r="A222" i="179"/>
  <c r="A223" i="179"/>
  <c r="A224" i="179"/>
  <c r="A225" i="179"/>
  <c r="A226" i="179"/>
  <c r="A227" i="179"/>
  <c r="A228" i="179"/>
  <c r="A229" i="179"/>
  <c r="A230" i="179"/>
  <c r="A231" i="179"/>
  <c r="A232" i="179"/>
  <c r="A233" i="179"/>
  <c r="A234" i="179"/>
  <c r="A235" i="179"/>
  <c r="A236" i="179"/>
  <c r="A237" i="179"/>
  <c r="A238" i="179"/>
  <c r="A239" i="179"/>
  <c r="A240" i="179"/>
  <c r="A241" i="179"/>
  <c r="A242" i="179"/>
  <c r="A243" i="179"/>
  <c r="A244" i="179"/>
  <c r="A245" i="179"/>
  <c r="A246" i="179"/>
  <c r="A247" i="179"/>
  <c r="A248" i="179"/>
  <c r="A249" i="179"/>
  <c r="A250" i="179"/>
  <c r="A251" i="179"/>
  <c r="A252" i="179"/>
  <c r="A253" i="179"/>
  <c r="A254" i="179"/>
  <c r="A255" i="179"/>
  <c r="A256" i="179"/>
  <c r="A257" i="179"/>
  <c r="A258" i="179"/>
  <c r="A259" i="179"/>
  <c r="A260" i="179"/>
  <c r="A261" i="179"/>
  <c r="A262" i="179"/>
  <c r="A263" i="179"/>
  <c r="A264" i="179"/>
  <c r="A265" i="179"/>
  <c r="A266" i="179"/>
  <c r="A267" i="179"/>
  <c r="A268" i="179"/>
  <c r="A269" i="179"/>
  <c r="A270" i="179"/>
  <c r="A271" i="179"/>
  <c r="A272" i="179"/>
  <c r="A273" i="179"/>
  <c r="A274" i="179"/>
  <c r="A275" i="179"/>
  <c r="A276" i="179"/>
  <c r="A277" i="179"/>
  <c r="A278" i="179"/>
  <c r="A279" i="179"/>
  <c r="A280" i="179"/>
  <c r="A281" i="179"/>
  <c r="A282" i="179"/>
  <c r="A283" i="179"/>
  <c r="A284" i="179"/>
  <c r="A285" i="179"/>
  <c r="A286" i="179"/>
  <c r="A287" i="179"/>
  <c r="A288" i="179"/>
  <c r="A289" i="179"/>
  <c r="A290" i="179"/>
  <c r="A291" i="179"/>
  <c r="A292" i="179"/>
  <c r="A293" i="179"/>
  <c r="A294" i="179"/>
  <c r="A295" i="179"/>
  <c r="A296" i="179"/>
  <c r="A297" i="179"/>
  <c r="A298" i="179"/>
  <c r="A299" i="179"/>
  <c r="A300" i="179"/>
  <c r="A301" i="179"/>
  <c r="A302" i="179"/>
  <c r="A303" i="179"/>
  <c r="A304" i="179"/>
  <c r="A305" i="179"/>
  <c r="A306" i="179"/>
  <c r="A307" i="179"/>
  <c r="A308" i="179"/>
  <c r="A309" i="179"/>
  <c r="A310" i="179"/>
  <c r="A311" i="179"/>
  <c r="A312" i="179"/>
  <c r="A313" i="179"/>
  <c r="A314" i="179"/>
  <c r="A315" i="179"/>
  <c r="A316" i="179"/>
  <c r="A317" i="179"/>
  <c r="A318" i="179"/>
  <c r="A319" i="179"/>
  <c r="A320" i="179"/>
  <c r="A321" i="179"/>
  <c r="A322" i="179"/>
  <c r="A323" i="179"/>
  <c r="A324" i="179"/>
  <c r="A325" i="179"/>
  <c r="A326" i="179"/>
  <c r="A327" i="179"/>
  <c r="A328" i="179"/>
  <c r="A329" i="179"/>
  <c r="A330" i="179"/>
  <c r="A331" i="179"/>
  <c r="A332" i="179"/>
  <c r="A333" i="179"/>
  <c r="A334" i="179"/>
  <c r="A335" i="179"/>
  <c r="A336" i="179"/>
  <c r="A337" i="179"/>
  <c r="A338" i="179"/>
  <c r="A339" i="179"/>
  <c r="A340" i="179"/>
  <c r="A341" i="179"/>
  <c r="A342" i="179"/>
  <c r="A343" i="179"/>
  <c r="A344" i="179"/>
  <c r="A345" i="179"/>
  <c r="A346" i="179"/>
  <c r="A347" i="179"/>
  <c r="A348" i="179"/>
  <c r="A349" i="179"/>
  <c r="A350" i="179"/>
  <c r="A351" i="179"/>
  <c r="A352" i="179"/>
  <c r="A353" i="179"/>
  <c r="A354" i="179"/>
  <c r="A355" i="179"/>
  <c r="A356" i="179"/>
  <c r="A357" i="179"/>
  <c r="A358" i="179"/>
  <c r="A359" i="179"/>
  <c r="A360" i="179"/>
  <c r="A361" i="179"/>
  <c r="A362" i="179"/>
  <c r="A363" i="179"/>
  <c r="A364" i="179"/>
  <c r="A365" i="179"/>
  <c r="A366" i="179"/>
  <c r="A367" i="179"/>
  <c r="A368" i="179"/>
  <c r="A369" i="179"/>
  <c r="A370" i="179"/>
  <c r="A371" i="179"/>
  <c r="A372" i="179"/>
  <c r="A373" i="179"/>
  <c r="A374" i="179"/>
  <c r="A375" i="179"/>
  <c r="A376" i="179"/>
  <c r="A377" i="179"/>
  <c r="A378" i="179"/>
  <c r="A379" i="179"/>
  <c r="A380" i="179"/>
  <c r="A381" i="179"/>
  <c r="A382" i="179"/>
  <c r="A12" i="179"/>
  <c r="A11" i="179"/>
  <c r="AG408" i="1" l="1"/>
  <c r="AF408" i="1" s="1"/>
  <c r="AH408" i="1" s="1"/>
  <c r="AG412" i="1"/>
  <c r="AG414" i="1"/>
  <c r="AG413" i="1"/>
  <c r="AG416" i="1"/>
  <c r="AF416" i="1" s="1"/>
  <c r="AH416" i="1" s="1"/>
  <c r="AG409" i="1"/>
  <c r="AG410" i="1"/>
  <c r="AF410" i="1" s="1"/>
  <c r="AH410" i="1" s="1"/>
  <c r="AG418" i="1"/>
  <c r="AG407" i="1"/>
  <c r="AH407" i="1" s="1"/>
  <c r="AG411" i="1"/>
  <c r="AF411" i="1" s="1"/>
  <c r="AH411" i="1" s="1"/>
  <c r="AG415" i="1"/>
  <c r="AF415" i="1" s="1"/>
  <c r="AH415" i="1" s="1"/>
  <c r="AI416" i="1" s="1"/>
  <c r="AG417" i="1"/>
  <c r="AF417" i="1" s="1"/>
  <c r="AH417" i="1" s="1"/>
  <c r="AG402" i="1"/>
  <c r="AG396" i="1"/>
  <c r="AG400" i="1"/>
  <c r="AG395" i="1"/>
  <c r="AG404" i="1"/>
  <c r="AG397" i="1"/>
  <c r="AG398" i="1"/>
  <c r="AG405" i="1"/>
  <c r="AG406" i="1"/>
  <c r="AG399" i="1"/>
  <c r="AG401" i="1"/>
  <c r="AG403" i="1"/>
  <c r="CA397" i="1"/>
  <c r="BZ403" i="1"/>
  <c r="BY397" i="1"/>
  <c r="O8" i="179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1" i="1"/>
  <c r="Q370" i="1"/>
  <c r="Q369" i="1"/>
  <c r="Q368" i="1"/>
  <c r="Q367" i="1"/>
  <c r="Q366" i="1"/>
  <c r="Q365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3" i="1"/>
  <c r="Q341" i="1"/>
  <c r="Q340" i="1"/>
  <c r="Q339" i="1"/>
  <c r="Q338" i="1"/>
  <c r="Q336" i="1"/>
  <c r="Q335" i="1"/>
  <c r="Q334" i="1"/>
  <c r="Q332" i="1"/>
  <c r="Q331" i="1"/>
  <c r="Q330" i="1"/>
  <c r="Q329" i="1"/>
  <c r="Q328" i="1"/>
  <c r="Q327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2" i="1"/>
  <c r="Q241" i="1"/>
  <c r="Q240" i="1"/>
  <c r="Q239" i="1"/>
  <c r="Q238" i="1"/>
  <c r="Q237" i="1"/>
  <c r="Q236" i="1"/>
  <c r="Q234" i="1"/>
  <c r="Q233" i="1"/>
  <c r="Q232" i="1"/>
  <c r="Q231" i="1"/>
  <c r="Q230" i="1"/>
  <c r="Q229" i="1"/>
  <c r="Q228" i="1"/>
  <c r="Q227" i="1"/>
  <c r="Q226" i="1"/>
  <c r="Q225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3" i="1"/>
  <c r="Q172" i="1"/>
  <c r="Q171" i="1"/>
  <c r="Q170" i="1"/>
  <c r="Q169" i="1"/>
  <c r="Q168" i="1"/>
  <c r="Q167" i="1"/>
  <c r="Q166" i="1"/>
  <c r="Q165" i="1"/>
  <c r="Q164" i="1"/>
  <c r="Q163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0" i="1"/>
  <c r="Q79" i="1"/>
  <c r="Q78" i="1"/>
  <c r="Q77" i="1"/>
  <c r="Q76" i="1"/>
  <c r="Q74" i="1"/>
  <c r="Q73" i="1"/>
  <c r="Q72" i="1"/>
  <c r="Q71" i="1"/>
  <c r="Q70" i="1"/>
  <c r="Q69" i="1"/>
  <c r="Q68" i="1"/>
  <c r="Q67" i="1"/>
  <c r="Q66" i="1"/>
  <c r="Q65" i="1"/>
  <c r="Q64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8" i="1"/>
  <c r="H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3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6" i="1"/>
  <c r="J187" i="1"/>
  <c r="J188" i="1"/>
  <c r="J189" i="1"/>
  <c r="J190" i="1"/>
  <c r="J191" i="1"/>
  <c r="J192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5" i="1"/>
  <c r="J226" i="1"/>
  <c r="J227" i="1"/>
  <c r="J228" i="1"/>
  <c r="J229" i="1"/>
  <c r="J230" i="1"/>
  <c r="J231" i="1"/>
  <c r="J232" i="1"/>
  <c r="J233" i="1"/>
  <c r="J234" i="1"/>
  <c r="J236" i="1"/>
  <c r="J237" i="1"/>
  <c r="J238" i="1"/>
  <c r="J239" i="1"/>
  <c r="J240" i="1"/>
  <c r="J241" i="1"/>
  <c r="J242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8" i="1"/>
  <c r="J329" i="1"/>
  <c r="J330" i="1"/>
  <c r="J331" i="1"/>
  <c r="J332" i="1"/>
  <c r="J334" i="1"/>
  <c r="J335" i="1"/>
  <c r="J336" i="1"/>
  <c r="J337" i="1"/>
  <c r="J338" i="1"/>
  <c r="J339" i="1"/>
  <c r="J340" i="1"/>
  <c r="J341" i="1"/>
  <c r="J342" i="1"/>
  <c r="J343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5" i="1"/>
  <c r="J366" i="1"/>
  <c r="J367" i="1"/>
  <c r="J369" i="1"/>
  <c r="J370" i="1"/>
  <c r="J371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AF412" i="1" l="1"/>
  <c r="AH412" i="1" s="1"/>
  <c r="AI411" i="1" s="1"/>
  <c r="AH414" i="1"/>
  <c r="AI415" i="1" s="1"/>
  <c r="AJ416" i="1" s="1"/>
  <c r="AF414" i="1"/>
  <c r="AF413" i="1"/>
  <c r="AH413" i="1" s="1"/>
  <c r="AI414" i="1" s="1"/>
  <c r="AF409" i="1"/>
  <c r="AH409" i="1" s="1"/>
  <c r="AF418" i="1"/>
  <c r="AH418" i="1" s="1"/>
  <c r="AQ416" i="1"/>
  <c r="V416" i="179"/>
  <c r="Y416" i="179" s="1"/>
  <c r="Z416" i="179" s="1"/>
  <c r="C416" i="21"/>
  <c r="AH397" i="1"/>
  <c r="AH395" i="1"/>
  <c r="AH401" i="1"/>
  <c r="AH396" i="1"/>
  <c r="AH405" i="1"/>
  <c r="AH398" i="1"/>
  <c r="AH403" i="1"/>
  <c r="AH404" i="1"/>
  <c r="AH400" i="1"/>
  <c r="AH399" i="1"/>
  <c r="AH406" i="1"/>
  <c r="AI407" i="1" s="1"/>
  <c r="C407" i="21" s="1"/>
  <c r="AH402" i="1"/>
  <c r="CA398" i="1"/>
  <c r="BZ404" i="1"/>
  <c r="BY398" i="1"/>
  <c r="C8" i="1"/>
  <c r="AI412" i="1" l="1"/>
  <c r="AI413" i="1"/>
  <c r="AJ415" i="1"/>
  <c r="AQ415" i="1"/>
  <c r="V415" i="179"/>
  <c r="Y415" i="179" s="1"/>
  <c r="Z415" i="179" s="1"/>
  <c r="C415" i="21"/>
  <c r="F415" i="21" s="1"/>
  <c r="AJ414" i="1"/>
  <c r="AQ414" i="1"/>
  <c r="V414" i="179"/>
  <c r="Y414" i="179" s="1"/>
  <c r="Z414" i="179" s="1"/>
  <c r="C414" i="21"/>
  <c r="F414" i="21" s="1"/>
  <c r="AI409" i="1"/>
  <c r="AI408" i="1"/>
  <c r="AI410" i="1"/>
  <c r="C146" i="42"/>
  <c r="F416" i="21"/>
  <c r="C411" i="21"/>
  <c r="F411" i="21" s="1"/>
  <c r="V411" i="179"/>
  <c r="Y411" i="179" s="1"/>
  <c r="Z411" i="179" s="1"/>
  <c r="AQ411" i="1"/>
  <c r="AJ411" i="1"/>
  <c r="AI418" i="1"/>
  <c r="AI417" i="1"/>
  <c r="F387" i="1"/>
  <c r="G387" i="1" s="1"/>
  <c r="F407" i="1"/>
  <c r="G407" i="1" s="1"/>
  <c r="F408" i="1"/>
  <c r="E408" i="1" s="1"/>
  <c r="G408" i="1" s="1"/>
  <c r="F414" i="1"/>
  <c r="F416" i="1"/>
  <c r="F409" i="1"/>
  <c r="E409" i="1" s="1"/>
  <c r="G409" i="1" s="1"/>
  <c r="F410" i="1"/>
  <c r="E410" i="1" s="1"/>
  <c r="G410" i="1" s="1"/>
  <c r="F413" i="1"/>
  <c r="E413" i="1" s="1"/>
  <c r="G413" i="1" s="1"/>
  <c r="F411" i="1"/>
  <c r="E411" i="1" s="1"/>
  <c r="G411" i="1" s="1"/>
  <c r="H412" i="1" s="1"/>
  <c r="F418" i="1"/>
  <c r="E418" i="1" s="1"/>
  <c r="G418" i="1" s="1"/>
  <c r="F412" i="1"/>
  <c r="E412" i="1" s="1"/>
  <c r="G412" i="1" s="1"/>
  <c r="F417" i="1"/>
  <c r="E417" i="1" s="1"/>
  <c r="G417" i="1" s="1"/>
  <c r="F415" i="1"/>
  <c r="E415" i="1" s="1"/>
  <c r="G415" i="1" s="1"/>
  <c r="F407" i="21"/>
  <c r="C143" i="42"/>
  <c r="V407" i="179"/>
  <c r="Y407" i="179" s="1"/>
  <c r="Z407" i="179" s="1"/>
  <c r="AI406" i="1"/>
  <c r="AQ407" i="1"/>
  <c r="AO416" i="1"/>
  <c r="AN416" i="1"/>
  <c r="AM416" i="1" s="1"/>
  <c r="AJ408" i="1"/>
  <c r="AI396" i="1"/>
  <c r="AW408" i="1" s="1"/>
  <c r="AI397" i="1"/>
  <c r="AW409" i="1" s="1"/>
  <c r="AI400" i="1"/>
  <c r="AI405" i="1"/>
  <c r="AI403" i="1"/>
  <c r="AI402" i="1"/>
  <c r="AI401" i="1"/>
  <c r="AI404" i="1"/>
  <c r="AI398" i="1"/>
  <c r="AI399" i="1"/>
  <c r="AJ407" i="1"/>
  <c r="F405" i="1"/>
  <c r="F403" i="1"/>
  <c r="F398" i="1"/>
  <c r="G398" i="1" s="1"/>
  <c r="F400" i="1"/>
  <c r="G400" i="1" s="1"/>
  <c r="F402" i="1"/>
  <c r="G402" i="1" s="1"/>
  <c r="F397" i="1"/>
  <c r="F399" i="1"/>
  <c r="F396" i="1"/>
  <c r="F406" i="1"/>
  <c r="G406" i="1" s="1"/>
  <c r="F401" i="1"/>
  <c r="G401" i="1" s="1"/>
  <c r="F404" i="1"/>
  <c r="G404" i="1" s="1"/>
  <c r="F395" i="1"/>
  <c r="G395" i="1" s="1"/>
  <c r="CA399" i="1"/>
  <c r="BY399" i="1"/>
  <c r="BZ405" i="1"/>
  <c r="F29" i="1"/>
  <c r="G29" i="1" s="1"/>
  <c r="F45" i="1"/>
  <c r="G45" i="1" s="1"/>
  <c r="F64" i="1"/>
  <c r="G64" i="1" s="1"/>
  <c r="F85" i="1"/>
  <c r="G85" i="1" s="1"/>
  <c r="F98" i="1"/>
  <c r="G98" i="1" s="1"/>
  <c r="F114" i="1"/>
  <c r="G114" i="1" s="1"/>
  <c r="F128" i="1"/>
  <c r="G128" i="1" s="1"/>
  <c r="F32" i="1"/>
  <c r="G32" i="1" s="1"/>
  <c r="F48" i="1"/>
  <c r="G48" i="1" s="1"/>
  <c r="F69" i="1"/>
  <c r="G69" i="1" s="1"/>
  <c r="F88" i="1"/>
  <c r="G88" i="1" s="1"/>
  <c r="F101" i="1"/>
  <c r="G101" i="1" s="1"/>
  <c r="F117" i="1"/>
  <c r="G117" i="1" s="1"/>
  <c r="F129" i="1"/>
  <c r="G129" i="1" s="1"/>
  <c r="F13" i="1"/>
  <c r="G13" i="1" s="1"/>
  <c r="F33" i="1"/>
  <c r="G33" i="1" s="1"/>
  <c r="F49" i="1"/>
  <c r="G49" i="1" s="1"/>
  <c r="F72" i="1"/>
  <c r="G72" i="1" s="1"/>
  <c r="F89" i="1"/>
  <c r="G89" i="1" s="1"/>
  <c r="F104" i="1"/>
  <c r="G104" i="1" s="1"/>
  <c r="F119" i="1"/>
  <c r="G119" i="1" s="1"/>
  <c r="F130" i="1"/>
  <c r="G130" i="1" s="1"/>
  <c r="F16" i="1"/>
  <c r="G16" i="1" s="1"/>
  <c r="F34" i="1"/>
  <c r="G34" i="1" s="1"/>
  <c r="F50" i="1"/>
  <c r="G50" i="1" s="1"/>
  <c r="F73" i="1"/>
  <c r="G73" i="1" s="1"/>
  <c r="F90" i="1"/>
  <c r="G90" i="1" s="1"/>
  <c r="F105" i="1"/>
  <c r="G105" i="1" s="1"/>
  <c r="F120" i="1"/>
  <c r="G120" i="1" s="1"/>
  <c r="F17" i="1"/>
  <c r="G17" i="1" s="1"/>
  <c r="F37" i="1"/>
  <c r="G37" i="1" s="1"/>
  <c r="F53" i="1"/>
  <c r="G53" i="1" s="1"/>
  <c r="F77" i="1"/>
  <c r="G77" i="1" s="1"/>
  <c r="F91" i="1"/>
  <c r="G91" i="1" s="1"/>
  <c r="F106" i="1"/>
  <c r="G106" i="1" s="1"/>
  <c r="F121" i="1"/>
  <c r="G121" i="1" s="1"/>
  <c r="F97" i="1"/>
  <c r="G97" i="1" s="1"/>
  <c r="F125" i="1"/>
  <c r="G125" i="1" s="1"/>
  <c r="F21" i="1"/>
  <c r="G21" i="1" s="1"/>
  <c r="F40" i="1"/>
  <c r="G40" i="1" s="1"/>
  <c r="F56" i="1"/>
  <c r="G56" i="1" s="1"/>
  <c r="F80" i="1"/>
  <c r="G80" i="1" s="1"/>
  <c r="F93" i="1"/>
  <c r="G93" i="1" s="1"/>
  <c r="F109" i="1"/>
  <c r="G109" i="1" s="1"/>
  <c r="F122" i="1"/>
  <c r="G122" i="1" s="1"/>
  <c r="F24" i="1"/>
  <c r="G24" i="1" s="1"/>
  <c r="F41" i="1"/>
  <c r="G41" i="1" s="1"/>
  <c r="F59" i="1"/>
  <c r="G59" i="1" s="1"/>
  <c r="F81" i="1"/>
  <c r="G81" i="1" s="1"/>
  <c r="F96" i="1"/>
  <c r="G96" i="1" s="1"/>
  <c r="F112" i="1"/>
  <c r="G112" i="1" s="1"/>
  <c r="F123" i="1"/>
  <c r="G123" i="1" s="1"/>
  <c r="F25" i="1"/>
  <c r="G25" i="1" s="1"/>
  <c r="F42" i="1"/>
  <c r="G42" i="1" s="1"/>
  <c r="F61" i="1"/>
  <c r="G61" i="1" s="1"/>
  <c r="F82" i="1"/>
  <c r="G82" i="1" s="1"/>
  <c r="F113" i="1"/>
  <c r="G113" i="1" s="1"/>
  <c r="F38" i="1"/>
  <c r="G38" i="1" s="1"/>
  <c r="F15" i="1"/>
  <c r="G15" i="1" s="1"/>
  <c r="F79" i="1"/>
  <c r="G79" i="1" s="1"/>
  <c r="F54" i="1"/>
  <c r="G54" i="1" s="1"/>
  <c r="F58" i="1"/>
  <c r="G58" i="1" s="1"/>
  <c r="F51" i="1"/>
  <c r="G51" i="1" s="1"/>
  <c r="F12" i="1"/>
  <c r="G12" i="1" s="1"/>
  <c r="F76" i="1"/>
  <c r="G76" i="1" s="1"/>
  <c r="F71" i="1"/>
  <c r="G71" i="1" s="1"/>
  <c r="F46" i="1"/>
  <c r="G46" i="1" s="1"/>
  <c r="F23" i="1"/>
  <c r="G23" i="1" s="1"/>
  <c r="F87" i="1"/>
  <c r="G87" i="1" s="1"/>
  <c r="F118" i="1"/>
  <c r="G118" i="1" s="1"/>
  <c r="F66" i="1"/>
  <c r="G66" i="1" s="1"/>
  <c r="F67" i="1"/>
  <c r="G67" i="1" s="1"/>
  <c r="F20" i="1"/>
  <c r="G20" i="1" s="1"/>
  <c r="F84" i="1"/>
  <c r="G84" i="1" s="1"/>
  <c r="F131" i="1"/>
  <c r="G131" i="1" s="1"/>
  <c r="F102" i="1"/>
  <c r="G102" i="1" s="1"/>
  <c r="F62" i="1"/>
  <c r="G62" i="1" s="1"/>
  <c r="F31" i="1"/>
  <c r="G31" i="1" s="1"/>
  <c r="F95" i="1"/>
  <c r="G95" i="1" s="1"/>
  <c r="F57" i="1"/>
  <c r="G57" i="1" s="1"/>
  <c r="F74" i="1"/>
  <c r="G74" i="1" s="1"/>
  <c r="F75" i="1"/>
  <c r="G75" i="1" s="1"/>
  <c r="F28" i="1"/>
  <c r="G28" i="1" s="1"/>
  <c r="F92" i="1"/>
  <c r="G92" i="1" s="1"/>
  <c r="F43" i="1"/>
  <c r="G43" i="1" s="1"/>
  <c r="F70" i="1"/>
  <c r="G70" i="1" s="1"/>
  <c r="F39" i="1"/>
  <c r="G39" i="1" s="1"/>
  <c r="F103" i="1"/>
  <c r="G103" i="1" s="1"/>
  <c r="F65" i="1"/>
  <c r="G65" i="1" s="1"/>
  <c r="F94" i="1"/>
  <c r="G94" i="1" s="1"/>
  <c r="F83" i="1"/>
  <c r="G83" i="1" s="1"/>
  <c r="F36" i="1"/>
  <c r="G36" i="1" s="1"/>
  <c r="F100" i="1"/>
  <c r="G100" i="1" s="1"/>
  <c r="F14" i="1"/>
  <c r="G14" i="1" s="1"/>
  <c r="F78" i="1"/>
  <c r="G78" i="1" s="1"/>
  <c r="F47" i="1"/>
  <c r="G47" i="1" s="1"/>
  <c r="F111" i="1"/>
  <c r="G111" i="1" s="1"/>
  <c r="F22" i="1"/>
  <c r="G22" i="1" s="1"/>
  <c r="F19" i="1"/>
  <c r="G19" i="1" s="1"/>
  <c r="F99" i="1"/>
  <c r="G99" i="1" s="1"/>
  <c r="F44" i="1"/>
  <c r="G44" i="1" s="1"/>
  <c r="F108" i="1"/>
  <c r="G108" i="1" s="1"/>
  <c r="F26" i="1"/>
  <c r="G26" i="1" s="1"/>
  <c r="F86" i="1"/>
  <c r="G86" i="1" s="1"/>
  <c r="F55" i="1"/>
  <c r="G55" i="1" s="1"/>
  <c r="F127" i="1"/>
  <c r="G127" i="1" s="1"/>
  <c r="F11" i="1"/>
  <c r="G11" i="1" s="1"/>
  <c r="F27" i="1"/>
  <c r="G27" i="1" s="1"/>
  <c r="F107" i="1"/>
  <c r="G107" i="1" s="1"/>
  <c r="F52" i="1"/>
  <c r="G52" i="1" s="1"/>
  <c r="F116" i="1"/>
  <c r="G116" i="1" s="1"/>
  <c r="F68" i="1"/>
  <c r="G68" i="1" s="1"/>
  <c r="F110" i="1"/>
  <c r="G110" i="1" s="1"/>
  <c r="F63" i="1"/>
  <c r="G63" i="1" s="1"/>
  <c r="F30" i="1"/>
  <c r="G30" i="1" s="1"/>
  <c r="F18" i="1"/>
  <c r="G18" i="1" s="1"/>
  <c r="F35" i="1"/>
  <c r="G35" i="1" s="1"/>
  <c r="F115" i="1"/>
  <c r="G115" i="1" s="1"/>
  <c r="F60" i="1"/>
  <c r="G60" i="1" s="1"/>
  <c r="F124" i="1"/>
  <c r="G124" i="1" s="1"/>
  <c r="F126" i="1"/>
  <c r="G126" i="1" s="1"/>
  <c r="B8" i="179"/>
  <c r="AQ412" i="1" l="1"/>
  <c r="C412" i="21"/>
  <c r="F412" i="21" s="1"/>
  <c r="V412" i="179"/>
  <c r="Y412" i="179" s="1"/>
  <c r="Z412" i="179" s="1"/>
  <c r="AJ412" i="1"/>
  <c r="AQ413" i="1"/>
  <c r="AJ413" i="1"/>
  <c r="V413" i="179"/>
  <c r="Y413" i="179" s="1"/>
  <c r="Z413" i="179" s="1"/>
  <c r="C413" i="21"/>
  <c r="C409" i="21"/>
  <c r="F409" i="21" s="1"/>
  <c r="AJ409" i="1"/>
  <c r="AN418" i="1"/>
  <c r="AM418" i="1" s="1"/>
  <c r="AQ409" i="1"/>
  <c r="AO418" i="1"/>
  <c r="V409" i="179"/>
  <c r="Y409" i="179" s="1"/>
  <c r="Z409" i="179" s="1"/>
  <c r="C408" i="21"/>
  <c r="F408" i="21" s="1"/>
  <c r="V408" i="179"/>
  <c r="Y408" i="179" s="1"/>
  <c r="Z408" i="179" s="1"/>
  <c r="AQ408" i="1"/>
  <c r="AO417" i="1"/>
  <c r="AN417" i="1"/>
  <c r="AM417" i="1" s="1"/>
  <c r="AJ410" i="1"/>
  <c r="AQ410" i="1"/>
  <c r="V410" i="179"/>
  <c r="Y410" i="179" s="1"/>
  <c r="Z410" i="179" s="1"/>
  <c r="C410" i="21"/>
  <c r="F146" i="42"/>
  <c r="Q146" i="42"/>
  <c r="C418" i="21"/>
  <c r="F418" i="21" s="1"/>
  <c r="V418" i="179"/>
  <c r="Y418" i="179" s="1"/>
  <c r="Z418" i="179" s="1"/>
  <c r="AQ418" i="1"/>
  <c r="AJ418" i="1"/>
  <c r="C417" i="21"/>
  <c r="F417" i="21" s="1"/>
  <c r="AQ417" i="1"/>
  <c r="V417" i="179"/>
  <c r="Y417" i="179" s="1"/>
  <c r="Z417" i="179" s="1"/>
  <c r="AJ417" i="1"/>
  <c r="H418" i="1"/>
  <c r="E414" i="1"/>
  <c r="G414" i="1" s="1"/>
  <c r="H413" i="1" s="1"/>
  <c r="E416" i="1"/>
  <c r="G416" i="1" s="1"/>
  <c r="I412" i="179"/>
  <c r="L412" i="179" s="1"/>
  <c r="M412" i="179" s="1"/>
  <c r="P412" i="1"/>
  <c r="B412" i="21"/>
  <c r="E412" i="21" s="1"/>
  <c r="I418" i="179"/>
  <c r="L418" i="179" s="1"/>
  <c r="M418" i="179" s="1"/>
  <c r="P418" i="1"/>
  <c r="B418" i="21"/>
  <c r="E418" i="21" s="1"/>
  <c r="H407" i="1"/>
  <c r="B407" i="21" s="1"/>
  <c r="H408" i="1"/>
  <c r="H409" i="1"/>
  <c r="H410" i="1"/>
  <c r="H411" i="1"/>
  <c r="I412" i="1" s="1"/>
  <c r="S409" i="179"/>
  <c r="T409" i="179"/>
  <c r="E410" i="179"/>
  <c r="F410" i="179"/>
  <c r="G410" i="179"/>
  <c r="R410" i="179"/>
  <c r="S410" i="179"/>
  <c r="T410" i="179"/>
  <c r="E411" i="179"/>
  <c r="F411" i="179"/>
  <c r="G411" i="179"/>
  <c r="R411" i="179"/>
  <c r="S411" i="179"/>
  <c r="T411" i="179"/>
  <c r="E412" i="179"/>
  <c r="F412" i="179"/>
  <c r="G412" i="179"/>
  <c r="R412" i="179"/>
  <c r="S412" i="179"/>
  <c r="T412" i="179"/>
  <c r="E413" i="179"/>
  <c r="F413" i="179"/>
  <c r="G413" i="179"/>
  <c r="R413" i="179"/>
  <c r="S413" i="179"/>
  <c r="T413" i="179"/>
  <c r="E414" i="179"/>
  <c r="F414" i="179"/>
  <c r="G414" i="179"/>
  <c r="R414" i="179"/>
  <c r="S414" i="179"/>
  <c r="T414" i="179"/>
  <c r="E415" i="179"/>
  <c r="F415" i="179"/>
  <c r="G415" i="179"/>
  <c r="R415" i="179"/>
  <c r="S415" i="179"/>
  <c r="T415" i="179"/>
  <c r="E416" i="179"/>
  <c r="F416" i="179"/>
  <c r="G416" i="179"/>
  <c r="R416" i="179"/>
  <c r="S416" i="179"/>
  <c r="T416" i="179"/>
  <c r="E417" i="179"/>
  <c r="F417" i="179"/>
  <c r="G417" i="179"/>
  <c r="R417" i="179"/>
  <c r="S417" i="179"/>
  <c r="T417" i="179"/>
  <c r="E418" i="179"/>
  <c r="F418" i="179"/>
  <c r="G418" i="179"/>
  <c r="R418" i="179"/>
  <c r="S418" i="179"/>
  <c r="T418" i="179"/>
  <c r="AG415" i="179"/>
  <c r="AE417" i="179"/>
  <c r="AF418" i="179"/>
  <c r="T408" i="179"/>
  <c r="AG412" i="179"/>
  <c r="AG414" i="179"/>
  <c r="AF416" i="179"/>
  <c r="AF417" i="179"/>
  <c r="E407" i="179"/>
  <c r="R407" i="179"/>
  <c r="S408" i="179"/>
  <c r="AE413" i="179"/>
  <c r="AE414" i="179"/>
  <c r="AE415" i="179"/>
  <c r="AE416" i="179"/>
  <c r="AE418" i="179"/>
  <c r="F407" i="179"/>
  <c r="S407" i="179"/>
  <c r="F408" i="179"/>
  <c r="F409" i="179"/>
  <c r="AF413" i="179"/>
  <c r="E408" i="179"/>
  <c r="R409" i="179"/>
  <c r="R408" i="179"/>
  <c r="AE407" i="179"/>
  <c r="AF407" i="179"/>
  <c r="AG407" i="179"/>
  <c r="AE408" i="179"/>
  <c r="AF408" i="179"/>
  <c r="AG408" i="179"/>
  <c r="AE409" i="179"/>
  <c r="AF409" i="179"/>
  <c r="AG409" i="179"/>
  <c r="AE410" i="179"/>
  <c r="AF410" i="179"/>
  <c r="AG410" i="179"/>
  <c r="AE411" i="179"/>
  <c r="AF411" i="179"/>
  <c r="AG411" i="179"/>
  <c r="AE412" i="179"/>
  <c r="AF412" i="179"/>
  <c r="AG413" i="179"/>
  <c r="AF414" i="179"/>
  <c r="AF415" i="179"/>
  <c r="AG416" i="179"/>
  <c r="AG417" i="179"/>
  <c r="AG418" i="179"/>
  <c r="G407" i="179"/>
  <c r="T407" i="179"/>
  <c r="G408" i="179"/>
  <c r="E409" i="179"/>
  <c r="G409" i="179"/>
  <c r="B143" i="42"/>
  <c r="E407" i="21"/>
  <c r="F143" i="42"/>
  <c r="Q143" i="42"/>
  <c r="I407" i="179"/>
  <c r="L407" i="179" s="1"/>
  <c r="M407" i="179" s="1"/>
  <c r="AO412" i="1"/>
  <c r="AN412" i="1"/>
  <c r="AM412" i="1" s="1"/>
  <c r="AW415" i="1"/>
  <c r="N416" i="1"/>
  <c r="P407" i="1"/>
  <c r="M416" i="1"/>
  <c r="I408" i="1"/>
  <c r="V400" i="179"/>
  <c r="Y400" i="179" s="1"/>
  <c r="Z400" i="179" s="1"/>
  <c r="AN409" i="1"/>
  <c r="AM409" i="1" s="1"/>
  <c r="AO409" i="1"/>
  <c r="AW412" i="1"/>
  <c r="AN407" i="1"/>
  <c r="AM407" i="1" s="1"/>
  <c r="AO407" i="1"/>
  <c r="AW410" i="1"/>
  <c r="AN410" i="1"/>
  <c r="AM410" i="1" s="1"/>
  <c r="AO410" i="1"/>
  <c r="AW413" i="1"/>
  <c r="AO408" i="1"/>
  <c r="AN408" i="1"/>
  <c r="AM408" i="1" s="1"/>
  <c r="AW411" i="1"/>
  <c r="AO411" i="1"/>
  <c r="AN411" i="1"/>
  <c r="AM411" i="1" s="1"/>
  <c r="AW414" i="1"/>
  <c r="AN415" i="1"/>
  <c r="AM415" i="1" s="1"/>
  <c r="AO415" i="1"/>
  <c r="AW418" i="1"/>
  <c r="AN413" i="1"/>
  <c r="AM413" i="1" s="1"/>
  <c r="AO413" i="1"/>
  <c r="AW416" i="1"/>
  <c r="AQ405" i="1"/>
  <c r="AN414" i="1"/>
  <c r="AM414" i="1" s="1"/>
  <c r="AO414" i="1"/>
  <c r="AW417" i="1"/>
  <c r="AU416" i="1"/>
  <c r="AT416" i="1" s="1"/>
  <c r="AV416" i="1"/>
  <c r="AN406" i="1"/>
  <c r="AM406" i="1" s="1"/>
  <c r="AO406" i="1"/>
  <c r="AN405" i="1"/>
  <c r="AM405" i="1" s="1"/>
  <c r="AO405" i="1"/>
  <c r="AQ397" i="1"/>
  <c r="AV406" i="1" s="1"/>
  <c r="AJ400" i="1"/>
  <c r="AQ400" i="1"/>
  <c r="C396" i="21"/>
  <c r="F396" i="21" s="1"/>
  <c r="V396" i="179"/>
  <c r="Y396" i="179" s="1"/>
  <c r="Z396" i="179" s="1"/>
  <c r="C397" i="21"/>
  <c r="F397" i="21" s="1"/>
  <c r="AJ397" i="1"/>
  <c r="V397" i="179"/>
  <c r="Y397" i="179" s="1"/>
  <c r="Z397" i="179" s="1"/>
  <c r="H72" i="1"/>
  <c r="AQ396" i="1"/>
  <c r="AU405" i="1" s="1"/>
  <c r="C400" i="21"/>
  <c r="F400" i="21" s="1"/>
  <c r="AJ405" i="1"/>
  <c r="V405" i="179"/>
  <c r="Y405" i="179" s="1"/>
  <c r="Z405" i="179" s="1"/>
  <c r="C405" i="21"/>
  <c r="F405" i="21" s="1"/>
  <c r="C404" i="21"/>
  <c r="V404" i="179"/>
  <c r="Y404" i="179" s="1"/>
  <c r="Z404" i="179" s="1"/>
  <c r="AJ404" i="1"/>
  <c r="AQ404" i="1"/>
  <c r="AQ398" i="1"/>
  <c r="V398" i="179"/>
  <c r="Y398" i="179" s="1"/>
  <c r="Z398" i="179" s="1"/>
  <c r="C398" i="21"/>
  <c r="AJ398" i="1"/>
  <c r="AQ406" i="1"/>
  <c r="AJ406" i="1"/>
  <c r="V406" i="179"/>
  <c r="Y406" i="179" s="1"/>
  <c r="Z406" i="179" s="1"/>
  <c r="C406" i="21"/>
  <c r="F406" i="21" s="1"/>
  <c r="AQ401" i="1"/>
  <c r="AJ401" i="1"/>
  <c r="V401" i="179"/>
  <c r="Y401" i="179" s="1"/>
  <c r="Z401" i="179" s="1"/>
  <c r="C401" i="21"/>
  <c r="AJ402" i="1"/>
  <c r="AQ402" i="1"/>
  <c r="V402" i="179"/>
  <c r="Y402" i="179" s="1"/>
  <c r="Z402" i="179" s="1"/>
  <c r="C402" i="21"/>
  <c r="F402" i="21" s="1"/>
  <c r="AJ399" i="1"/>
  <c r="C399" i="21"/>
  <c r="F399" i="21" s="1"/>
  <c r="AQ399" i="1"/>
  <c r="V399" i="179"/>
  <c r="Y399" i="179" s="1"/>
  <c r="Z399" i="179" s="1"/>
  <c r="C403" i="21"/>
  <c r="F403" i="21" s="1"/>
  <c r="AJ403" i="1"/>
  <c r="V403" i="179"/>
  <c r="Y403" i="179" s="1"/>
  <c r="Z403" i="179" s="1"/>
  <c r="AQ403" i="1"/>
  <c r="G399" i="1"/>
  <c r="G397" i="1"/>
  <c r="H401" i="1"/>
  <c r="G403" i="1"/>
  <c r="G396" i="1"/>
  <c r="AE398" i="179"/>
  <c r="AG400" i="179"/>
  <c r="AF403" i="179"/>
  <c r="AE406" i="179"/>
  <c r="T396" i="179"/>
  <c r="S399" i="179"/>
  <c r="R402" i="179"/>
  <c r="T404" i="179"/>
  <c r="E398" i="179"/>
  <c r="G400" i="179"/>
  <c r="F403" i="179"/>
  <c r="E406" i="179"/>
  <c r="S400" i="179"/>
  <c r="G401" i="179"/>
  <c r="AF399" i="179"/>
  <c r="AG404" i="179"/>
  <c r="T400" i="179"/>
  <c r="R406" i="179"/>
  <c r="F399" i="179"/>
  <c r="E402" i="179"/>
  <c r="AF397" i="179"/>
  <c r="AE400" i="179"/>
  <c r="AG402" i="179"/>
  <c r="AF405" i="179"/>
  <c r="R396" i="179"/>
  <c r="T398" i="179"/>
  <c r="S401" i="179"/>
  <c r="R404" i="179"/>
  <c r="T406" i="179"/>
  <c r="F397" i="179"/>
  <c r="E400" i="179"/>
  <c r="G402" i="179"/>
  <c r="F405" i="179"/>
  <c r="AG397" i="179"/>
  <c r="AE403" i="179"/>
  <c r="S396" i="179"/>
  <c r="T401" i="179"/>
  <c r="F400" i="179"/>
  <c r="G405" i="179"/>
  <c r="AF398" i="179"/>
  <c r="AE401" i="179"/>
  <c r="AG403" i="179"/>
  <c r="AF406" i="179"/>
  <c r="R397" i="179"/>
  <c r="T399" i="179"/>
  <c r="S402" i="179"/>
  <c r="R405" i="179"/>
  <c r="F398" i="179"/>
  <c r="E401" i="179"/>
  <c r="G403" i="179"/>
  <c r="F406" i="179"/>
  <c r="AE396" i="179"/>
  <c r="AG398" i="179"/>
  <c r="AF401" i="179"/>
  <c r="AE404" i="179"/>
  <c r="AG406" i="179"/>
  <c r="S397" i="179"/>
  <c r="R400" i="179"/>
  <c r="T402" i="179"/>
  <c r="S405" i="179"/>
  <c r="E396" i="179"/>
  <c r="G398" i="179"/>
  <c r="F401" i="179"/>
  <c r="E404" i="179"/>
  <c r="G406" i="179"/>
  <c r="AF396" i="179"/>
  <c r="AE399" i="179"/>
  <c r="AG401" i="179"/>
  <c r="AF404" i="179"/>
  <c r="T397" i="179"/>
  <c r="R403" i="179"/>
  <c r="T405" i="179"/>
  <c r="F396" i="179"/>
  <c r="E399" i="179"/>
  <c r="F404" i="179"/>
  <c r="AG396" i="179"/>
  <c r="AE402" i="179"/>
  <c r="R398" i="179"/>
  <c r="S403" i="179"/>
  <c r="G396" i="179"/>
  <c r="G404" i="179"/>
  <c r="AE397" i="179"/>
  <c r="AG399" i="179"/>
  <c r="AF402" i="179"/>
  <c r="AE405" i="179"/>
  <c r="S398" i="179"/>
  <c r="R401" i="179"/>
  <c r="T403" i="179"/>
  <c r="S406" i="179"/>
  <c r="E397" i="179"/>
  <c r="G399" i="179"/>
  <c r="F402" i="179"/>
  <c r="E405" i="179"/>
  <c r="AF400" i="179"/>
  <c r="AG405" i="179"/>
  <c r="R399" i="179"/>
  <c r="S404" i="179"/>
  <c r="G397" i="179"/>
  <c r="E403" i="179"/>
  <c r="G405" i="1"/>
  <c r="H406" i="1" s="1"/>
  <c r="H104" i="1"/>
  <c r="CA400" i="1"/>
  <c r="BZ407" i="1" s="1"/>
  <c r="BZ406" i="1"/>
  <c r="BY400" i="1"/>
  <c r="H101" i="1"/>
  <c r="H88" i="1"/>
  <c r="H111" i="1"/>
  <c r="H112" i="1"/>
  <c r="H15" i="1"/>
  <c r="H36" i="1"/>
  <c r="H95" i="1"/>
  <c r="H87" i="1"/>
  <c r="H58" i="1"/>
  <c r="H97" i="1"/>
  <c r="H64" i="1"/>
  <c r="H76" i="1"/>
  <c r="H13" i="1"/>
  <c r="H60" i="1"/>
  <c r="H41" i="1"/>
  <c r="H108" i="1"/>
  <c r="H16" i="1"/>
  <c r="H128" i="1"/>
  <c r="H23" i="1"/>
  <c r="H125" i="1"/>
  <c r="H83" i="1"/>
  <c r="H34" i="1"/>
  <c r="H61" i="1"/>
  <c r="H117" i="1"/>
  <c r="H79" i="1"/>
  <c r="H96" i="1"/>
  <c r="H69" i="1"/>
  <c r="H48" i="1"/>
  <c r="H54" i="1"/>
  <c r="H35" i="1"/>
  <c r="H33" i="1"/>
  <c r="H71" i="1"/>
  <c r="H119" i="1"/>
  <c r="H45" i="1"/>
  <c r="H19" i="1"/>
  <c r="H28" i="1"/>
  <c r="H100" i="1"/>
  <c r="H37" i="1"/>
  <c r="H24" i="1"/>
  <c r="H80" i="1"/>
  <c r="H127" i="1"/>
  <c r="H20" i="1"/>
  <c r="H84" i="1"/>
  <c r="H113" i="1"/>
  <c r="H27" i="1"/>
  <c r="H40" i="1"/>
  <c r="H67" i="1"/>
  <c r="H52" i="1"/>
  <c r="H62" i="1"/>
  <c r="H42" i="1"/>
  <c r="H22" i="1"/>
  <c r="H38" i="1"/>
  <c r="H17" i="1"/>
  <c r="H14" i="1"/>
  <c r="H129" i="1"/>
  <c r="H68" i="1"/>
  <c r="H116" i="1"/>
  <c r="H53" i="1"/>
  <c r="H109" i="1"/>
  <c r="H32" i="1"/>
  <c r="H59" i="1"/>
  <c r="H43" i="1"/>
  <c r="H25" i="1"/>
  <c r="H126" i="1"/>
  <c r="H18" i="1"/>
  <c r="H130" i="1"/>
  <c r="H115" i="1"/>
  <c r="H44" i="1"/>
  <c r="H63" i="1"/>
  <c r="H55" i="1"/>
  <c r="H26" i="1"/>
  <c r="H123" i="1"/>
  <c r="H98" i="1"/>
  <c r="H121" i="1"/>
  <c r="H120" i="1"/>
  <c r="H118" i="1"/>
  <c r="H99" i="1"/>
  <c r="H93" i="1"/>
  <c r="H103" i="1"/>
  <c r="H124" i="1"/>
  <c r="H110" i="1"/>
  <c r="H122" i="1"/>
  <c r="H106" i="1"/>
  <c r="H105" i="1"/>
  <c r="H102" i="1"/>
  <c r="H86" i="1"/>
  <c r="H31" i="1"/>
  <c r="H12" i="1"/>
  <c r="H29" i="1"/>
  <c r="H47" i="1"/>
  <c r="H94" i="1"/>
  <c r="H107" i="1"/>
  <c r="H91" i="1"/>
  <c r="H90" i="1"/>
  <c r="H89" i="1"/>
  <c r="H65" i="1"/>
  <c r="H85" i="1"/>
  <c r="H39" i="1"/>
  <c r="H81" i="1"/>
  <c r="H92" i="1"/>
  <c r="H74" i="1"/>
  <c r="H73" i="1"/>
  <c r="H70" i="1"/>
  <c r="H46" i="1"/>
  <c r="H56" i="1"/>
  <c r="H66" i="1"/>
  <c r="H75" i="1"/>
  <c r="H21" i="1"/>
  <c r="H77" i="1"/>
  <c r="H114" i="1"/>
  <c r="H82" i="1"/>
  <c r="H57" i="1"/>
  <c r="H78" i="1"/>
  <c r="H51" i="1"/>
  <c r="H50" i="1"/>
  <c r="H49" i="1"/>
  <c r="H30" i="1"/>
  <c r="C145" i="42" l="1"/>
  <c r="F413" i="21"/>
  <c r="AU418" i="1"/>
  <c r="AT418" i="1" s="1"/>
  <c r="AV418" i="1"/>
  <c r="AU417" i="1"/>
  <c r="AT417" i="1" s="1"/>
  <c r="AV417" i="1"/>
  <c r="F410" i="21"/>
  <c r="C144" i="42"/>
  <c r="H414" i="1"/>
  <c r="H415" i="1"/>
  <c r="H416" i="1"/>
  <c r="H417" i="1"/>
  <c r="B413" i="21"/>
  <c r="I413" i="179"/>
  <c r="L413" i="179" s="1"/>
  <c r="M413" i="179" s="1"/>
  <c r="P413" i="1"/>
  <c r="I413" i="1"/>
  <c r="B408" i="21"/>
  <c r="E408" i="21" s="1"/>
  <c r="I408" i="179"/>
  <c r="L408" i="179" s="1"/>
  <c r="M408" i="179" s="1"/>
  <c r="P408" i="1"/>
  <c r="M417" i="1"/>
  <c r="L417" i="1" s="1"/>
  <c r="N417" i="1"/>
  <c r="B409" i="21"/>
  <c r="E409" i="21" s="1"/>
  <c r="I409" i="179"/>
  <c r="L409" i="179" s="1"/>
  <c r="M409" i="179" s="1"/>
  <c r="M418" i="1"/>
  <c r="L418" i="1" s="1"/>
  <c r="I409" i="1"/>
  <c r="N418" i="1"/>
  <c r="P409" i="1"/>
  <c r="B410" i="21"/>
  <c r="I410" i="179"/>
  <c r="L410" i="179" s="1"/>
  <c r="M410" i="179" s="1"/>
  <c r="I410" i="1"/>
  <c r="P410" i="1"/>
  <c r="B411" i="21"/>
  <c r="E411" i="21" s="1"/>
  <c r="I411" i="179"/>
  <c r="L411" i="179" s="1"/>
  <c r="M411" i="179" s="1"/>
  <c r="I411" i="1"/>
  <c r="P411" i="1"/>
  <c r="I407" i="1"/>
  <c r="P143" i="42"/>
  <c r="E143" i="42"/>
  <c r="AT405" i="1"/>
  <c r="H405" i="1"/>
  <c r="AU411" i="1"/>
  <c r="AT411" i="1" s="1"/>
  <c r="AV411" i="1"/>
  <c r="M410" i="1"/>
  <c r="L410" i="1" s="1"/>
  <c r="N410" i="1"/>
  <c r="V413" i="1"/>
  <c r="AU415" i="1"/>
  <c r="AT415" i="1" s="1"/>
  <c r="AV415" i="1"/>
  <c r="AV413" i="1"/>
  <c r="AU413" i="1"/>
  <c r="AT413" i="1" s="1"/>
  <c r="AU410" i="1"/>
  <c r="AT410" i="1" s="1"/>
  <c r="AV410" i="1"/>
  <c r="AU407" i="1"/>
  <c r="AT407" i="1" s="1"/>
  <c r="AV407" i="1"/>
  <c r="AU408" i="1"/>
  <c r="AT408" i="1" s="1"/>
  <c r="AV408" i="1"/>
  <c r="AU412" i="1"/>
  <c r="AT412" i="1" s="1"/>
  <c r="AV412" i="1"/>
  <c r="M415" i="1"/>
  <c r="N415" i="1"/>
  <c r="V418" i="1"/>
  <c r="AU409" i="1"/>
  <c r="AT409" i="1" s="1"/>
  <c r="AV409" i="1"/>
  <c r="AU414" i="1"/>
  <c r="AT414" i="1" s="1"/>
  <c r="AV414" i="1"/>
  <c r="T416" i="1"/>
  <c r="U416" i="1"/>
  <c r="AU406" i="1"/>
  <c r="AT406" i="1" s="1"/>
  <c r="AV405" i="1"/>
  <c r="H397" i="1"/>
  <c r="V409" i="1" s="1"/>
  <c r="H402" i="1"/>
  <c r="H403" i="1"/>
  <c r="H400" i="1"/>
  <c r="H399" i="1"/>
  <c r="H398" i="1"/>
  <c r="H396" i="1"/>
  <c r="V408" i="1" s="1"/>
  <c r="F401" i="21"/>
  <c r="F398" i="21"/>
  <c r="F404" i="21"/>
  <c r="P401" i="1"/>
  <c r="I401" i="179"/>
  <c r="L401" i="179" s="1"/>
  <c r="M401" i="179" s="1"/>
  <c r="B401" i="21"/>
  <c r="H404" i="1"/>
  <c r="B406" i="21"/>
  <c r="I406" i="179"/>
  <c r="L406" i="179" s="1"/>
  <c r="M406" i="179" s="1"/>
  <c r="P406" i="1"/>
  <c r="CA401" i="1"/>
  <c r="BZ408" i="1" s="1"/>
  <c r="BY401" i="1"/>
  <c r="V88" i="1"/>
  <c r="V58" i="1"/>
  <c r="V36" i="1"/>
  <c r="V76" i="1"/>
  <c r="V64" i="1"/>
  <c r="V30" i="1"/>
  <c r="V77" i="1"/>
  <c r="V74" i="1"/>
  <c r="V91" i="1"/>
  <c r="V102" i="1"/>
  <c r="V99" i="1"/>
  <c r="V63" i="1"/>
  <c r="V59" i="1"/>
  <c r="V27" i="1"/>
  <c r="V100" i="1"/>
  <c r="V54" i="1"/>
  <c r="V83" i="1"/>
  <c r="V60" i="1"/>
  <c r="V92" i="1"/>
  <c r="V107" i="1"/>
  <c r="V105" i="1"/>
  <c r="V118" i="1"/>
  <c r="V44" i="1"/>
  <c r="V32" i="1"/>
  <c r="V38" i="1"/>
  <c r="V113" i="1"/>
  <c r="V28" i="1"/>
  <c r="V48" i="1"/>
  <c r="V125" i="1"/>
  <c r="V111" i="1"/>
  <c r="V75" i="1"/>
  <c r="V81" i="1"/>
  <c r="V94" i="1"/>
  <c r="V106" i="1"/>
  <c r="V120" i="1"/>
  <c r="V115" i="1"/>
  <c r="V109" i="1"/>
  <c r="V84" i="1"/>
  <c r="V69" i="1"/>
  <c r="V50" i="1"/>
  <c r="V51" i="1"/>
  <c r="V66" i="1"/>
  <c r="V39" i="1"/>
  <c r="V47" i="1"/>
  <c r="V122" i="1"/>
  <c r="V121" i="1"/>
  <c r="V130" i="1"/>
  <c r="V53" i="1"/>
  <c r="V42" i="1"/>
  <c r="V45" i="1"/>
  <c r="V96" i="1"/>
  <c r="V128" i="1"/>
  <c r="V49" i="1"/>
  <c r="V78" i="1"/>
  <c r="V56" i="1"/>
  <c r="V85" i="1"/>
  <c r="V29" i="1"/>
  <c r="V110" i="1"/>
  <c r="V98" i="1"/>
  <c r="V116" i="1"/>
  <c r="V62" i="1"/>
  <c r="V127" i="1"/>
  <c r="V119" i="1"/>
  <c r="V79" i="1"/>
  <c r="V97" i="1"/>
  <c r="V87" i="1"/>
  <c r="V57" i="1"/>
  <c r="V46" i="1"/>
  <c r="V65" i="1"/>
  <c r="V124" i="1"/>
  <c r="V123" i="1"/>
  <c r="V126" i="1"/>
  <c r="V68" i="1"/>
  <c r="V52" i="1"/>
  <c r="V80" i="1"/>
  <c r="V71" i="1"/>
  <c r="V117" i="1"/>
  <c r="V108" i="1"/>
  <c r="V95" i="1"/>
  <c r="V104" i="1"/>
  <c r="V82" i="1"/>
  <c r="V70" i="1"/>
  <c r="V89" i="1"/>
  <c r="V31" i="1"/>
  <c r="V103" i="1"/>
  <c r="V26" i="1"/>
  <c r="V25" i="1"/>
  <c r="V129" i="1"/>
  <c r="V67" i="1"/>
  <c r="V24" i="1"/>
  <c r="V33" i="1"/>
  <c r="V61" i="1"/>
  <c r="V112" i="1"/>
  <c r="V101" i="1"/>
  <c r="V114" i="1"/>
  <c r="V73" i="1"/>
  <c r="V90" i="1"/>
  <c r="V86" i="1"/>
  <c r="V93" i="1"/>
  <c r="V55" i="1"/>
  <c r="V43" i="1"/>
  <c r="V40" i="1"/>
  <c r="V37" i="1"/>
  <c r="V35" i="1"/>
  <c r="V34" i="1"/>
  <c r="V72" i="1"/>
  <c r="V41" i="1"/>
  <c r="Q145" i="42" l="1"/>
  <c r="F145" i="42"/>
  <c r="Q144" i="42"/>
  <c r="F144" i="42"/>
  <c r="I144" i="42" s="1"/>
  <c r="D151" i="96" s="1"/>
  <c r="B414" i="21"/>
  <c r="E414" i="21" s="1"/>
  <c r="I414" i="1"/>
  <c r="P414" i="1"/>
  <c r="I414" i="179"/>
  <c r="L414" i="179" s="1"/>
  <c r="M414" i="179" s="1"/>
  <c r="I415" i="1"/>
  <c r="P415" i="1"/>
  <c r="I415" i="179"/>
  <c r="L415" i="179" s="1"/>
  <c r="M415" i="179" s="1"/>
  <c r="B415" i="21"/>
  <c r="E415" i="21" s="1"/>
  <c r="L416" i="1"/>
  <c r="B416" i="21"/>
  <c r="I416" i="179"/>
  <c r="L416" i="179" s="1"/>
  <c r="M416" i="179" s="1"/>
  <c r="I416" i="1"/>
  <c r="P416" i="1"/>
  <c r="S416" i="1" s="1"/>
  <c r="I418" i="1"/>
  <c r="I417" i="1"/>
  <c r="P417" i="1"/>
  <c r="I417" i="179"/>
  <c r="L417" i="179" s="1"/>
  <c r="M417" i="179" s="1"/>
  <c r="B417" i="21"/>
  <c r="E417" i="21" s="1"/>
  <c r="E413" i="21"/>
  <c r="B145" i="42"/>
  <c r="U417" i="1"/>
  <c r="T417" i="1"/>
  <c r="S417" i="1" s="1"/>
  <c r="U418" i="1"/>
  <c r="T418" i="1"/>
  <c r="S418" i="1" s="1"/>
  <c r="B144" i="42"/>
  <c r="E410" i="21"/>
  <c r="L415" i="1"/>
  <c r="E406" i="21"/>
  <c r="B405" i="21"/>
  <c r="M414" i="1"/>
  <c r="L414" i="1" s="1"/>
  <c r="N414" i="1"/>
  <c r="V417" i="1"/>
  <c r="B398" i="21"/>
  <c r="M407" i="1"/>
  <c r="L407" i="1" s="1"/>
  <c r="N407" i="1"/>
  <c r="V410" i="1"/>
  <c r="B403" i="21"/>
  <c r="M412" i="1"/>
  <c r="L412" i="1" s="1"/>
  <c r="N412" i="1"/>
  <c r="V415" i="1"/>
  <c r="T415" i="1"/>
  <c r="U415" i="1"/>
  <c r="I401" i="1"/>
  <c r="M409" i="1"/>
  <c r="L409" i="1" s="1"/>
  <c r="N409" i="1"/>
  <c r="V412" i="1"/>
  <c r="I402" i="1"/>
  <c r="M411" i="1"/>
  <c r="L411" i="1" s="1"/>
  <c r="N411" i="1"/>
  <c r="V414" i="1"/>
  <c r="U410" i="1"/>
  <c r="T410" i="1"/>
  <c r="S410" i="1" s="1"/>
  <c r="N413" i="1"/>
  <c r="M413" i="1"/>
  <c r="L413" i="1" s="1"/>
  <c r="V416" i="1"/>
  <c r="B399" i="21"/>
  <c r="M408" i="1"/>
  <c r="L408" i="1" s="1"/>
  <c r="N408" i="1"/>
  <c r="V411" i="1"/>
  <c r="I396" i="179"/>
  <c r="L396" i="179" s="1"/>
  <c r="M396" i="179" s="1"/>
  <c r="M405" i="1"/>
  <c r="L405" i="1" s="1"/>
  <c r="N405" i="1"/>
  <c r="M406" i="1"/>
  <c r="L406" i="1" s="1"/>
  <c r="N406" i="1"/>
  <c r="B402" i="21"/>
  <c r="P402" i="1"/>
  <c r="I403" i="1"/>
  <c r="P397" i="1"/>
  <c r="U406" i="1" s="1"/>
  <c r="I397" i="179"/>
  <c r="L397" i="179" s="1"/>
  <c r="M397" i="179" s="1"/>
  <c r="B397" i="21"/>
  <c r="I402" i="179"/>
  <c r="L402" i="179" s="1"/>
  <c r="M402" i="179" s="1"/>
  <c r="P400" i="1"/>
  <c r="P398" i="1"/>
  <c r="P405" i="1"/>
  <c r="I398" i="179"/>
  <c r="L398" i="179" s="1"/>
  <c r="M398" i="179" s="1"/>
  <c r="I405" i="179"/>
  <c r="L405" i="179" s="1"/>
  <c r="M405" i="179" s="1"/>
  <c r="I400" i="179"/>
  <c r="L400" i="179" s="1"/>
  <c r="M400" i="179" s="1"/>
  <c r="I403" i="179"/>
  <c r="L403" i="179" s="1"/>
  <c r="M403" i="179" s="1"/>
  <c r="I398" i="1"/>
  <c r="B400" i="21"/>
  <c r="I400" i="1"/>
  <c r="B396" i="21"/>
  <c r="I397" i="1"/>
  <c r="I399" i="1"/>
  <c r="I405" i="1"/>
  <c r="P403" i="1"/>
  <c r="I406" i="1"/>
  <c r="I399" i="179"/>
  <c r="L399" i="179" s="1"/>
  <c r="M399" i="179" s="1"/>
  <c r="P399" i="1"/>
  <c r="P396" i="1"/>
  <c r="U405" i="1" s="1"/>
  <c r="P404" i="1"/>
  <c r="I404" i="1"/>
  <c r="B404" i="21"/>
  <c r="I404" i="179"/>
  <c r="L404" i="179" s="1"/>
  <c r="M404" i="179" s="1"/>
  <c r="E401" i="21"/>
  <c r="CA402" i="1"/>
  <c r="BZ409" i="1" s="1"/>
  <c r="BY402" i="1"/>
  <c r="I146" i="42" l="1"/>
  <c r="D153" i="96" s="1"/>
  <c r="I145" i="42"/>
  <c r="D152" i="96" s="1"/>
  <c r="S415" i="1"/>
  <c r="B146" i="42"/>
  <c r="E416" i="21"/>
  <c r="E145" i="42"/>
  <c r="P145" i="42"/>
  <c r="P144" i="42"/>
  <c r="E144" i="42"/>
  <c r="H144" i="42" s="1"/>
  <c r="C151" i="96" s="1"/>
  <c r="E400" i="21"/>
  <c r="E399" i="21"/>
  <c r="E403" i="21"/>
  <c r="E397" i="21"/>
  <c r="E398" i="21"/>
  <c r="E405" i="21"/>
  <c r="E402" i="21"/>
  <c r="E396" i="21"/>
  <c r="T406" i="1"/>
  <c r="S406" i="1" s="1"/>
  <c r="U414" i="1"/>
  <c r="T414" i="1"/>
  <c r="S414" i="1" s="1"/>
  <c r="T407" i="1"/>
  <c r="S407" i="1" s="1"/>
  <c r="U407" i="1"/>
  <c r="T413" i="1"/>
  <c r="S413" i="1" s="1"/>
  <c r="U413" i="1"/>
  <c r="T409" i="1"/>
  <c r="S409" i="1" s="1"/>
  <c r="U409" i="1"/>
  <c r="T412" i="1"/>
  <c r="S412" i="1" s="1"/>
  <c r="U412" i="1"/>
  <c r="T411" i="1"/>
  <c r="S411" i="1" s="1"/>
  <c r="U411" i="1"/>
  <c r="T408" i="1"/>
  <c r="S408" i="1" s="1"/>
  <c r="U408" i="1"/>
  <c r="T405" i="1"/>
  <c r="S405" i="1" s="1"/>
  <c r="E404" i="21"/>
  <c r="CA403" i="1"/>
  <c r="BZ410" i="1" s="1"/>
  <c r="BY403" i="1"/>
  <c r="F22" i="76"/>
  <c r="N22" i="76"/>
  <c r="J22" i="76"/>
  <c r="B13" i="149"/>
  <c r="P146" i="42" l="1"/>
  <c r="E146" i="42"/>
  <c r="H146" i="42" s="1"/>
  <c r="C153" i="96" s="1"/>
  <c r="H145" i="42"/>
  <c r="C152" i="96" s="1"/>
  <c r="CA404" i="1"/>
  <c r="BZ411" i="1" s="1"/>
  <c r="BY404" i="1"/>
  <c r="CA405" i="1" l="1"/>
  <c r="BZ412" i="1" s="1"/>
  <c r="BY405" i="1"/>
  <c r="B17" i="149"/>
  <c r="B16" i="149"/>
  <c r="B14" i="149"/>
  <c r="C17" i="178"/>
  <c r="C11" i="178"/>
  <c r="C9" i="178"/>
  <c r="B18" i="178"/>
  <c r="B10" i="178"/>
  <c r="B8" i="178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O5" i="179"/>
  <c r="O6" i="179" s="1"/>
  <c r="F393" i="1"/>
  <c r="F392" i="1"/>
  <c r="F391" i="1"/>
  <c r="F390" i="1"/>
  <c r="F389" i="1"/>
  <c r="F388" i="1"/>
  <c r="F386" i="1"/>
  <c r="G386" i="1" s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B9" i="178"/>
  <c r="C10" i="178"/>
  <c r="B11" i="178"/>
  <c r="C12" i="178"/>
  <c r="B13" i="178"/>
  <c r="C14" i="178"/>
  <c r="B15" i="178"/>
  <c r="C16" i="178"/>
  <c r="B17" i="178"/>
  <c r="C18" i="178"/>
  <c r="B19" i="178"/>
  <c r="C20" i="178"/>
  <c r="B21" i="178"/>
  <c r="C22" i="178"/>
  <c r="B23" i="178"/>
  <c r="C23" i="178"/>
  <c r="C8" i="178"/>
  <c r="A1" i="76"/>
  <c r="H5" i="76"/>
  <c r="G5" i="76"/>
  <c r="D5" i="76"/>
  <c r="C5" i="76"/>
  <c r="B5" i="76"/>
  <c r="A1" i="178"/>
  <c r="CA406" i="1" l="1"/>
  <c r="BY406" i="1"/>
  <c r="D14" i="178"/>
  <c r="C13" i="178"/>
  <c r="A13" i="178" s="1"/>
  <c r="N12" i="76"/>
  <c r="B14" i="178"/>
  <c r="M13" i="76"/>
  <c r="C15" i="178"/>
  <c r="N14" i="76"/>
  <c r="B12" i="178"/>
  <c r="A12" i="178" s="1"/>
  <c r="M11" i="76"/>
  <c r="B16" i="178"/>
  <c r="D17" i="178" s="1"/>
  <c r="M15" i="76"/>
  <c r="C19" i="178"/>
  <c r="A19" i="178" s="1"/>
  <c r="N18" i="76"/>
  <c r="B20" i="178"/>
  <c r="A20" i="178" s="1"/>
  <c r="M19" i="76"/>
  <c r="C21" i="178"/>
  <c r="A21" i="178" s="1"/>
  <c r="N20" i="76"/>
  <c r="B22" i="178"/>
  <c r="A22" i="178" s="1"/>
  <c r="M21" i="76"/>
  <c r="O10" i="179"/>
  <c r="V8" i="179"/>
  <c r="R10" i="179"/>
  <c r="B5" i="179"/>
  <c r="I8" i="179" s="1"/>
  <c r="F14" i="178"/>
  <c r="J14" i="178"/>
  <c r="A23" i="178"/>
  <c r="E17" i="178"/>
  <c r="E15" i="178"/>
  <c r="I15" i="178" s="1"/>
  <c r="E9" i="178"/>
  <c r="M9" i="178" s="1"/>
  <c r="D20" i="178"/>
  <c r="D18" i="178"/>
  <c r="G18" i="178" s="1"/>
  <c r="E21" i="178"/>
  <c r="I21" i="178" s="1"/>
  <c r="D22" i="178"/>
  <c r="G22" i="178" s="1"/>
  <c r="E19" i="178"/>
  <c r="M19" i="178" s="1"/>
  <c r="D16" i="178"/>
  <c r="E13" i="178"/>
  <c r="D10" i="178"/>
  <c r="G10" i="178" s="1"/>
  <c r="E18" i="178"/>
  <c r="D11" i="178"/>
  <c r="E10" i="178"/>
  <c r="K14" i="178"/>
  <c r="D12" i="178"/>
  <c r="E23" i="178"/>
  <c r="E11" i="178"/>
  <c r="G14" i="178"/>
  <c r="D9" i="178"/>
  <c r="A17" i="178"/>
  <c r="A9" i="178"/>
  <c r="A8" i="178"/>
  <c r="A11" i="178"/>
  <c r="A10" i="178"/>
  <c r="A18" i="178"/>
  <c r="BZ413" i="1" l="1"/>
  <c r="CA407" i="1"/>
  <c r="BY407" i="1"/>
  <c r="A16" i="178"/>
  <c r="M15" i="178"/>
  <c r="E14" i="178"/>
  <c r="D23" i="178"/>
  <c r="N23" i="178" s="1" a="1"/>
  <c r="N23" i="178" s="1"/>
  <c r="O23" i="178" s="1"/>
  <c r="D19" i="178"/>
  <c r="N19" i="178" s="1" a="1"/>
  <c r="N19" i="178" s="1"/>
  <c r="O19" i="178" s="1"/>
  <c r="E16" i="178"/>
  <c r="A14" i="178"/>
  <c r="O20" i="178"/>
  <c r="N20" i="178" a="1"/>
  <c r="N20" i="178" s="1"/>
  <c r="P11" i="178" a="1"/>
  <c r="P11" i="178" s="1"/>
  <c r="Q11" i="178"/>
  <c r="P13" i="178" a="1"/>
  <c r="P13" i="178" s="1"/>
  <c r="Q13" i="178"/>
  <c r="Q23" i="178"/>
  <c r="P23" i="178" a="1"/>
  <c r="P23" i="178" s="1"/>
  <c r="E22" i="178"/>
  <c r="P22" i="178" s="1" a="1"/>
  <c r="P22" i="178" s="1"/>
  <c r="Q22" i="178" s="1"/>
  <c r="O16" i="178"/>
  <c r="N16" i="178" a="1"/>
  <c r="N16" i="178" s="1"/>
  <c r="Q9" i="178"/>
  <c r="P9" i="178" a="1"/>
  <c r="P9" i="178" s="1"/>
  <c r="N18" i="178" a="1"/>
  <c r="N18" i="178" s="1"/>
  <c r="O18" i="178"/>
  <c r="O12" i="178"/>
  <c r="N12" i="178" a="1"/>
  <c r="N12" i="178" s="1"/>
  <c r="K18" i="178"/>
  <c r="E12" i="178"/>
  <c r="P12" i="178" s="1" a="1"/>
  <c r="P12" i="178" s="1"/>
  <c r="Q12" i="178" s="1"/>
  <c r="Q19" i="178"/>
  <c r="P19" i="178" a="1"/>
  <c r="P19" i="178" s="1"/>
  <c r="Q15" i="178"/>
  <c r="P15" i="178" a="1"/>
  <c r="P15" i="178" s="1"/>
  <c r="Q17" i="178"/>
  <c r="P17" i="178" a="1"/>
  <c r="P17" i="178" s="1"/>
  <c r="D13" i="178"/>
  <c r="N13" i="178" s="1" a="1"/>
  <c r="N13" i="178" s="1"/>
  <c r="O13" i="178" s="1"/>
  <c r="N22" i="178" a="1"/>
  <c r="N22" i="178" s="1"/>
  <c r="O22" i="178"/>
  <c r="Q21" i="178"/>
  <c r="P21" i="178" a="1"/>
  <c r="P21" i="178" s="1"/>
  <c r="O14" i="178"/>
  <c r="N14" i="178" a="1"/>
  <c r="N14" i="178" s="1"/>
  <c r="P18" i="178" a="1"/>
  <c r="P18" i="178" s="1"/>
  <c r="Q18" i="178" s="1"/>
  <c r="B1" i="178"/>
  <c r="D15" i="178"/>
  <c r="D21" i="178"/>
  <c r="N21" i="178" s="1" a="1"/>
  <c r="N21" i="178" s="1"/>
  <c r="O21" i="178" s="1"/>
  <c r="C1" i="178"/>
  <c r="A15" i="178"/>
  <c r="E20" i="178"/>
  <c r="P20" i="178" s="1" a="1"/>
  <c r="P20" i="178" s="1"/>
  <c r="Q20" i="178" s="1"/>
  <c r="N17" i="178" a="1"/>
  <c r="N17" i="178" s="1"/>
  <c r="O17" i="178" s="1"/>
  <c r="E10" i="179"/>
  <c r="B6" i="179"/>
  <c r="B10" i="179"/>
  <c r="L13" i="178" a="1"/>
  <c r="L13" i="178" s="1"/>
  <c r="H13" i="178" a="1"/>
  <c r="H13" i="178" s="1"/>
  <c r="J16" i="178"/>
  <c r="F16" i="178"/>
  <c r="I9" i="178"/>
  <c r="L9" i="178" a="1"/>
  <c r="L9" i="178" s="1"/>
  <c r="H9" i="178" a="1"/>
  <c r="H9" i="178" s="1"/>
  <c r="J20" i="178"/>
  <c r="F20" i="178"/>
  <c r="L19" i="178" a="1"/>
  <c r="L19" i="178" s="1"/>
  <c r="H19" i="178" a="1"/>
  <c r="H19" i="178" s="1"/>
  <c r="L15" i="178" a="1"/>
  <c r="L15" i="178" s="1"/>
  <c r="H15" i="178" a="1"/>
  <c r="H15" i="178" s="1"/>
  <c r="L11" i="178" a="1"/>
  <c r="L11" i="178" s="1"/>
  <c r="H11" i="178" a="1"/>
  <c r="H11" i="178" s="1"/>
  <c r="M17" i="178"/>
  <c r="L17" i="178" a="1"/>
  <c r="L17" i="178" s="1"/>
  <c r="H17" i="178" a="1"/>
  <c r="H17" i="178" s="1"/>
  <c r="J22" i="178"/>
  <c r="F22" i="178"/>
  <c r="J12" i="178"/>
  <c r="F12" i="178"/>
  <c r="M21" i="178"/>
  <c r="L21" i="178" a="1"/>
  <c r="L21" i="178" s="1"/>
  <c r="H21" i="178" a="1"/>
  <c r="H21" i="178" s="1"/>
  <c r="H23" i="178" a="1"/>
  <c r="H23" i="178" s="1"/>
  <c r="L23" i="178" a="1"/>
  <c r="L23" i="178" s="1"/>
  <c r="K10" i="178"/>
  <c r="J10" i="178"/>
  <c r="F10" i="178"/>
  <c r="F18" i="178"/>
  <c r="J18" i="178"/>
  <c r="K22" i="178"/>
  <c r="I17" i="178"/>
  <c r="K20" i="178"/>
  <c r="I19" i="178"/>
  <c r="G16" i="178"/>
  <c r="K16" i="178"/>
  <c r="M13" i="178"/>
  <c r="I13" i="178"/>
  <c r="G20" i="178"/>
  <c r="M11" i="178"/>
  <c r="I11" i="178"/>
  <c r="I23" i="178"/>
  <c r="M23" i="178"/>
  <c r="K12" i="178"/>
  <c r="G12" i="178"/>
  <c r="CA408" i="1" l="1"/>
  <c r="BY408" i="1"/>
  <c r="BZ414" i="1"/>
  <c r="P14" i="178" a="1"/>
  <c r="P14" i="178" s="1"/>
  <c r="Q14" i="178" s="1"/>
  <c r="P16" i="178" a="1"/>
  <c r="P16" i="178" s="1"/>
  <c r="Q16" i="178" s="1"/>
  <c r="E28" i="178"/>
  <c r="C27" i="178"/>
  <c r="D27" i="178" s="1"/>
  <c r="O27" i="178" s="1"/>
  <c r="E34" i="178"/>
  <c r="D32" i="178"/>
  <c r="B27" i="178"/>
  <c r="B26" i="178" s="1"/>
  <c r="E29" i="178"/>
  <c r="E32" i="178"/>
  <c r="E33" i="178"/>
  <c r="E30" i="178"/>
  <c r="D30" i="178"/>
  <c r="D28" i="178"/>
  <c r="D29" i="178"/>
  <c r="N15" i="178" a="1"/>
  <c r="N15" i="178" s="1"/>
  <c r="O15" i="178" s="1"/>
  <c r="O33" i="178" s="1"/>
  <c r="D33" i="178"/>
  <c r="D34" i="178"/>
  <c r="A26" i="178"/>
  <c r="CA409" i="1" l="1"/>
  <c r="BY409" i="1"/>
  <c r="BZ415" i="1"/>
  <c r="Q33" i="178"/>
  <c r="P33" i="178"/>
  <c r="P28" i="178"/>
  <c r="Q28" i="178"/>
  <c r="Q30" i="178"/>
  <c r="P30" i="178"/>
  <c r="P29" i="178"/>
  <c r="Q34" i="178"/>
  <c r="P32" i="178"/>
  <c r="Q32" i="178"/>
  <c r="Q29" i="178"/>
  <c r="P34" i="178"/>
  <c r="N27" i="178" a="1"/>
  <c r="N27" i="178" s="1"/>
  <c r="E31" i="178"/>
  <c r="E27" i="178"/>
  <c r="A27" i="178"/>
  <c r="D31" i="178"/>
  <c r="O29" i="178"/>
  <c r="O30" i="178"/>
  <c r="N32" i="178"/>
  <c r="O28" i="178"/>
  <c r="N29" i="178"/>
  <c r="N30" i="178"/>
  <c r="O34" i="178"/>
  <c r="N33" i="178"/>
  <c r="O32" i="178"/>
  <c r="N34" i="178"/>
  <c r="N28" i="178"/>
  <c r="E13" i="76"/>
  <c r="I11" i="76"/>
  <c r="E9" i="76"/>
  <c r="I7" i="76"/>
  <c r="F20" i="76"/>
  <c r="F18" i="76"/>
  <c r="J16" i="76"/>
  <c r="J8" i="76"/>
  <c r="I22" i="76"/>
  <c r="J21" i="76"/>
  <c r="I20" i="76"/>
  <c r="J19" i="76"/>
  <c r="I18" i="76"/>
  <c r="J17" i="76"/>
  <c r="I16" i="76"/>
  <c r="J15" i="76"/>
  <c r="I14" i="76"/>
  <c r="J13" i="76"/>
  <c r="I13" i="76"/>
  <c r="I12" i="76"/>
  <c r="J11" i="76"/>
  <c r="I10" i="76"/>
  <c r="J9" i="76"/>
  <c r="I8" i="76"/>
  <c r="J7" i="76"/>
  <c r="E22" i="76"/>
  <c r="J34" i="76"/>
  <c r="I34" i="76"/>
  <c r="F34" i="76"/>
  <c r="E34" i="76"/>
  <c r="J31" i="76"/>
  <c r="I31" i="76"/>
  <c r="F31" i="76"/>
  <c r="E31" i="76"/>
  <c r="J30" i="76"/>
  <c r="I30" i="76"/>
  <c r="F30" i="76"/>
  <c r="E30" i="76"/>
  <c r="F29" i="76"/>
  <c r="E29" i="76"/>
  <c r="F28" i="76"/>
  <c r="E28" i="76"/>
  <c r="J27" i="76"/>
  <c r="I27" i="76"/>
  <c r="F27" i="76"/>
  <c r="E27" i="76"/>
  <c r="J26" i="76"/>
  <c r="I26" i="76"/>
  <c r="F26" i="76"/>
  <c r="E26" i="76"/>
  <c r="F21" i="76"/>
  <c r="E20" i="76"/>
  <c r="F19" i="76"/>
  <c r="E18" i="76"/>
  <c r="F17" i="76"/>
  <c r="E17" i="76"/>
  <c r="E16" i="76"/>
  <c r="F15" i="76"/>
  <c r="E14" i="76"/>
  <c r="F13" i="76"/>
  <c r="E12" i="76"/>
  <c r="F11" i="76"/>
  <c r="E10" i="76"/>
  <c r="F9" i="76"/>
  <c r="E8" i="76"/>
  <c r="F7" i="76"/>
  <c r="J14" i="76"/>
  <c r="F12" i="76"/>
  <c r="F10" i="76"/>
  <c r="E21" i="76"/>
  <c r="I19" i="76"/>
  <c r="I17" i="76"/>
  <c r="E15" i="76"/>
  <c r="Q31" i="178" l="1"/>
  <c r="P31" i="178"/>
  <c r="CA410" i="1"/>
  <c r="BY410" i="1"/>
  <c r="BZ416" i="1"/>
  <c r="P27" i="178" a="1"/>
  <c r="P27" i="178" s="1"/>
  <c r="Q27" i="178" s="1"/>
  <c r="O31" i="178"/>
  <c r="N31" i="178"/>
  <c r="E11" i="76"/>
  <c r="I9" i="76"/>
  <c r="J18" i="76"/>
  <c r="F8" i="76"/>
  <c r="I15" i="76"/>
  <c r="E19" i="76"/>
  <c r="E7" i="76"/>
  <c r="J20" i="76"/>
  <c r="F14" i="76"/>
  <c r="F16" i="76"/>
  <c r="I21" i="76"/>
  <c r="J10" i="76"/>
  <c r="J12" i="76"/>
  <c r="CA411" i="1" l="1"/>
  <c r="BY411" i="1"/>
  <c r="BZ417" i="1"/>
  <c r="F36" i="76"/>
  <c r="F46" i="76" s="1"/>
  <c r="J36" i="76"/>
  <c r="J46" i="76" s="1"/>
  <c r="I36" i="76"/>
  <c r="I44" i="76" s="1"/>
  <c r="I37" i="76"/>
  <c r="I47" i="76" s="1"/>
  <c r="E37" i="76"/>
  <c r="E36" i="76"/>
  <c r="CA412" i="1" l="1"/>
  <c r="BZ418" i="1"/>
  <c r="BY412" i="1"/>
  <c r="F42" i="76"/>
  <c r="F40" i="76"/>
  <c r="F38" i="76"/>
  <c r="F44" i="76"/>
  <c r="J40" i="76"/>
  <c r="J38" i="76"/>
  <c r="J44" i="76"/>
  <c r="J42" i="76"/>
  <c r="I43" i="76"/>
  <c r="I45" i="76"/>
  <c r="I39" i="76"/>
  <c r="I41" i="76"/>
  <c r="I42" i="76"/>
  <c r="I46" i="76"/>
  <c r="I38" i="76"/>
  <c r="I40" i="76"/>
  <c r="E46" i="76"/>
  <c r="E38" i="76"/>
  <c r="E44" i="76"/>
  <c r="E40" i="76"/>
  <c r="E42" i="76"/>
  <c r="E47" i="76"/>
  <c r="E39" i="76"/>
  <c r="E41" i="76"/>
  <c r="E45" i="76"/>
  <c r="E43" i="76"/>
  <c r="F141" i="96"/>
  <c r="F140" i="96"/>
  <c r="F139" i="96"/>
  <c r="R135" i="42"/>
  <c r="R136" i="42"/>
  <c r="L137" i="42"/>
  <c r="R138" i="42"/>
  <c r="L138" i="42"/>
  <c r="M139" i="42" s="1"/>
  <c r="CA413" i="1" l="1"/>
  <c r="BY413" i="1"/>
  <c r="L135" i="42"/>
  <c r="G141" i="96"/>
  <c r="T138" i="42"/>
  <c r="T135" i="42"/>
  <c r="H141" i="96"/>
  <c r="T136" i="42"/>
  <c r="G140" i="96"/>
  <c r="L136" i="42"/>
  <c r="M137" i="42" s="1"/>
  <c r="M138" i="42"/>
  <c r="R137" i="42"/>
  <c r="T137" i="42" s="1"/>
  <c r="A384" i="1"/>
  <c r="A385" i="1"/>
  <c r="A386" i="1"/>
  <c r="A387" i="1"/>
  <c r="A388" i="1"/>
  <c r="A389" i="1"/>
  <c r="A390" i="1"/>
  <c r="A391" i="1"/>
  <c r="A392" i="1"/>
  <c r="A393" i="1"/>
  <c r="A394" i="1"/>
  <c r="A383" i="1"/>
  <c r="D394" i="4"/>
  <c r="D392" i="4"/>
  <c r="C392" i="4"/>
  <c r="D391" i="4"/>
  <c r="C391" i="4"/>
  <c r="C390" i="4"/>
  <c r="C388" i="4"/>
  <c r="D383" i="4"/>
  <c r="C383" i="4"/>
  <c r="CA414" i="1" l="1"/>
  <c r="BY414" i="1"/>
  <c r="A405" i="1"/>
  <c r="A403" i="1"/>
  <c r="A403" i="179" s="1"/>
  <c r="A400" i="1"/>
  <c r="A400" i="179" s="1"/>
  <c r="A397" i="1"/>
  <c r="A398" i="4" s="1"/>
  <c r="A395" i="1"/>
  <c r="A404" i="1"/>
  <c r="A402" i="1"/>
  <c r="A402" i="179" s="1"/>
  <c r="A401" i="1"/>
  <c r="A402" i="4" s="1"/>
  <c r="A399" i="1"/>
  <c r="A400" i="4" s="1"/>
  <c r="A398" i="1"/>
  <c r="A398" i="179" s="1"/>
  <c r="A396" i="1"/>
  <c r="A406" i="1"/>
  <c r="A406" i="179" s="1"/>
  <c r="A396" i="179"/>
  <c r="A397" i="4"/>
  <c r="A396" i="21"/>
  <c r="J396" i="21" s="1"/>
  <c r="A405" i="179"/>
  <c r="A405" i="21"/>
  <c r="J405" i="21" s="1"/>
  <c r="A406" i="4"/>
  <c r="A404" i="179"/>
  <c r="A404" i="21"/>
  <c r="J404" i="21" s="1"/>
  <c r="A405" i="4"/>
  <c r="A389" i="21"/>
  <c r="J389" i="21" s="1"/>
  <c r="A389" i="179"/>
  <c r="A388" i="21"/>
  <c r="J388" i="21" s="1"/>
  <c r="A388" i="179"/>
  <c r="A383" i="21"/>
  <c r="J383" i="21" s="1"/>
  <c r="A383" i="179"/>
  <c r="A387" i="21"/>
  <c r="J387" i="21" s="1"/>
  <c r="A387" i="179"/>
  <c r="A394" i="21"/>
  <c r="J394" i="21" s="1"/>
  <c r="A394" i="179"/>
  <c r="A386" i="21"/>
  <c r="J386" i="21" s="1"/>
  <c r="A386" i="179"/>
  <c r="A393" i="21"/>
  <c r="J393" i="21" s="1"/>
  <c r="A393" i="179"/>
  <c r="A385" i="21"/>
  <c r="J385" i="21" s="1"/>
  <c r="A385" i="179"/>
  <c r="A392" i="21"/>
  <c r="J392" i="21" s="1"/>
  <c r="A392" i="179"/>
  <c r="A384" i="21"/>
  <c r="J384" i="21" s="1"/>
  <c r="A384" i="179"/>
  <c r="A390" i="21"/>
  <c r="J390" i="21" s="1"/>
  <c r="A390" i="179"/>
  <c r="A391" i="21"/>
  <c r="J391" i="21" s="1"/>
  <c r="A391" i="179"/>
  <c r="A394" i="4"/>
  <c r="AH389" i="1"/>
  <c r="A383" i="4"/>
  <c r="AH390" i="1"/>
  <c r="A393" i="4"/>
  <c r="A385" i="4"/>
  <c r="A386" i="4"/>
  <c r="A391" i="4"/>
  <c r="A384" i="4"/>
  <c r="A390" i="4"/>
  <c r="A387" i="4"/>
  <c r="A388" i="4"/>
  <c r="A389" i="4"/>
  <c r="A392" i="4"/>
  <c r="M136" i="42"/>
  <c r="AH385" i="1"/>
  <c r="AH388" i="1"/>
  <c r="C394" i="4"/>
  <c r="C385" i="4"/>
  <c r="D385" i="4"/>
  <c r="C393" i="4"/>
  <c r="D393" i="4"/>
  <c r="AH392" i="1"/>
  <c r="D386" i="4"/>
  <c r="D387" i="4"/>
  <c r="D388" i="4"/>
  <c r="D389" i="4"/>
  <c r="C386" i="4"/>
  <c r="C387" i="4"/>
  <c r="AH391" i="1"/>
  <c r="C389" i="4"/>
  <c r="D390" i="4"/>
  <c r="G391" i="1"/>
  <c r="C384" i="4"/>
  <c r="D384" i="4"/>
  <c r="AH384" i="1"/>
  <c r="G389" i="1"/>
  <c r="AH386" i="1"/>
  <c r="G385" i="1"/>
  <c r="H386" i="1" s="1"/>
  <c r="L20" i="96"/>
  <c r="CA415" i="1" l="1"/>
  <c r="BY415" i="1"/>
  <c r="A401" i="179"/>
  <c r="A400" i="21"/>
  <c r="J400" i="21" s="1"/>
  <c r="A406" i="21"/>
  <c r="J406" i="21" s="1"/>
  <c r="A407" i="4"/>
  <c r="A403" i="4"/>
  <c r="A401" i="21"/>
  <c r="J401" i="21" s="1"/>
  <c r="A403" i="21"/>
  <c r="J403" i="21" s="1"/>
  <c r="A404" i="4"/>
  <c r="A397" i="21"/>
  <c r="J397" i="21" s="1"/>
  <c r="A399" i="4"/>
  <c r="A398" i="21"/>
  <c r="J398" i="21" s="1"/>
  <c r="A397" i="179"/>
  <c r="A399" i="179"/>
  <c r="A401" i="4"/>
  <c r="A399" i="21"/>
  <c r="J399" i="21" s="1"/>
  <c r="A395" i="21"/>
  <c r="J395" i="21" s="1"/>
  <c r="A402" i="21"/>
  <c r="J402" i="21" s="1"/>
  <c r="A395" i="4"/>
  <c r="A395" i="179"/>
  <c r="AI391" i="1"/>
  <c r="AI389" i="1"/>
  <c r="AI390" i="1"/>
  <c r="AI385" i="1"/>
  <c r="AH387" i="1"/>
  <c r="G384" i="1"/>
  <c r="G392" i="1"/>
  <c r="G390" i="1"/>
  <c r="F34" i="96"/>
  <c r="I37" i="96"/>
  <c r="L40" i="96"/>
  <c r="G35" i="96"/>
  <c r="J38" i="96"/>
  <c r="K39" i="96"/>
  <c r="H36" i="96"/>
  <c r="F58" i="96"/>
  <c r="I61" i="96"/>
  <c r="L64" i="96"/>
  <c r="G59" i="96"/>
  <c r="J62" i="96"/>
  <c r="H60" i="96"/>
  <c r="K63" i="96"/>
  <c r="F82" i="96"/>
  <c r="I85" i="96"/>
  <c r="L88" i="96"/>
  <c r="G83" i="96"/>
  <c r="J86" i="96"/>
  <c r="K87" i="96"/>
  <c r="H84" i="96"/>
  <c r="F106" i="96"/>
  <c r="I109" i="96"/>
  <c r="L112" i="96"/>
  <c r="G107" i="96"/>
  <c r="J110" i="96"/>
  <c r="K111" i="96"/>
  <c r="H108" i="96"/>
  <c r="F130" i="96"/>
  <c r="I133" i="96"/>
  <c r="L136" i="96"/>
  <c r="G131" i="96"/>
  <c r="J134" i="96"/>
  <c r="K135" i="96"/>
  <c r="H132" i="96"/>
  <c r="H92" i="96"/>
  <c r="K95" i="96"/>
  <c r="F90" i="96"/>
  <c r="I93" i="96"/>
  <c r="L96" i="96"/>
  <c r="J94" i="96"/>
  <c r="G91" i="96"/>
  <c r="H117" i="96"/>
  <c r="K120" i="96"/>
  <c r="I118" i="96"/>
  <c r="J119" i="96"/>
  <c r="G116" i="96"/>
  <c r="L121" i="96"/>
  <c r="F115" i="96"/>
  <c r="F131" i="96"/>
  <c r="I134" i="96"/>
  <c r="L137" i="96"/>
  <c r="J135" i="96"/>
  <c r="K136" i="96"/>
  <c r="G132" i="96"/>
  <c r="H133" i="96"/>
  <c r="G61" i="96"/>
  <c r="J64" i="96"/>
  <c r="L66" i="96"/>
  <c r="F60" i="96"/>
  <c r="K65" i="96"/>
  <c r="H62" i="96"/>
  <c r="I63" i="96"/>
  <c r="I64" i="96"/>
  <c r="J65" i="96"/>
  <c r="K66" i="96"/>
  <c r="F61" i="96"/>
  <c r="G62" i="96"/>
  <c r="H63" i="96"/>
  <c r="L67" i="96"/>
  <c r="K20" i="96"/>
  <c r="L21" i="96"/>
  <c r="H65" i="96"/>
  <c r="K68" i="96"/>
  <c r="G64" i="96"/>
  <c r="I66" i="96"/>
  <c r="L69" i="96"/>
  <c r="F63" i="96"/>
  <c r="J67" i="96"/>
  <c r="K116" i="96"/>
  <c r="H113" i="96"/>
  <c r="I114" i="96"/>
  <c r="G112" i="96"/>
  <c r="L117" i="96"/>
  <c r="J115" i="96"/>
  <c r="F111" i="96"/>
  <c r="G41" i="96"/>
  <c r="J44" i="96"/>
  <c r="H42" i="96"/>
  <c r="K45" i="96"/>
  <c r="F40" i="96"/>
  <c r="L46" i="96"/>
  <c r="I43" i="96"/>
  <c r="G65" i="96"/>
  <c r="J68" i="96"/>
  <c r="H66" i="96"/>
  <c r="K69" i="96"/>
  <c r="L70" i="96"/>
  <c r="F64" i="96"/>
  <c r="I67" i="96"/>
  <c r="J116" i="96"/>
  <c r="G113" i="96"/>
  <c r="H114" i="96"/>
  <c r="K117" i="96"/>
  <c r="F112" i="96"/>
  <c r="L118" i="96"/>
  <c r="I115" i="96"/>
  <c r="I20" i="96"/>
  <c r="L23" i="96"/>
  <c r="J21" i="96"/>
  <c r="K22" i="96"/>
  <c r="F65" i="96"/>
  <c r="I68" i="96"/>
  <c r="L71" i="96"/>
  <c r="G66" i="96"/>
  <c r="J69" i="96"/>
  <c r="K70" i="96"/>
  <c r="H67" i="96"/>
  <c r="F89" i="96"/>
  <c r="I92" i="96"/>
  <c r="L95" i="96"/>
  <c r="G90" i="96"/>
  <c r="J93" i="96"/>
  <c r="K94" i="96"/>
  <c r="H91" i="96"/>
  <c r="F113" i="96"/>
  <c r="I116" i="96"/>
  <c r="L119" i="96"/>
  <c r="G114" i="96"/>
  <c r="J117" i="96"/>
  <c r="K118" i="96"/>
  <c r="H115" i="96"/>
  <c r="H20" i="96"/>
  <c r="K23" i="96"/>
  <c r="I21" i="96"/>
  <c r="L24" i="96"/>
  <c r="J22" i="96"/>
  <c r="H44" i="96"/>
  <c r="K47" i="96"/>
  <c r="F42" i="96"/>
  <c r="I45" i="96"/>
  <c r="L48" i="96"/>
  <c r="J46" i="96"/>
  <c r="G43" i="96"/>
  <c r="H68" i="96"/>
  <c r="K71" i="96"/>
  <c r="F66" i="96"/>
  <c r="I69" i="96"/>
  <c r="L72" i="96"/>
  <c r="J70" i="96"/>
  <c r="G67" i="96"/>
  <c r="H140" i="96"/>
  <c r="F138" i="96"/>
  <c r="I141" i="96"/>
  <c r="G139" i="96"/>
  <c r="H21" i="96"/>
  <c r="K24" i="96"/>
  <c r="G20" i="96"/>
  <c r="I22" i="96"/>
  <c r="J23" i="96"/>
  <c r="L25" i="96"/>
  <c r="H45" i="96"/>
  <c r="K48" i="96"/>
  <c r="I46" i="96"/>
  <c r="J47" i="96"/>
  <c r="L49" i="96"/>
  <c r="F43" i="96"/>
  <c r="G44" i="96"/>
  <c r="H93" i="96"/>
  <c r="K96" i="96"/>
  <c r="I94" i="96"/>
  <c r="J95" i="96"/>
  <c r="F91" i="96"/>
  <c r="G92" i="96"/>
  <c r="L97" i="96"/>
  <c r="F20" i="96"/>
  <c r="I23" i="96"/>
  <c r="L26" i="96"/>
  <c r="H22" i="96"/>
  <c r="G21" i="96"/>
  <c r="J24" i="96"/>
  <c r="K25" i="96"/>
  <c r="F44" i="96"/>
  <c r="I47" i="96"/>
  <c r="L50" i="96"/>
  <c r="H46" i="96"/>
  <c r="J48" i="96"/>
  <c r="K49" i="96"/>
  <c r="G45" i="96"/>
  <c r="F68" i="96"/>
  <c r="I71" i="96"/>
  <c r="L74" i="96"/>
  <c r="H70" i="96"/>
  <c r="J72" i="96"/>
  <c r="K73" i="96"/>
  <c r="G69" i="96"/>
  <c r="F92" i="96"/>
  <c r="I95" i="96"/>
  <c r="L98" i="96"/>
  <c r="H94" i="96"/>
  <c r="J96" i="96"/>
  <c r="G93" i="96"/>
  <c r="K97" i="96"/>
  <c r="F116" i="96"/>
  <c r="I119" i="96"/>
  <c r="L122" i="96"/>
  <c r="H118" i="96"/>
  <c r="G117" i="96"/>
  <c r="J120" i="96"/>
  <c r="K121" i="96"/>
  <c r="G133" i="96"/>
  <c r="J136" i="96"/>
  <c r="I135" i="96"/>
  <c r="F132" i="96"/>
  <c r="K137" i="96"/>
  <c r="L138" i="96"/>
  <c r="H134" i="96"/>
  <c r="L139" i="96"/>
  <c r="H135" i="96"/>
  <c r="J137" i="96"/>
  <c r="I136" i="96"/>
  <c r="F133" i="96"/>
  <c r="G134" i="96"/>
  <c r="K138" i="96"/>
  <c r="F110" i="96"/>
  <c r="I113" i="96"/>
  <c r="L116" i="96"/>
  <c r="H112" i="96"/>
  <c r="J114" i="96"/>
  <c r="G111" i="96"/>
  <c r="K115" i="96"/>
  <c r="H41" i="96"/>
  <c r="K44" i="96"/>
  <c r="F39" i="96"/>
  <c r="I42" i="96"/>
  <c r="L45" i="96"/>
  <c r="G40" i="96"/>
  <c r="J43" i="96"/>
  <c r="G137" i="96"/>
  <c r="J140" i="96"/>
  <c r="H138" i="96"/>
  <c r="K141" i="96"/>
  <c r="F136" i="96"/>
  <c r="I139" i="96"/>
  <c r="F41" i="96"/>
  <c r="I44" i="96"/>
  <c r="L47" i="96"/>
  <c r="G42" i="96"/>
  <c r="J45" i="96"/>
  <c r="K46" i="96"/>
  <c r="H43" i="96"/>
  <c r="F137" i="96"/>
  <c r="I140" i="96"/>
  <c r="G138" i="96"/>
  <c r="J141" i="96"/>
  <c r="H139" i="96"/>
  <c r="H116" i="96"/>
  <c r="K119" i="96"/>
  <c r="F114" i="96"/>
  <c r="I117" i="96"/>
  <c r="L120" i="96"/>
  <c r="J118" i="96"/>
  <c r="G115" i="96"/>
  <c r="H69" i="96"/>
  <c r="K72" i="96"/>
  <c r="F67" i="96"/>
  <c r="I70" i="96"/>
  <c r="J71" i="96"/>
  <c r="L73" i="96"/>
  <c r="G68" i="96"/>
  <c r="H23" i="96"/>
  <c r="F21" i="96"/>
  <c r="K26" i="96"/>
  <c r="G22" i="96"/>
  <c r="L27" i="96"/>
  <c r="I24" i="96"/>
  <c r="J25" i="96"/>
  <c r="H47" i="96"/>
  <c r="J49" i="96"/>
  <c r="I48" i="96"/>
  <c r="F45" i="96"/>
  <c r="K50" i="96"/>
  <c r="L51" i="96"/>
  <c r="G46" i="96"/>
  <c r="G70" i="96"/>
  <c r="L75" i="96"/>
  <c r="H71" i="96"/>
  <c r="I72" i="96"/>
  <c r="J73" i="96"/>
  <c r="F69" i="96"/>
  <c r="K74" i="96"/>
  <c r="K98" i="96"/>
  <c r="G94" i="96"/>
  <c r="L99" i="96"/>
  <c r="H95" i="96"/>
  <c r="F93" i="96"/>
  <c r="I96" i="96"/>
  <c r="J97" i="96"/>
  <c r="F117" i="96"/>
  <c r="G118" i="96"/>
  <c r="L123" i="96"/>
  <c r="K122" i="96"/>
  <c r="H119" i="96"/>
  <c r="I120" i="96"/>
  <c r="J121" i="96"/>
  <c r="H72" i="96"/>
  <c r="K75" i="96"/>
  <c r="L76" i="96"/>
  <c r="G71" i="96"/>
  <c r="I73" i="96"/>
  <c r="F70" i="96"/>
  <c r="J74" i="96"/>
  <c r="G24" i="96"/>
  <c r="J27" i="96"/>
  <c r="H25" i="96"/>
  <c r="K28" i="96"/>
  <c r="L29" i="96"/>
  <c r="F23" i="96"/>
  <c r="I26" i="96"/>
  <c r="G48" i="96"/>
  <c r="J51" i="96"/>
  <c r="H49" i="96"/>
  <c r="K52" i="96"/>
  <c r="F47" i="96"/>
  <c r="L53" i="96"/>
  <c r="I50" i="96"/>
  <c r="G72" i="96"/>
  <c r="J75" i="96"/>
  <c r="F71" i="96"/>
  <c r="K76" i="96"/>
  <c r="H73" i="96"/>
  <c r="L77" i="96"/>
  <c r="I74" i="96"/>
  <c r="G96" i="96"/>
  <c r="J99" i="96"/>
  <c r="K100" i="96"/>
  <c r="F95" i="96"/>
  <c r="L101" i="96"/>
  <c r="H97" i="96"/>
  <c r="I98" i="96"/>
  <c r="G120" i="96"/>
  <c r="J123" i="96"/>
  <c r="I122" i="96"/>
  <c r="K124" i="96"/>
  <c r="F119" i="96"/>
  <c r="L125" i="96"/>
  <c r="H121" i="96"/>
  <c r="F86" i="96"/>
  <c r="I89" i="96"/>
  <c r="L92" i="96"/>
  <c r="H88" i="96"/>
  <c r="J90" i="96"/>
  <c r="G87" i="96"/>
  <c r="K91" i="96"/>
  <c r="H99" i="96"/>
  <c r="K102" i="96"/>
  <c r="F97" i="96"/>
  <c r="I100" i="96"/>
  <c r="L103" i="96"/>
  <c r="J101" i="96"/>
  <c r="G98" i="96"/>
  <c r="F83" i="96"/>
  <c r="I86" i="96"/>
  <c r="L89" i="96"/>
  <c r="J87" i="96"/>
  <c r="K88" i="96"/>
  <c r="G84" i="96"/>
  <c r="H85" i="96"/>
  <c r="H89" i="96"/>
  <c r="K92" i="96"/>
  <c r="L93" i="96"/>
  <c r="G88" i="96"/>
  <c r="I90" i="96"/>
  <c r="F87" i="96"/>
  <c r="J91" i="96"/>
  <c r="J20" i="96"/>
  <c r="K21" i="96"/>
  <c r="L22" i="96"/>
  <c r="F48" i="96"/>
  <c r="I51" i="96"/>
  <c r="L54" i="96"/>
  <c r="G49" i="96"/>
  <c r="J52" i="96"/>
  <c r="K53" i="96"/>
  <c r="H50" i="96"/>
  <c r="H123" i="96"/>
  <c r="K126" i="96"/>
  <c r="F121" i="96"/>
  <c r="I124" i="96"/>
  <c r="L127" i="96"/>
  <c r="G122" i="96"/>
  <c r="J125" i="96"/>
  <c r="G28" i="96"/>
  <c r="J31" i="96"/>
  <c r="L33" i="96"/>
  <c r="F27" i="96"/>
  <c r="H29" i="96"/>
  <c r="I30" i="96"/>
  <c r="K32" i="96"/>
  <c r="G52" i="96"/>
  <c r="J55" i="96"/>
  <c r="L57" i="96"/>
  <c r="H53" i="96"/>
  <c r="I54" i="96"/>
  <c r="K56" i="96"/>
  <c r="F51" i="96"/>
  <c r="G76" i="96"/>
  <c r="J79" i="96"/>
  <c r="L81" i="96"/>
  <c r="H77" i="96"/>
  <c r="I78" i="96"/>
  <c r="F75" i="96"/>
  <c r="K80" i="96"/>
  <c r="G100" i="96"/>
  <c r="J103" i="96"/>
  <c r="F99" i="96"/>
  <c r="L105" i="96"/>
  <c r="H101" i="96"/>
  <c r="K104" i="96"/>
  <c r="I102" i="96"/>
  <c r="G124" i="96"/>
  <c r="J127" i="96"/>
  <c r="K128" i="96"/>
  <c r="F123" i="96"/>
  <c r="L129" i="96"/>
  <c r="H125" i="96"/>
  <c r="I126" i="96"/>
  <c r="F107" i="96"/>
  <c r="I110" i="96"/>
  <c r="L113" i="96"/>
  <c r="J111" i="96"/>
  <c r="G108" i="96"/>
  <c r="K112" i="96"/>
  <c r="H109" i="96"/>
  <c r="G37" i="96"/>
  <c r="J40" i="96"/>
  <c r="L42" i="96"/>
  <c r="K41" i="96"/>
  <c r="F36" i="96"/>
  <c r="I39" i="96"/>
  <c r="H38" i="96"/>
  <c r="H30" i="96"/>
  <c r="K33" i="96"/>
  <c r="L34" i="96"/>
  <c r="G29" i="96"/>
  <c r="F28" i="96"/>
  <c r="I31" i="96"/>
  <c r="J32" i="96"/>
  <c r="H54" i="96"/>
  <c r="K57" i="96"/>
  <c r="L58" i="96"/>
  <c r="G53" i="96"/>
  <c r="I55" i="96"/>
  <c r="J56" i="96"/>
  <c r="F52" i="96"/>
  <c r="H78" i="96"/>
  <c r="K81" i="96"/>
  <c r="G77" i="96"/>
  <c r="F76" i="96"/>
  <c r="L82" i="96"/>
  <c r="I79" i="96"/>
  <c r="J80" i="96"/>
  <c r="H102" i="96"/>
  <c r="K105" i="96"/>
  <c r="F100" i="96"/>
  <c r="G101" i="96"/>
  <c r="L106" i="96"/>
  <c r="I103" i="96"/>
  <c r="J104" i="96"/>
  <c r="H126" i="96"/>
  <c r="K129" i="96"/>
  <c r="F124" i="96"/>
  <c r="G125" i="96"/>
  <c r="L130" i="96"/>
  <c r="J128" i="96"/>
  <c r="I127" i="96"/>
  <c r="F38" i="96"/>
  <c r="I41" i="96"/>
  <c r="L44" i="96"/>
  <c r="H40" i="96"/>
  <c r="J42" i="96"/>
  <c r="K43" i="96"/>
  <c r="G39" i="96"/>
  <c r="H24" i="96"/>
  <c r="K27" i="96"/>
  <c r="J26" i="96"/>
  <c r="F22" i="96"/>
  <c r="L28" i="96"/>
  <c r="G23" i="96"/>
  <c r="I25" i="96"/>
  <c r="L126" i="96"/>
  <c r="F120" i="96"/>
  <c r="I123" i="96"/>
  <c r="G121" i="96"/>
  <c r="J124" i="96"/>
  <c r="K125" i="96"/>
  <c r="H122" i="96"/>
  <c r="H75" i="96"/>
  <c r="K78" i="96"/>
  <c r="F73" i="96"/>
  <c r="I76" i="96"/>
  <c r="L79" i="96"/>
  <c r="J77" i="96"/>
  <c r="G74" i="96"/>
  <c r="G75" i="96"/>
  <c r="J78" i="96"/>
  <c r="H76" i="96"/>
  <c r="K79" i="96"/>
  <c r="I77" i="96"/>
  <c r="F74" i="96"/>
  <c r="L80" i="96"/>
  <c r="J33" i="96"/>
  <c r="K34" i="96"/>
  <c r="L35" i="96"/>
  <c r="F29" i="96"/>
  <c r="G30" i="96"/>
  <c r="H31" i="96"/>
  <c r="I32" i="96"/>
  <c r="J57" i="96"/>
  <c r="L59" i="96"/>
  <c r="F53" i="96"/>
  <c r="K58" i="96"/>
  <c r="H55" i="96"/>
  <c r="G54" i="96"/>
  <c r="I56" i="96"/>
  <c r="F77" i="96"/>
  <c r="K82" i="96"/>
  <c r="J81" i="96"/>
  <c r="L83" i="96"/>
  <c r="G78" i="96"/>
  <c r="H79" i="96"/>
  <c r="I80" i="96"/>
  <c r="J105" i="96"/>
  <c r="F101" i="96"/>
  <c r="K106" i="96"/>
  <c r="L107" i="96"/>
  <c r="G102" i="96"/>
  <c r="H103" i="96"/>
  <c r="I104" i="96"/>
  <c r="K130" i="96"/>
  <c r="J129" i="96"/>
  <c r="F125" i="96"/>
  <c r="L131" i="96"/>
  <c r="I128" i="96"/>
  <c r="G126" i="96"/>
  <c r="H127" i="96"/>
  <c r="G388" i="1"/>
  <c r="J41" i="96"/>
  <c r="I40" i="96"/>
  <c r="K42" i="96"/>
  <c r="H39" i="96"/>
  <c r="L43" i="96"/>
  <c r="F37" i="96"/>
  <c r="G38" i="96"/>
  <c r="H96" i="96"/>
  <c r="K99" i="96"/>
  <c r="L100" i="96"/>
  <c r="F94" i="96"/>
  <c r="G95" i="96"/>
  <c r="J98" i="96"/>
  <c r="I97" i="96"/>
  <c r="G51" i="96"/>
  <c r="J54" i="96"/>
  <c r="H52" i="96"/>
  <c r="K55" i="96"/>
  <c r="I53" i="96"/>
  <c r="L56" i="96"/>
  <c r="F50" i="96"/>
  <c r="G31" i="96"/>
  <c r="J34" i="96"/>
  <c r="I33" i="96"/>
  <c r="K35" i="96"/>
  <c r="F30" i="96"/>
  <c r="H32" i="96"/>
  <c r="L36" i="96"/>
  <c r="G55" i="96"/>
  <c r="J58" i="96"/>
  <c r="K59" i="96"/>
  <c r="F54" i="96"/>
  <c r="L60" i="96"/>
  <c r="I57" i="96"/>
  <c r="H56" i="96"/>
  <c r="G79" i="96"/>
  <c r="J82" i="96"/>
  <c r="I81" i="96"/>
  <c r="F78" i="96"/>
  <c r="K83" i="96"/>
  <c r="H80" i="96"/>
  <c r="L84" i="96"/>
  <c r="G103" i="96"/>
  <c r="J106" i="96"/>
  <c r="I105" i="96"/>
  <c r="K107" i="96"/>
  <c r="F102" i="96"/>
  <c r="L108" i="96"/>
  <c r="H104" i="96"/>
  <c r="G127" i="96"/>
  <c r="J130" i="96"/>
  <c r="I129" i="96"/>
  <c r="K131" i="96"/>
  <c r="L132" i="96"/>
  <c r="F126" i="96"/>
  <c r="H128" i="96"/>
  <c r="AH383" i="1"/>
  <c r="AI384" i="1" s="1"/>
  <c r="I88" i="96"/>
  <c r="J89" i="96"/>
  <c r="K90" i="96"/>
  <c r="G86" i="96"/>
  <c r="H87" i="96"/>
  <c r="L91" i="96"/>
  <c r="F85" i="96"/>
  <c r="F72" i="96"/>
  <c r="I75" i="96"/>
  <c r="L78" i="96"/>
  <c r="G73" i="96"/>
  <c r="J76" i="96"/>
  <c r="K77" i="96"/>
  <c r="H74" i="96"/>
  <c r="H51" i="96"/>
  <c r="K54" i="96"/>
  <c r="F49" i="96"/>
  <c r="I52" i="96"/>
  <c r="L55" i="96"/>
  <c r="J53" i="96"/>
  <c r="G50" i="96"/>
  <c r="G123" i="96"/>
  <c r="J126" i="96"/>
  <c r="H124" i="96"/>
  <c r="K127" i="96"/>
  <c r="L128" i="96"/>
  <c r="I125" i="96"/>
  <c r="F122" i="96"/>
  <c r="F31" i="96"/>
  <c r="I34" i="96"/>
  <c r="L37" i="96"/>
  <c r="G32" i="96"/>
  <c r="J35" i="96"/>
  <c r="H33" i="96"/>
  <c r="K36" i="96"/>
  <c r="F55" i="96"/>
  <c r="I58" i="96"/>
  <c r="L61" i="96"/>
  <c r="J59" i="96"/>
  <c r="K60" i="96"/>
  <c r="G56" i="96"/>
  <c r="H57" i="96"/>
  <c r="F79" i="96"/>
  <c r="I82" i="96"/>
  <c r="L85" i="96"/>
  <c r="H81" i="96"/>
  <c r="J83" i="96"/>
  <c r="K84" i="96"/>
  <c r="G80" i="96"/>
  <c r="F103" i="96"/>
  <c r="I106" i="96"/>
  <c r="L109" i="96"/>
  <c r="H105" i="96"/>
  <c r="J107" i="96"/>
  <c r="G104" i="96"/>
  <c r="K108" i="96"/>
  <c r="F127" i="96"/>
  <c r="I130" i="96"/>
  <c r="L133" i="96"/>
  <c r="H129" i="96"/>
  <c r="J131" i="96"/>
  <c r="K132" i="96"/>
  <c r="G128" i="96"/>
  <c r="F59" i="96"/>
  <c r="I62" i="96"/>
  <c r="L65" i="96"/>
  <c r="K64" i="96"/>
  <c r="G60" i="96"/>
  <c r="H61" i="96"/>
  <c r="J63" i="96"/>
  <c r="G109" i="96"/>
  <c r="J112" i="96"/>
  <c r="I111" i="96"/>
  <c r="K113" i="96"/>
  <c r="F108" i="96"/>
  <c r="L114" i="96"/>
  <c r="H110" i="96"/>
  <c r="H111" i="96"/>
  <c r="I112" i="96"/>
  <c r="J113" i="96"/>
  <c r="K114" i="96"/>
  <c r="L115" i="96"/>
  <c r="F109" i="96"/>
  <c r="G110" i="96"/>
  <c r="F134" i="96"/>
  <c r="I137" i="96"/>
  <c r="L140" i="96"/>
  <c r="G135" i="96"/>
  <c r="H136" i="96"/>
  <c r="J138" i="96"/>
  <c r="K139" i="96"/>
  <c r="H137" i="96"/>
  <c r="K140" i="96"/>
  <c r="F135" i="96"/>
  <c r="L141" i="96"/>
  <c r="G136" i="96"/>
  <c r="I138" i="96"/>
  <c r="J139" i="96"/>
  <c r="G89" i="96"/>
  <c r="J92" i="96"/>
  <c r="H90" i="96"/>
  <c r="K93" i="96"/>
  <c r="F88" i="96"/>
  <c r="L94" i="96"/>
  <c r="I91" i="96"/>
  <c r="H120" i="96"/>
  <c r="K123" i="96"/>
  <c r="J122" i="96"/>
  <c r="F118" i="96"/>
  <c r="L124" i="96"/>
  <c r="G119" i="96"/>
  <c r="I121" i="96"/>
  <c r="I99" i="96"/>
  <c r="L102" i="96"/>
  <c r="F96" i="96"/>
  <c r="G97" i="96"/>
  <c r="J100" i="96"/>
  <c r="K101" i="96"/>
  <c r="H98" i="96"/>
  <c r="G27" i="96"/>
  <c r="J30" i="96"/>
  <c r="H28" i="96"/>
  <c r="K31" i="96"/>
  <c r="I29" i="96"/>
  <c r="F26" i="96"/>
  <c r="L32" i="96"/>
  <c r="G99" i="96"/>
  <c r="J102" i="96"/>
  <c r="H100" i="96"/>
  <c r="K103" i="96"/>
  <c r="I101" i="96"/>
  <c r="L104" i="96"/>
  <c r="F98" i="96"/>
  <c r="K37" i="96"/>
  <c r="H34" i="96"/>
  <c r="F32" i="96"/>
  <c r="I35" i="96"/>
  <c r="L38" i="96"/>
  <c r="G33" i="96"/>
  <c r="J36" i="96"/>
  <c r="H58" i="96"/>
  <c r="K61" i="96"/>
  <c r="F56" i="96"/>
  <c r="I59" i="96"/>
  <c r="L62" i="96"/>
  <c r="J60" i="96"/>
  <c r="G57" i="96"/>
  <c r="H82" i="96"/>
  <c r="K85" i="96"/>
  <c r="F80" i="96"/>
  <c r="I83" i="96"/>
  <c r="L86" i="96"/>
  <c r="J84" i="96"/>
  <c r="G81" i="96"/>
  <c r="K109" i="96"/>
  <c r="H106" i="96"/>
  <c r="F104" i="96"/>
  <c r="I107" i="96"/>
  <c r="L110" i="96"/>
  <c r="G105" i="96"/>
  <c r="J108" i="96"/>
  <c r="H130" i="96"/>
  <c r="K133" i="96"/>
  <c r="L134" i="96"/>
  <c r="F128" i="96"/>
  <c r="I131" i="96"/>
  <c r="G129" i="96"/>
  <c r="J132" i="96"/>
  <c r="F35" i="96"/>
  <c r="I38" i="96"/>
  <c r="L41" i="96"/>
  <c r="K40" i="96"/>
  <c r="G36" i="96"/>
  <c r="J39" i="96"/>
  <c r="H37" i="96"/>
  <c r="G85" i="96"/>
  <c r="J88" i="96"/>
  <c r="F84" i="96"/>
  <c r="K89" i="96"/>
  <c r="L90" i="96"/>
  <c r="I87" i="96"/>
  <c r="H86" i="96"/>
  <c r="F62" i="96"/>
  <c r="I65" i="96"/>
  <c r="L68" i="96"/>
  <c r="H64" i="96"/>
  <c r="J66" i="96"/>
  <c r="G63" i="96"/>
  <c r="K67" i="96"/>
  <c r="H48" i="96"/>
  <c r="K51" i="96"/>
  <c r="L52" i="96"/>
  <c r="G47" i="96"/>
  <c r="I49" i="96"/>
  <c r="F46" i="96"/>
  <c r="J50" i="96"/>
  <c r="F24" i="96"/>
  <c r="I27" i="96"/>
  <c r="L30" i="96"/>
  <c r="G25" i="96"/>
  <c r="J28" i="96"/>
  <c r="K29" i="96"/>
  <c r="H26" i="96"/>
  <c r="H27" i="96"/>
  <c r="K30" i="96"/>
  <c r="F25" i="96"/>
  <c r="I28" i="96"/>
  <c r="L31" i="96"/>
  <c r="J29" i="96"/>
  <c r="G26" i="96"/>
  <c r="G34" i="96"/>
  <c r="J37" i="96"/>
  <c r="H35" i="96"/>
  <c r="K38" i="96"/>
  <c r="L39" i="96"/>
  <c r="I36" i="96"/>
  <c r="F33" i="96"/>
  <c r="G58" i="96"/>
  <c r="J61" i="96"/>
  <c r="H59" i="96"/>
  <c r="K62" i="96"/>
  <c r="L63" i="96"/>
  <c r="I60" i="96"/>
  <c r="F57" i="96"/>
  <c r="G82" i="96"/>
  <c r="J85" i="96"/>
  <c r="H83" i="96"/>
  <c r="K86" i="96"/>
  <c r="L87" i="96"/>
  <c r="I84" i="96"/>
  <c r="F81" i="96"/>
  <c r="G106" i="96"/>
  <c r="J109" i="96"/>
  <c r="H107" i="96"/>
  <c r="K110" i="96"/>
  <c r="F105" i="96"/>
  <c r="L111" i="96"/>
  <c r="I108" i="96"/>
  <c r="G130" i="96"/>
  <c r="J133" i="96"/>
  <c r="H131" i="96"/>
  <c r="K134" i="96"/>
  <c r="L135" i="96"/>
  <c r="F129" i="96"/>
  <c r="I132" i="96"/>
  <c r="G383" i="1"/>
  <c r="CA416" i="1" l="1"/>
  <c r="BY416" i="1"/>
  <c r="H389" i="1"/>
  <c r="AK384" i="1"/>
  <c r="H390" i="1"/>
  <c r="B390" i="21" s="1"/>
  <c r="H391" i="1"/>
  <c r="H387" i="1"/>
  <c r="H388" i="1"/>
  <c r="C389" i="21"/>
  <c r="AI387" i="1"/>
  <c r="AI388" i="1"/>
  <c r="AI386" i="1"/>
  <c r="H384" i="1"/>
  <c r="H385" i="1"/>
  <c r="AW401" i="1"/>
  <c r="AW402" i="1"/>
  <c r="V390" i="179"/>
  <c r="C390" i="21"/>
  <c r="AW397" i="1"/>
  <c r="C385" i="21"/>
  <c r="V385" i="179"/>
  <c r="AW403" i="1"/>
  <c r="V391" i="179"/>
  <c r="C391" i="21"/>
  <c r="AJ391" i="1"/>
  <c r="AJ390" i="1"/>
  <c r="CA417" i="1" l="1"/>
  <c r="BY417" i="1"/>
  <c r="V387" i="179"/>
  <c r="Y387" i="179" s="1"/>
  <c r="Z387" i="179" s="1"/>
  <c r="C387" i="21"/>
  <c r="V402" i="1"/>
  <c r="AW399" i="1"/>
  <c r="V396" i="1"/>
  <c r="I384" i="179"/>
  <c r="I388" i="179"/>
  <c r="L388" i="179" s="1"/>
  <c r="M388" i="179" s="1"/>
  <c r="B384" i="21"/>
  <c r="B387" i="21"/>
  <c r="V399" i="1"/>
  <c r="V401" i="1"/>
  <c r="B389" i="21"/>
  <c r="AJ385" i="1"/>
  <c r="AW398" i="1"/>
  <c r="C386" i="21"/>
  <c r="V386" i="179"/>
  <c r="AW400" i="1"/>
  <c r="V388" i="179"/>
  <c r="C388" i="21"/>
  <c r="V398" i="1"/>
  <c r="B386" i="21"/>
  <c r="V400" i="1"/>
  <c r="B388" i="21"/>
  <c r="AW396" i="1"/>
  <c r="C384" i="21"/>
  <c r="V384" i="179"/>
  <c r="V403" i="1"/>
  <c r="B391" i="21"/>
  <c r="V397" i="1"/>
  <c r="B385" i="21"/>
  <c r="AJ386" i="1"/>
  <c r="Z386" i="179"/>
  <c r="E390" i="21"/>
  <c r="I390" i="179"/>
  <c r="I391" i="179"/>
  <c r="I386" i="179"/>
  <c r="I385" i="179"/>
  <c r="I387" i="179"/>
  <c r="AJ387" i="1"/>
  <c r="AJ389" i="1"/>
  <c r="AJ388" i="1"/>
  <c r="I386" i="1"/>
  <c r="I387" i="1"/>
  <c r="I391" i="1"/>
  <c r="I388" i="1"/>
  <c r="I390" i="1"/>
  <c r="I389" i="1"/>
  <c r="I385" i="1"/>
  <c r="E391" i="21" l="1"/>
  <c r="E386" i="21"/>
  <c r="CA418" i="1"/>
  <c r="BY418" i="1"/>
  <c r="F386" i="21"/>
  <c r="E385" i="21"/>
  <c r="E389" i="21"/>
  <c r="E387" i="21"/>
  <c r="F390" i="21"/>
  <c r="F391" i="21"/>
  <c r="F385" i="21"/>
  <c r="F387" i="21"/>
  <c r="E388" i="21"/>
  <c r="E384" i="21"/>
  <c r="F389" i="21"/>
  <c r="F388" i="21" l="1"/>
  <c r="F384" i="21"/>
  <c r="D1" i="149"/>
  <c r="AI10" i="1"/>
  <c r="AI7" i="1"/>
  <c r="F8" i="149" l="1"/>
  <c r="E8" i="149"/>
  <c r="D8" i="149"/>
  <c r="C8" i="149"/>
  <c r="AG394" i="1"/>
  <c r="AQ10" i="1"/>
  <c r="AP10" i="1"/>
  <c r="F394" i="1"/>
  <c r="J1" i="178"/>
  <c r="J4" i="178" s="1"/>
  <c r="AH393" i="1"/>
  <c r="G393" i="1"/>
  <c r="AJ10" i="1"/>
  <c r="H392" i="1" l="1"/>
  <c r="AI392" i="1"/>
  <c r="AH394" i="1"/>
  <c r="AI395" i="1" s="1"/>
  <c r="AW407" i="1" s="1"/>
  <c r="G394" i="1"/>
  <c r="H395" i="1" l="1"/>
  <c r="AI393" i="1"/>
  <c r="H393" i="1"/>
  <c r="AN404" i="1"/>
  <c r="AM404" i="1" s="1"/>
  <c r="AO404" i="1"/>
  <c r="M404" i="1"/>
  <c r="L404" i="1" s="1"/>
  <c r="AW404" i="1"/>
  <c r="C392" i="21"/>
  <c r="V392" i="179"/>
  <c r="B395" i="21"/>
  <c r="I395" i="179"/>
  <c r="L395" i="179" s="1"/>
  <c r="M395" i="179" s="1"/>
  <c r="V404" i="1"/>
  <c r="B392" i="21"/>
  <c r="V395" i="179"/>
  <c r="Y395" i="179" s="1"/>
  <c r="Z395" i="179" s="1"/>
  <c r="C395" i="21"/>
  <c r="AQ395" i="1"/>
  <c r="AJ396" i="1"/>
  <c r="I392" i="179"/>
  <c r="I392" i="1"/>
  <c r="AJ392" i="1"/>
  <c r="V407" i="1" l="1"/>
  <c r="N404" i="1"/>
  <c r="P395" i="1"/>
  <c r="I396" i="1"/>
  <c r="AN402" i="1"/>
  <c r="AM402" i="1" s="1"/>
  <c r="AO402" i="1"/>
  <c r="AN401" i="1"/>
  <c r="AM401" i="1" s="1"/>
  <c r="AO401" i="1"/>
  <c r="AO399" i="1"/>
  <c r="AN398" i="1"/>
  <c r="AM398" i="1" s="1"/>
  <c r="AN399" i="1"/>
  <c r="AM399" i="1" s="1"/>
  <c r="AN400" i="1"/>
  <c r="AM400" i="1" s="1"/>
  <c r="AO398" i="1"/>
  <c r="AO393" i="1"/>
  <c r="AO400" i="1"/>
  <c r="AN397" i="1"/>
  <c r="AM397" i="1" s="1"/>
  <c r="AO396" i="1"/>
  <c r="AO397" i="1"/>
  <c r="AN396" i="1"/>
  <c r="AM396" i="1" s="1"/>
  <c r="AO395" i="1"/>
  <c r="AN395" i="1"/>
  <c r="AM395" i="1" s="1"/>
  <c r="AN393" i="1"/>
  <c r="AM393" i="1" s="1"/>
  <c r="AO394" i="1"/>
  <c r="AN394" i="1"/>
  <c r="AM394" i="1" s="1"/>
  <c r="AN403" i="1"/>
  <c r="AM403" i="1" s="1"/>
  <c r="AO403" i="1"/>
  <c r="N397" i="1"/>
  <c r="M400" i="1"/>
  <c r="L400" i="1" s="1"/>
  <c r="N393" i="1"/>
  <c r="M399" i="1"/>
  <c r="L399" i="1" s="1"/>
  <c r="N399" i="1"/>
  <c r="M393" i="1"/>
  <c r="L393" i="1" s="1"/>
  <c r="N394" i="1"/>
  <c r="N398" i="1"/>
  <c r="M395" i="1"/>
  <c r="L395" i="1" s="1"/>
  <c r="N401" i="1"/>
  <c r="M394" i="1"/>
  <c r="L394" i="1" s="1"/>
  <c r="N396" i="1"/>
  <c r="M397" i="1"/>
  <c r="L397" i="1" s="1"/>
  <c r="M398" i="1"/>
  <c r="L398" i="1" s="1"/>
  <c r="N395" i="1"/>
  <c r="N400" i="1"/>
  <c r="M401" i="1"/>
  <c r="L401" i="1" s="1"/>
  <c r="M396" i="1"/>
  <c r="L396" i="1" s="1"/>
  <c r="I394" i="179"/>
  <c r="M403" i="1"/>
  <c r="L403" i="1" s="1"/>
  <c r="N403" i="1"/>
  <c r="M402" i="1"/>
  <c r="L402" i="1" s="1"/>
  <c r="N402" i="1"/>
  <c r="C393" i="21"/>
  <c r="V394" i="179"/>
  <c r="AJ395" i="1"/>
  <c r="C394" i="21"/>
  <c r="I393" i="1"/>
  <c r="V406" i="1"/>
  <c r="E395" i="21"/>
  <c r="AW406" i="1"/>
  <c r="I395" i="1"/>
  <c r="AW405" i="1"/>
  <c r="T404" i="1"/>
  <c r="S404" i="1" s="1"/>
  <c r="U404" i="1"/>
  <c r="B394" i="21"/>
  <c r="V405" i="1"/>
  <c r="AV404" i="1"/>
  <c r="AU404" i="1"/>
  <c r="AT404" i="1" s="1"/>
  <c r="I394" i="1"/>
  <c r="B393" i="21"/>
  <c r="F395" i="21"/>
  <c r="I393" i="179"/>
  <c r="V393" i="179"/>
  <c r="E392" i="21"/>
  <c r="AJ393" i="1"/>
  <c r="AJ394" i="1"/>
  <c r="E393" i="21" l="1"/>
  <c r="E394" i="21"/>
  <c r="F392" i="21"/>
  <c r="F394" i="21"/>
  <c r="F393" i="21"/>
  <c r="AE10" i="1" l="1"/>
  <c r="AD10" i="1"/>
  <c r="D10" i="1" l="1"/>
  <c r="C10" i="1"/>
  <c r="B15" i="131" l="1"/>
  <c r="D231" i="4" l="1"/>
  <c r="D238" i="4"/>
  <c r="D255" i="4"/>
  <c r="D269" i="4"/>
  <c r="D304" i="4"/>
  <c r="D310" i="4"/>
  <c r="D326" i="4"/>
  <c r="C277" i="4"/>
  <c r="C287" i="4"/>
  <c r="C325" i="4"/>
  <c r="F19" i="96"/>
  <c r="K19" i="96"/>
  <c r="L19" i="96"/>
  <c r="R133" i="42"/>
  <c r="R132" i="42"/>
  <c r="R131" i="42"/>
  <c r="L130" i="42"/>
  <c r="L129" i="42"/>
  <c r="R128" i="42"/>
  <c r="R127" i="42"/>
  <c r="R126" i="42"/>
  <c r="L125" i="42"/>
  <c r="R123" i="42"/>
  <c r="T123" i="42" s="1"/>
  <c r="L121" i="42"/>
  <c r="R120" i="42"/>
  <c r="R119" i="42"/>
  <c r="L118" i="42"/>
  <c r="R117" i="42"/>
  <c r="R116" i="42"/>
  <c r="R115" i="42"/>
  <c r="T115" i="42" s="1"/>
  <c r="L114" i="42"/>
  <c r="L113" i="42"/>
  <c r="R111" i="42"/>
  <c r="T111" i="42" s="1"/>
  <c r="L110" i="42"/>
  <c r="R109" i="42"/>
  <c r="R108" i="42"/>
  <c r="L107" i="42"/>
  <c r="L105" i="42"/>
  <c r="L104" i="42"/>
  <c r="R103" i="42"/>
  <c r="T103" i="42" s="1"/>
  <c r="R102" i="42"/>
  <c r="R101" i="42"/>
  <c r="T101" i="42" s="1"/>
  <c r="L100" i="42"/>
  <c r="R99" i="42"/>
  <c r="T99" i="42" s="1"/>
  <c r="R97" i="42"/>
  <c r="L96" i="42"/>
  <c r="L95" i="42"/>
  <c r="R93" i="42"/>
  <c r="L92" i="42"/>
  <c r="L91" i="42"/>
  <c r="L90" i="42"/>
  <c r="L89" i="42"/>
  <c r="L88" i="42"/>
  <c r="R87" i="42"/>
  <c r="T87" i="42" s="1"/>
  <c r="R85" i="42"/>
  <c r="R84" i="42"/>
  <c r="R83" i="42"/>
  <c r="L81" i="42"/>
  <c r="L80" i="42"/>
  <c r="R79" i="42"/>
  <c r="T79" i="42" s="1"/>
  <c r="L78" i="42"/>
  <c r="R77" i="42"/>
  <c r="T77" i="42" s="1"/>
  <c r="L76" i="42"/>
  <c r="R75" i="42"/>
  <c r="T75" i="42" s="1"/>
  <c r="R73" i="42"/>
  <c r="L72" i="42"/>
  <c r="R71" i="42"/>
  <c r="L70" i="42"/>
  <c r="L69" i="42"/>
  <c r="L67" i="42"/>
  <c r="L66" i="42"/>
  <c r="R65" i="42"/>
  <c r="T65" i="42" s="1"/>
  <c r="L64" i="42"/>
  <c r="R63" i="42"/>
  <c r="T63" i="42" s="1"/>
  <c r="R61" i="42"/>
  <c r="L59" i="42"/>
  <c r="L57" i="42"/>
  <c r="R55" i="42"/>
  <c r="T55" i="42" s="1"/>
  <c r="L54" i="42"/>
  <c r="L53" i="42"/>
  <c r="R52" i="42"/>
  <c r="L51" i="42"/>
  <c r="R50" i="42"/>
  <c r="R49" i="42"/>
  <c r="L48" i="42"/>
  <c r="R47" i="42"/>
  <c r="R45" i="42"/>
  <c r="R44" i="42"/>
  <c r="R43" i="42"/>
  <c r="T43" i="42" s="1"/>
  <c r="R42" i="42"/>
  <c r="L41" i="42"/>
  <c r="R40" i="42"/>
  <c r="R39" i="42"/>
  <c r="T39" i="42" s="1"/>
  <c r="R38" i="42"/>
  <c r="R37" i="42"/>
  <c r="R35" i="42"/>
  <c r="L33" i="42"/>
  <c r="R31" i="42"/>
  <c r="T31" i="42" s="1"/>
  <c r="R29" i="42"/>
  <c r="T29" i="42" s="1"/>
  <c r="R28" i="42"/>
  <c r="R27" i="42"/>
  <c r="T27" i="42" s="1"/>
  <c r="R25" i="42"/>
  <c r="R23" i="42"/>
  <c r="L21" i="42"/>
  <c r="R20" i="42"/>
  <c r="L19" i="42"/>
  <c r="L18" i="42"/>
  <c r="L17" i="42"/>
  <c r="R16" i="42"/>
  <c r="R15" i="42"/>
  <c r="T15" i="42" s="1"/>
  <c r="L13" i="42"/>
  <c r="L12" i="42"/>
  <c r="R11" i="42"/>
  <c r="R10" i="42"/>
  <c r="T10" i="42" s="1"/>
  <c r="R7" i="42"/>
  <c r="R1" i="42"/>
  <c r="I10" i="21"/>
  <c r="A360" i="4"/>
  <c r="A337" i="4"/>
  <c r="A334" i="4"/>
  <c r="A288" i="21"/>
  <c r="J288" i="21" s="1"/>
  <c r="A286" i="4"/>
  <c r="A262" i="4"/>
  <c r="A240" i="21"/>
  <c r="J240" i="21" s="1"/>
  <c r="G206" i="1"/>
  <c r="A204" i="4"/>
  <c r="C199" i="4"/>
  <c r="A199" i="4"/>
  <c r="A196" i="21"/>
  <c r="J196" i="21" s="1"/>
  <c r="A191" i="21"/>
  <c r="J191" i="21" s="1"/>
  <c r="A183" i="21"/>
  <c r="J183" i="21" s="1"/>
  <c r="A175" i="21"/>
  <c r="J175" i="21" s="1"/>
  <c r="A174" i="4"/>
  <c r="A172" i="4"/>
  <c r="A167" i="4"/>
  <c r="D165" i="4"/>
  <c r="A159" i="4"/>
  <c r="AH156" i="1"/>
  <c r="A156" i="4"/>
  <c r="G154" i="1"/>
  <c r="A150" i="4"/>
  <c r="A148" i="4"/>
  <c r="A143" i="4"/>
  <c r="A142" i="4"/>
  <c r="A134" i="4"/>
  <c r="A127" i="4"/>
  <c r="A119" i="21"/>
  <c r="J119" i="21" s="1"/>
  <c r="A111" i="4"/>
  <c r="A92" i="21"/>
  <c r="J92" i="21" s="1"/>
  <c r="C89" i="4"/>
  <c r="A87" i="4"/>
  <c r="A84" i="4"/>
  <c r="A71" i="4"/>
  <c r="C70" i="4"/>
  <c r="A68" i="4"/>
  <c r="A55" i="4"/>
  <c r="A47" i="21"/>
  <c r="J47" i="21" s="1"/>
  <c r="A31" i="4"/>
  <c r="A15" i="4"/>
  <c r="C377" i="4"/>
  <c r="E143" i="166"/>
  <c r="D143" i="166"/>
  <c r="B146" i="166" s="1"/>
  <c r="C143" i="166"/>
  <c r="B143" i="166"/>
  <c r="A143" i="166"/>
  <c r="E90" i="166"/>
  <c r="D90" i="166"/>
  <c r="B94" i="166" s="1"/>
  <c r="C90" i="166"/>
  <c r="B90" i="166"/>
  <c r="A90" i="166"/>
  <c r="E37" i="166"/>
  <c r="D37" i="166"/>
  <c r="B40" i="166" s="1"/>
  <c r="C37" i="166"/>
  <c r="B37" i="166"/>
  <c r="A37" i="166"/>
  <c r="AY9" i="1"/>
  <c r="AX9" i="1"/>
  <c r="A4" i="21"/>
  <c r="A2" i="1"/>
  <c r="A3" i="1"/>
  <c r="A4" i="1"/>
  <c r="A5" i="1"/>
  <c r="X9" i="1"/>
  <c r="W9" i="1"/>
  <c r="AP6" i="1"/>
  <c r="C363" i="4"/>
  <c r="D358" i="4"/>
  <c r="A352" i="21"/>
  <c r="J352" i="21" s="1"/>
  <c r="A304" i="21"/>
  <c r="J304" i="21" s="1"/>
  <c r="A108" i="21"/>
  <c r="J108" i="21" s="1"/>
  <c r="D348" i="4"/>
  <c r="AF10" i="1"/>
  <c r="E10" i="1"/>
  <c r="P26" i="162"/>
  <c r="P25" i="162"/>
  <c r="P24" i="162"/>
  <c r="P23" i="162"/>
  <c r="P22" i="162"/>
  <c r="P21" i="162"/>
  <c r="P20" i="162"/>
  <c r="P19" i="162"/>
  <c r="P18" i="162"/>
  <c r="P17" i="162"/>
  <c r="M17" i="162"/>
  <c r="M19" i="162" s="1"/>
  <c r="M21" i="162" s="1"/>
  <c r="M23" i="162" s="1"/>
  <c r="L17" i="162"/>
  <c r="L19" i="162" s="1"/>
  <c r="L21" i="162" s="1"/>
  <c r="L23" i="162" s="1"/>
  <c r="K17" i="162"/>
  <c r="K19" i="162" s="1"/>
  <c r="K21" i="162" s="1"/>
  <c r="K23" i="162" s="1"/>
  <c r="K25" i="162" s="1"/>
  <c r="I17" i="162"/>
  <c r="I19" i="162" s="1"/>
  <c r="I21" i="162" s="1"/>
  <c r="I23" i="162" s="1"/>
  <c r="I25" i="162" s="1"/>
  <c r="P16" i="162"/>
  <c r="K16" i="162"/>
  <c r="K18" i="162" s="1"/>
  <c r="K20" i="162" s="1"/>
  <c r="K22" i="162" s="1"/>
  <c r="K24" i="162" s="1"/>
  <c r="K26" i="162" s="1"/>
  <c r="I16" i="162"/>
  <c r="I18" i="162" s="1"/>
  <c r="I20" i="162" s="1"/>
  <c r="I22" i="162" s="1"/>
  <c r="I24" i="162" s="1"/>
  <c r="I26" i="162" s="1"/>
  <c r="P15" i="162"/>
  <c r="H15" i="162"/>
  <c r="P14" i="162"/>
  <c r="P13" i="162"/>
  <c r="P12" i="162"/>
  <c r="P11" i="162"/>
  <c r="P10" i="162"/>
  <c r="P8" i="162"/>
  <c r="P7" i="162"/>
  <c r="P6" i="162"/>
  <c r="P5" i="162"/>
  <c r="M5" i="162"/>
  <c r="M7" i="162" s="1"/>
  <c r="M9" i="162" s="1"/>
  <c r="M11" i="162" s="1"/>
  <c r="M13" i="162" s="1"/>
  <c r="L5" i="162"/>
  <c r="L7" i="162" s="1"/>
  <c r="L9" i="162" s="1"/>
  <c r="L11" i="162" s="1"/>
  <c r="L13" i="162" s="1"/>
  <c r="K5" i="162"/>
  <c r="K7" i="162" s="1"/>
  <c r="K9" i="162" s="1"/>
  <c r="K11" i="162" s="1"/>
  <c r="K13" i="162" s="1"/>
  <c r="I5" i="162"/>
  <c r="I7" i="162" s="1"/>
  <c r="I9" i="162" s="1"/>
  <c r="I11" i="162" s="1"/>
  <c r="I13" i="162" s="1"/>
  <c r="P4" i="162"/>
  <c r="K4" i="162"/>
  <c r="K6" i="162" s="1"/>
  <c r="K8" i="162" s="1"/>
  <c r="K10" i="162" s="1"/>
  <c r="K12" i="162" s="1"/>
  <c r="K14" i="162" s="1"/>
  <c r="I4" i="162"/>
  <c r="I6" i="162" s="1"/>
  <c r="I8" i="162" s="1"/>
  <c r="I10" i="162" s="1"/>
  <c r="I12" i="162" s="1"/>
  <c r="I14" i="162" s="1"/>
  <c r="P3" i="162"/>
  <c r="A70" i="162"/>
  <c r="A74" i="162" s="1"/>
  <c r="G75" i="162"/>
  <c r="B75" i="162"/>
  <c r="G71" i="162"/>
  <c r="B71" i="162"/>
  <c r="G67" i="162"/>
  <c r="B67" i="162"/>
  <c r="A11" i="162"/>
  <c r="G12" i="162"/>
  <c r="B12" i="162"/>
  <c r="G8" i="162"/>
  <c r="B8" i="162"/>
  <c r="B4" i="162"/>
  <c r="G4" i="162"/>
  <c r="B5" i="162"/>
  <c r="B9" i="21"/>
  <c r="G77" i="162"/>
  <c r="B77" i="162"/>
  <c r="G76" i="162"/>
  <c r="B76" i="162"/>
  <c r="G74" i="162"/>
  <c r="G14" i="162"/>
  <c r="B14" i="162"/>
  <c r="G13" i="162"/>
  <c r="B13" i="162"/>
  <c r="G11" i="162"/>
  <c r="G10" i="162"/>
  <c r="B10" i="162"/>
  <c r="G9" i="162"/>
  <c r="B9" i="162"/>
  <c r="G7" i="162"/>
  <c r="G6" i="162"/>
  <c r="B6" i="162"/>
  <c r="G5" i="162"/>
  <c r="G3" i="162"/>
  <c r="C342" i="4"/>
  <c r="C339" i="4"/>
  <c r="O66" i="162"/>
  <c r="O67" i="162"/>
  <c r="O69" i="162"/>
  <c r="K69" i="162"/>
  <c r="I69" i="162"/>
  <c r="O68" i="162"/>
  <c r="B73" i="162"/>
  <c r="G73" i="162"/>
  <c r="G69" i="162"/>
  <c r="B69" i="162"/>
  <c r="B68" i="162"/>
  <c r="G72" i="162"/>
  <c r="B72" i="162"/>
  <c r="G70" i="162"/>
  <c r="G68" i="162"/>
  <c r="G66" i="162"/>
  <c r="AR8" i="1"/>
  <c r="AR384" i="1" s="1"/>
  <c r="AW5" i="1"/>
  <c r="D2" i="149"/>
  <c r="B3" i="149"/>
  <c r="D3" i="149" s="1"/>
  <c r="D325" i="4"/>
  <c r="D327" i="4"/>
  <c r="D324" i="4"/>
  <c r="K67" i="162"/>
  <c r="I67" i="162"/>
  <c r="AH10" i="1"/>
  <c r="AI5" i="1" s="1"/>
  <c r="AG10" i="1"/>
  <c r="C315" i="4"/>
  <c r="C316" i="4"/>
  <c r="D311" i="4"/>
  <c r="A47" i="76"/>
  <c r="A45" i="76"/>
  <c r="A43" i="76"/>
  <c r="A41" i="76"/>
  <c r="A39" i="76"/>
  <c r="G1" i="76"/>
  <c r="C1" i="76"/>
  <c r="D302" i="4"/>
  <c r="D300" i="4"/>
  <c r="D301" i="4"/>
  <c r="D309" i="4"/>
  <c r="D303" i="4"/>
  <c r="A124" i="4"/>
  <c r="A280" i="4"/>
  <c r="C291" i="4"/>
  <c r="C292" i="4"/>
  <c r="D279" i="4"/>
  <c r="D277" i="4"/>
  <c r="D286" i="4"/>
  <c r="D278" i="4"/>
  <c r="D230" i="4"/>
  <c r="C229" i="4"/>
  <c r="A105" i="96"/>
  <c r="A109" i="96" s="1"/>
  <c r="A113" i="96" s="1"/>
  <c r="A117" i="96" s="1"/>
  <c r="A121" i="96" s="1"/>
  <c r="A125" i="96" s="1"/>
  <c r="A129" i="96" s="1"/>
  <c r="A133" i="96" s="1"/>
  <c r="A137" i="96" s="1"/>
  <c r="A141" i="96" s="1"/>
  <c r="A145" i="96" s="1"/>
  <c r="A149" i="96" s="1"/>
  <c r="A153" i="96" s="1"/>
  <c r="A104" i="96"/>
  <c r="A108" i="96" s="1"/>
  <c r="A112" i="96" s="1"/>
  <c r="A116" i="96" s="1"/>
  <c r="A120" i="96" s="1"/>
  <c r="A124" i="96" s="1"/>
  <c r="A128" i="96" s="1"/>
  <c r="A132" i="96" s="1"/>
  <c r="A136" i="96" s="1"/>
  <c r="A140" i="96" s="1"/>
  <c r="A144" i="96" s="1"/>
  <c r="A148" i="96" s="1"/>
  <c r="A152" i="96" s="1"/>
  <c r="A103" i="96"/>
  <c r="A107" i="96" s="1"/>
  <c r="A111" i="96" s="1"/>
  <c r="A115" i="96" s="1"/>
  <c r="A119" i="96" s="1"/>
  <c r="A123" i="96" s="1"/>
  <c r="A127" i="96" s="1"/>
  <c r="A131" i="96" s="1"/>
  <c r="A135" i="96" s="1"/>
  <c r="A139" i="96" s="1"/>
  <c r="A143" i="96" s="1"/>
  <c r="A147" i="96" s="1"/>
  <c r="A151" i="96" s="1"/>
  <c r="A102" i="96"/>
  <c r="A106" i="96" s="1"/>
  <c r="A110" i="96" s="1"/>
  <c r="A114" i="96" s="1"/>
  <c r="A118" i="96" s="1"/>
  <c r="A122" i="96" s="1"/>
  <c r="A126" i="96" s="1"/>
  <c r="A130" i="96" s="1"/>
  <c r="A134" i="96" s="1"/>
  <c r="A138" i="96" s="1"/>
  <c r="A142" i="96" s="1"/>
  <c r="A146" i="96" s="1"/>
  <c r="A150" i="96" s="1"/>
  <c r="A98" i="42"/>
  <c r="A102" i="42" s="1"/>
  <c r="A106" i="42" s="1"/>
  <c r="A110" i="42" s="1"/>
  <c r="A114" i="42" s="1"/>
  <c r="A118" i="42" s="1"/>
  <c r="A122" i="42" s="1"/>
  <c r="A126" i="42" s="1"/>
  <c r="A130" i="42" s="1"/>
  <c r="A134" i="42" s="1"/>
  <c r="A138" i="42" s="1"/>
  <c r="A142" i="42" s="1"/>
  <c r="A146" i="42" s="1"/>
  <c r="A97" i="42"/>
  <c r="A101" i="42" s="1"/>
  <c r="A105" i="42" s="1"/>
  <c r="A109" i="42" s="1"/>
  <c r="A113" i="42" s="1"/>
  <c r="A117" i="42" s="1"/>
  <c r="A121" i="42" s="1"/>
  <c r="A125" i="42" s="1"/>
  <c r="A129" i="42" s="1"/>
  <c r="A133" i="42" s="1"/>
  <c r="A137" i="42" s="1"/>
  <c r="A141" i="42" s="1"/>
  <c r="A145" i="42" s="1"/>
  <c r="A96" i="42"/>
  <c r="A100" i="42" s="1"/>
  <c r="A104" i="42" s="1"/>
  <c r="A108" i="42" s="1"/>
  <c r="A112" i="42" s="1"/>
  <c r="A116" i="42" s="1"/>
  <c r="A120" i="42" s="1"/>
  <c r="A124" i="42" s="1"/>
  <c r="A128" i="42" s="1"/>
  <c r="A132" i="42" s="1"/>
  <c r="A136" i="42" s="1"/>
  <c r="A140" i="42" s="1"/>
  <c r="A144" i="42" s="1"/>
  <c r="A95" i="42"/>
  <c r="A99" i="42" s="1"/>
  <c r="A103" i="42" s="1"/>
  <c r="A107" i="42" s="1"/>
  <c r="A111" i="42" s="1"/>
  <c r="A115" i="42" s="1"/>
  <c r="A119" i="42" s="1"/>
  <c r="A123" i="42" s="1"/>
  <c r="A127" i="42" s="1"/>
  <c r="A131" i="42" s="1"/>
  <c r="A135" i="42" s="1"/>
  <c r="A139" i="42" s="1"/>
  <c r="A143" i="42" s="1"/>
  <c r="Q8" i="1"/>
  <c r="H10" i="1"/>
  <c r="B2" i="21"/>
  <c r="C2" i="21"/>
  <c r="G10" i="1"/>
  <c r="H5" i="1" s="1"/>
  <c r="AC7" i="1"/>
  <c r="C9" i="21" s="1"/>
  <c r="C7" i="42" s="1"/>
  <c r="C8" i="4"/>
  <c r="D8" i="4"/>
  <c r="A1" i="1"/>
  <c r="V5" i="1"/>
  <c r="AD6" i="1"/>
  <c r="F10" i="1"/>
  <c r="C271" i="4"/>
  <c r="D216" i="4"/>
  <c r="C119" i="4"/>
  <c r="C220" i="4"/>
  <c r="C244" i="4"/>
  <c r="C268" i="4"/>
  <c r="D236" i="4"/>
  <c r="D148" i="4"/>
  <c r="D228" i="4"/>
  <c r="C245" i="4"/>
  <c r="C269" i="4"/>
  <c r="D253" i="4"/>
  <c r="C253" i="4"/>
  <c r="D254" i="4"/>
  <c r="D229" i="4"/>
  <c r="C267" i="4"/>
  <c r="D252" i="4"/>
  <c r="C219" i="4"/>
  <c r="C243" i="4"/>
  <c r="L42" i="42"/>
  <c r="L26" i="42"/>
  <c r="R26" i="42"/>
  <c r="L30" i="42"/>
  <c r="R30" i="42"/>
  <c r="R122" i="42"/>
  <c r="L122" i="42"/>
  <c r="L102" i="42"/>
  <c r="L126" i="42"/>
  <c r="R110" i="42"/>
  <c r="I19" i="96"/>
  <c r="J19" i="96"/>
  <c r="Q17" i="1" l="1"/>
  <c r="Q34" i="1"/>
  <c r="Q115" i="1"/>
  <c r="Q81" i="1"/>
  <c r="Q33" i="1"/>
  <c r="Q63" i="1"/>
  <c r="Q75" i="1"/>
  <c r="Q19" i="1"/>
  <c r="F1" i="178"/>
  <c r="F4" i="178" s="1"/>
  <c r="C3" i="76"/>
  <c r="D4" i="76"/>
  <c r="C4" i="76"/>
  <c r="G4" i="76"/>
  <c r="H4" i="76"/>
  <c r="G3" i="76"/>
  <c r="W10" i="1"/>
  <c r="O6" i="1"/>
  <c r="X10" i="1"/>
  <c r="O10" i="1"/>
  <c r="I10" i="1"/>
  <c r="B10" i="21"/>
  <c r="J5" i="1"/>
  <c r="J6" i="1"/>
  <c r="R114" i="42"/>
  <c r="T114" i="42" s="1"/>
  <c r="R66" i="42"/>
  <c r="T66" i="42" s="1"/>
  <c r="L38" i="42"/>
  <c r="T127" i="42"/>
  <c r="R96" i="42"/>
  <c r="T96" i="42" s="1"/>
  <c r="L120" i="42"/>
  <c r="M121" i="42" s="1"/>
  <c r="R48" i="42"/>
  <c r="T48" i="42" s="1"/>
  <c r="T16" i="42"/>
  <c r="R72" i="42"/>
  <c r="T72" i="42" s="1"/>
  <c r="L84" i="42"/>
  <c r="L132" i="42"/>
  <c r="L50" i="42"/>
  <c r="M51" i="42" s="1"/>
  <c r="T45" i="42"/>
  <c r="T93" i="42"/>
  <c r="T117" i="42"/>
  <c r="L108" i="42"/>
  <c r="M108" i="42" s="1"/>
  <c r="L28" i="42"/>
  <c r="T38" i="42"/>
  <c r="L40" i="42"/>
  <c r="M41" i="42" s="1"/>
  <c r="R100" i="42"/>
  <c r="T100" i="42" s="1"/>
  <c r="L52" i="42"/>
  <c r="M52" i="42" s="1"/>
  <c r="R18" i="42"/>
  <c r="T18" i="42" s="1"/>
  <c r="R88" i="42"/>
  <c r="T88" i="42" s="1"/>
  <c r="T11" i="42"/>
  <c r="T23" i="42"/>
  <c r="T35" i="42"/>
  <c r="T47" i="42"/>
  <c r="T71" i="42"/>
  <c r="T83" i="42"/>
  <c r="T119" i="42"/>
  <c r="R78" i="42"/>
  <c r="T78" i="42" s="1"/>
  <c r="R90" i="42"/>
  <c r="T90" i="42" s="1"/>
  <c r="R54" i="42"/>
  <c r="T54" i="42" s="1"/>
  <c r="R76" i="42"/>
  <c r="T76" i="42" s="1"/>
  <c r="A55" i="21"/>
  <c r="J55" i="21" s="1"/>
  <c r="A119" i="4"/>
  <c r="A191" i="4"/>
  <c r="C47" i="4"/>
  <c r="D380" i="4"/>
  <c r="G258" i="1"/>
  <c r="C15" i="4"/>
  <c r="C39" i="4"/>
  <c r="C63" i="4"/>
  <c r="C71" i="4"/>
  <c r="C87" i="4"/>
  <c r="C95" i="4"/>
  <c r="C103" i="4"/>
  <c r="C111" i="4"/>
  <c r="G143" i="1"/>
  <c r="G151" i="1"/>
  <c r="C159" i="4"/>
  <c r="C175" i="4"/>
  <c r="G183" i="1"/>
  <c r="C183" i="4"/>
  <c r="C191" i="4"/>
  <c r="G199" i="1"/>
  <c r="G207" i="1"/>
  <c r="A266" i="21"/>
  <c r="J266" i="21" s="1"/>
  <c r="G361" i="1"/>
  <c r="G337" i="1"/>
  <c r="G313" i="1"/>
  <c r="G289" i="1"/>
  <c r="G265" i="1"/>
  <c r="G241" i="1"/>
  <c r="G217" i="1"/>
  <c r="AH346" i="1"/>
  <c r="AH322" i="1"/>
  <c r="AH298" i="1"/>
  <c r="AH274" i="1"/>
  <c r="AH250" i="1"/>
  <c r="AH226" i="1"/>
  <c r="C127" i="4"/>
  <c r="AH15" i="1"/>
  <c r="D31" i="4"/>
  <c r="D47" i="4"/>
  <c r="AH55" i="1"/>
  <c r="D63" i="4"/>
  <c r="D71" i="4"/>
  <c r="AH79" i="1"/>
  <c r="D95" i="4"/>
  <c r="AH103" i="1"/>
  <c r="AH111" i="1"/>
  <c r="AH119" i="1"/>
  <c r="D127" i="4"/>
  <c r="AH135" i="1"/>
  <c r="D143" i="4"/>
  <c r="AH151" i="1"/>
  <c r="D159" i="4"/>
  <c r="D167" i="4"/>
  <c r="AH175" i="1"/>
  <c r="AH183" i="1"/>
  <c r="D191" i="4"/>
  <c r="AH191" i="1"/>
  <c r="AH199" i="1"/>
  <c r="AH207" i="1"/>
  <c r="D381" i="4"/>
  <c r="G216" i="1"/>
  <c r="AH345" i="1"/>
  <c r="AH321" i="1"/>
  <c r="AH273" i="1"/>
  <c r="AH225" i="1"/>
  <c r="G282" i="1"/>
  <c r="C381" i="4"/>
  <c r="C151" i="4"/>
  <c r="G191" i="1"/>
  <c r="AH57" i="1"/>
  <c r="D121" i="4"/>
  <c r="AH201" i="1"/>
  <c r="G330" i="1"/>
  <c r="AH219" i="1"/>
  <c r="A90" i="21"/>
  <c r="J90" i="21" s="1"/>
  <c r="AH314" i="1"/>
  <c r="C18" i="4"/>
  <c r="C26" i="4"/>
  <c r="C114" i="4"/>
  <c r="C154" i="4"/>
  <c r="G170" i="1"/>
  <c r="G194" i="1"/>
  <c r="C210" i="4"/>
  <c r="A347" i="21"/>
  <c r="J347" i="21" s="1"/>
  <c r="C368" i="4"/>
  <c r="G352" i="1"/>
  <c r="G232" i="1"/>
  <c r="AH337" i="1"/>
  <c r="AH313" i="1"/>
  <c r="AH241" i="1"/>
  <c r="C167" i="4"/>
  <c r="AH26" i="1"/>
  <c r="D34" i="4"/>
  <c r="D42" i="4"/>
  <c r="D58" i="4"/>
  <c r="D74" i="4"/>
  <c r="D90" i="4"/>
  <c r="AH98" i="1"/>
  <c r="D106" i="4"/>
  <c r="D114" i="4"/>
  <c r="D122" i="4"/>
  <c r="AH146" i="1"/>
  <c r="D154" i="4"/>
  <c r="AH162" i="1"/>
  <c r="AH178" i="1"/>
  <c r="D186" i="4"/>
  <c r="D202" i="4"/>
  <c r="AH368" i="1"/>
  <c r="G327" i="1"/>
  <c r="C327" i="4"/>
  <c r="G303" i="1"/>
  <c r="C303" i="4"/>
  <c r="G255" i="1"/>
  <c r="G231" i="1"/>
  <c r="C231" i="4"/>
  <c r="AH360" i="1"/>
  <c r="AH336" i="1"/>
  <c r="AH288" i="1"/>
  <c r="D288" i="4"/>
  <c r="AH264" i="1"/>
  <c r="AH216" i="1"/>
  <c r="D81" i="4"/>
  <c r="D129" i="4"/>
  <c r="D161" i="4"/>
  <c r="AH209" i="1"/>
  <c r="G354" i="1"/>
  <c r="AH291" i="1"/>
  <c r="A42" i="21"/>
  <c r="J42" i="21" s="1"/>
  <c r="AH218" i="1"/>
  <c r="AH17" i="1"/>
  <c r="AH113" i="1"/>
  <c r="A249" i="4"/>
  <c r="AH363" i="1"/>
  <c r="A162" i="4"/>
  <c r="A202" i="4"/>
  <c r="G305" i="1"/>
  <c r="G257" i="1"/>
  <c r="AH290" i="1"/>
  <c r="C79" i="4"/>
  <c r="G167" i="1"/>
  <c r="C76" i="4"/>
  <c r="C84" i="4"/>
  <c r="C124" i="4"/>
  <c r="C132" i="4"/>
  <c r="G148" i="1"/>
  <c r="C172" i="4"/>
  <c r="C196" i="4"/>
  <c r="G346" i="1"/>
  <c r="G274" i="1"/>
  <c r="G226" i="1"/>
  <c r="AH307" i="1"/>
  <c r="AH283" i="1"/>
  <c r="AH235" i="1"/>
  <c r="C135" i="4"/>
  <c r="AH258" i="1"/>
  <c r="A45" i="4"/>
  <c r="A283" i="21"/>
  <c r="J283" i="21" s="1"/>
  <c r="A331" i="21"/>
  <c r="J331" i="21" s="1"/>
  <c r="G296" i="1"/>
  <c r="C296" i="4"/>
  <c r="G248" i="1"/>
  <c r="G224" i="1"/>
  <c r="C224" i="4"/>
  <c r="AH305" i="1"/>
  <c r="AH233" i="1"/>
  <c r="D233" i="4"/>
  <c r="AH33" i="1"/>
  <c r="AH153" i="1"/>
  <c r="AH339" i="1"/>
  <c r="A138" i="21"/>
  <c r="J138" i="21" s="1"/>
  <c r="A186" i="4"/>
  <c r="AH362" i="1"/>
  <c r="C116" i="4"/>
  <c r="C140" i="4"/>
  <c r="C164" i="4"/>
  <c r="G188" i="1"/>
  <c r="G212" i="1"/>
  <c r="G298" i="1"/>
  <c r="AH331" i="1"/>
  <c r="AH364" i="1"/>
  <c r="AH60" i="1"/>
  <c r="D60" i="4"/>
  <c r="AH108" i="1"/>
  <c r="D132" i="4"/>
  <c r="AH132" i="1"/>
  <c r="AH140" i="1"/>
  <c r="D156" i="4"/>
  <c r="D164" i="4"/>
  <c r="AH164" i="1"/>
  <c r="AH172" i="1"/>
  <c r="D172" i="4"/>
  <c r="AH188" i="1"/>
  <c r="A306" i="4"/>
  <c r="G345" i="1"/>
  <c r="G297" i="1"/>
  <c r="G249" i="1"/>
  <c r="AH354" i="1"/>
  <c r="AH306" i="1"/>
  <c r="AH234" i="1"/>
  <c r="AH97" i="1"/>
  <c r="AH193" i="1"/>
  <c r="AH267" i="1"/>
  <c r="A106" i="21"/>
  <c r="J106" i="21" s="1"/>
  <c r="G329" i="1"/>
  <c r="AH338" i="1"/>
  <c r="C143" i="4"/>
  <c r="G135" i="1"/>
  <c r="C52" i="4"/>
  <c r="G180" i="1"/>
  <c r="G204" i="1"/>
  <c r="G322" i="1"/>
  <c r="G250" i="1"/>
  <c r="AH355" i="1"/>
  <c r="AH259" i="1"/>
  <c r="C31" i="4"/>
  <c r="AH20" i="1"/>
  <c r="D36" i="4"/>
  <c r="D370" i="4"/>
  <c r="G321" i="1"/>
  <c r="G273" i="1"/>
  <c r="G225" i="1"/>
  <c r="AH330" i="1"/>
  <c r="AH282" i="1"/>
  <c r="AH25" i="1"/>
  <c r="AH89" i="1"/>
  <c r="AH169" i="1"/>
  <c r="G234" i="1"/>
  <c r="A274" i="4"/>
  <c r="G233" i="1"/>
  <c r="D41" i="4"/>
  <c r="AH65" i="1"/>
  <c r="AH105" i="1"/>
  <c r="AH145" i="1"/>
  <c r="D177" i="4"/>
  <c r="A225" i="4"/>
  <c r="G306" i="1"/>
  <c r="AH243" i="1"/>
  <c r="A66" i="21"/>
  <c r="J66" i="21" s="1"/>
  <c r="A114" i="21"/>
  <c r="J114" i="21" s="1"/>
  <c r="A178" i="21"/>
  <c r="J178" i="21" s="1"/>
  <c r="G281" i="1"/>
  <c r="AH266" i="1"/>
  <c r="G159" i="1"/>
  <c r="AH137" i="1"/>
  <c r="AH185" i="1"/>
  <c r="AH315" i="1"/>
  <c r="A18" i="4"/>
  <c r="G353" i="1"/>
  <c r="AH242" i="1"/>
  <c r="G175" i="1"/>
  <c r="C207" i="4"/>
  <c r="D188" i="4"/>
  <c r="AH148" i="1"/>
  <c r="G335" i="1"/>
  <c r="G287" i="1"/>
  <c r="G215" i="1"/>
  <c r="AH344" i="1"/>
  <c r="AH296" i="1"/>
  <c r="AH224" i="1"/>
  <c r="C32" i="4"/>
  <c r="C88" i="4"/>
  <c r="G160" i="1"/>
  <c r="C176" i="4"/>
  <c r="G184" i="1"/>
  <c r="G200" i="1"/>
  <c r="G208" i="1"/>
  <c r="A317" i="4"/>
  <c r="C382" i="4"/>
  <c r="G262" i="1"/>
  <c r="AH24" i="1"/>
  <c r="D40" i="4"/>
  <c r="AH56" i="1"/>
  <c r="D80" i="4"/>
  <c r="D96" i="4"/>
  <c r="D112" i="4"/>
  <c r="D136" i="4"/>
  <c r="AH160" i="1"/>
  <c r="AH184" i="1"/>
  <c r="A318" i="21"/>
  <c r="J318" i="21" s="1"/>
  <c r="G357" i="1"/>
  <c r="G333" i="1"/>
  <c r="G309" i="1"/>
  <c r="AH318" i="1"/>
  <c r="AH246" i="1"/>
  <c r="A41" i="21"/>
  <c r="J41" i="21" s="1"/>
  <c r="A49" i="4"/>
  <c r="A97" i="21"/>
  <c r="J97" i="21" s="1"/>
  <c r="A193" i="4"/>
  <c r="G236" i="1"/>
  <c r="AH269" i="1"/>
  <c r="A382" i="21"/>
  <c r="J382" i="21" s="1"/>
  <c r="AH248" i="1"/>
  <c r="C24" i="4"/>
  <c r="C48" i="4"/>
  <c r="C64" i="4"/>
  <c r="C72" i="4"/>
  <c r="C96" i="4"/>
  <c r="C112" i="4"/>
  <c r="G136" i="1"/>
  <c r="C144" i="4"/>
  <c r="C168" i="4"/>
  <c r="G192" i="1"/>
  <c r="A293" i="21"/>
  <c r="J293" i="21" s="1"/>
  <c r="G310" i="1"/>
  <c r="G286" i="1"/>
  <c r="G238" i="1"/>
  <c r="AH223" i="1"/>
  <c r="AH16" i="1"/>
  <c r="AH32" i="1"/>
  <c r="D48" i="4"/>
  <c r="D64" i="4"/>
  <c r="D72" i="4"/>
  <c r="D88" i="4"/>
  <c r="D104" i="4"/>
  <c r="D120" i="4"/>
  <c r="AH128" i="1"/>
  <c r="AH144" i="1"/>
  <c r="AH152" i="1"/>
  <c r="D168" i="4"/>
  <c r="D176" i="4"/>
  <c r="D192" i="4"/>
  <c r="AH200" i="1"/>
  <c r="D208" i="4"/>
  <c r="D374" i="4"/>
  <c r="C41" i="4"/>
  <c r="C57" i="4"/>
  <c r="C73" i="4"/>
  <c r="C97" i="4"/>
  <c r="C105" i="4"/>
  <c r="C113" i="4"/>
  <c r="C129" i="4"/>
  <c r="G145" i="1"/>
  <c r="G153" i="1"/>
  <c r="G169" i="1"/>
  <c r="G193" i="1"/>
  <c r="C209" i="4"/>
  <c r="A224" i="21"/>
  <c r="J224" i="21" s="1"/>
  <c r="A248" i="4"/>
  <c r="C367" i="4"/>
  <c r="G259" i="1"/>
  <c r="G235" i="1"/>
  <c r="G364" i="1"/>
  <c r="AH268" i="1"/>
  <c r="AH244" i="1"/>
  <c r="AH220" i="1"/>
  <c r="A59" i="4"/>
  <c r="A83" i="4"/>
  <c r="A91" i="4"/>
  <c r="A99" i="21"/>
  <c r="J99" i="21" s="1"/>
  <c r="A107" i="4"/>
  <c r="A171" i="4"/>
  <c r="A195" i="4"/>
  <c r="A229" i="4"/>
  <c r="A253" i="4"/>
  <c r="A301" i="4"/>
  <c r="A325" i="4"/>
  <c r="G302" i="1"/>
  <c r="G278" i="1"/>
  <c r="G254" i="1"/>
  <c r="G230" i="1"/>
  <c r="AH311" i="1"/>
  <c r="AH287" i="1"/>
  <c r="AH263" i="1"/>
  <c r="AH215" i="1"/>
  <c r="C19" i="4"/>
  <c r="C75" i="4"/>
  <c r="C83" i="4"/>
  <c r="C91" i="4"/>
  <c r="C99" i="4"/>
  <c r="C107" i="4"/>
  <c r="C123" i="4"/>
  <c r="C139" i="4"/>
  <c r="G147" i="1"/>
  <c r="G155" i="1"/>
  <c r="C163" i="4"/>
  <c r="C171" i="4"/>
  <c r="C179" i="4"/>
  <c r="G187" i="1"/>
  <c r="G195" i="1"/>
  <c r="C203" i="4"/>
  <c r="C211" i="4"/>
  <c r="A230" i="4"/>
  <c r="C369" i="4"/>
  <c r="G325" i="1"/>
  <c r="G301" i="1"/>
  <c r="G277" i="1"/>
  <c r="G253" i="1"/>
  <c r="G229" i="1"/>
  <c r="AH358" i="1"/>
  <c r="AH310" i="1"/>
  <c r="AH286" i="1"/>
  <c r="AH262" i="1"/>
  <c r="AH238" i="1"/>
  <c r="AH214" i="1"/>
  <c r="D262" i="4"/>
  <c r="AH11" i="1"/>
  <c r="D19" i="4"/>
  <c r="D27" i="4"/>
  <c r="AH35" i="1"/>
  <c r="AH43" i="1"/>
  <c r="D51" i="4"/>
  <c r="D59" i="4"/>
  <c r="D67" i="4"/>
  <c r="AH75" i="1"/>
  <c r="D83" i="4"/>
  <c r="AH91" i="1"/>
  <c r="AH99" i="1"/>
  <c r="D107" i="4"/>
  <c r="AH115" i="1"/>
  <c r="AH123" i="1"/>
  <c r="AH131" i="1"/>
  <c r="D139" i="4"/>
  <c r="D147" i="4"/>
  <c r="D155" i="4"/>
  <c r="AH163" i="1"/>
  <c r="AH171" i="1"/>
  <c r="D179" i="4"/>
  <c r="D187" i="4"/>
  <c r="AH195" i="1"/>
  <c r="AH203" i="1"/>
  <c r="D211" i="4"/>
  <c r="AH357" i="1"/>
  <c r="AH309" i="1"/>
  <c r="D263" i="4"/>
  <c r="A20" i="4"/>
  <c r="A28" i="4"/>
  <c r="A44" i="4"/>
  <c r="A60" i="4"/>
  <c r="A100" i="4"/>
  <c r="A156" i="21"/>
  <c r="J156" i="21" s="1"/>
  <c r="A164" i="4"/>
  <c r="A180" i="4"/>
  <c r="A188" i="21"/>
  <c r="J188" i="21" s="1"/>
  <c r="A204" i="21"/>
  <c r="J204" i="21" s="1"/>
  <c r="A212" i="4"/>
  <c r="A256" i="4"/>
  <c r="A328" i="4"/>
  <c r="A352" i="4"/>
  <c r="AH236" i="1"/>
  <c r="C21" i="4"/>
  <c r="C45" i="4"/>
  <c r="C101" i="4"/>
  <c r="G141" i="1"/>
  <c r="C157" i="4"/>
  <c r="C181" i="4"/>
  <c r="G213" i="1"/>
  <c r="AH29" i="1"/>
  <c r="D109" i="4"/>
  <c r="D149" i="4"/>
  <c r="D205" i="4"/>
  <c r="D213" i="4"/>
  <c r="A285" i="4"/>
  <c r="A309" i="4"/>
  <c r="D379" i="4"/>
  <c r="G318" i="1"/>
  <c r="G270" i="1"/>
  <c r="G222" i="1"/>
  <c r="AH303" i="1"/>
  <c r="A14" i="4"/>
  <c r="A70" i="4"/>
  <c r="G293" i="1"/>
  <c r="AH302" i="1"/>
  <c r="AH230" i="1"/>
  <c r="C22" i="4"/>
  <c r="C38" i="4"/>
  <c r="C86" i="4"/>
  <c r="C126" i="4"/>
  <c r="C134" i="4"/>
  <c r="C142" i="4"/>
  <c r="G150" i="1"/>
  <c r="G158" i="1"/>
  <c r="G166" i="1"/>
  <c r="G174" i="1"/>
  <c r="C182" i="4"/>
  <c r="G190" i="1"/>
  <c r="C198" i="4"/>
  <c r="C206" i="4"/>
  <c r="G340" i="1"/>
  <c r="G316" i="1"/>
  <c r="G292" i="1"/>
  <c r="G268" i="1"/>
  <c r="G244" i="1"/>
  <c r="G220" i="1"/>
  <c r="AH325" i="1"/>
  <c r="AH301" i="1"/>
  <c r="AH277" i="1"/>
  <c r="AH253" i="1"/>
  <c r="AH229" i="1"/>
  <c r="C165" i="4"/>
  <c r="G197" i="1"/>
  <c r="G295" i="1"/>
  <c r="AH352" i="1"/>
  <c r="AH328" i="1"/>
  <c r="AH280" i="1"/>
  <c r="D21" i="4"/>
  <c r="AH85" i="1"/>
  <c r="AH117" i="1"/>
  <c r="AH165" i="1"/>
  <c r="G342" i="1"/>
  <c r="G294" i="1"/>
  <c r="G246" i="1"/>
  <c r="AH351" i="1"/>
  <c r="AH327" i="1"/>
  <c r="AH279" i="1"/>
  <c r="AH231" i="1"/>
  <c r="D287" i="4"/>
  <c r="V10" i="1"/>
  <c r="C295" i="4"/>
  <c r="AH14" i="1"/>
  <c r="AH22" i="1"/>
  <c r="AH30" i="1"/>
  <c r="D38" i="4"/>
  <c r="AH46" i="1"/>
  <c r="AH54" i="1"/>
  <c r="AH62" i="1"/>
  <c r="AH70" i="1"/>
  <c r="AH78" i="1"/>
  <c r="AH86" i="1"/>
  <c r="D94" i="4"/>
  <c r="AH102" i="1"/>
  <c r="D110" i="4"/>
  <c r="D118" i="4"/>
  <c r="AH126" i="1"/>
  <c r="AH134" i="1"/>
  <c r="AH142" i="1"/>
  <c r="D150" i="4"/>
  <c r="AH158" i="1"/>
  <c r="AH166" i="1"/>
  <c r="D174" i="4"/>
  <c r="D182" i="4"/>
  <c r="D190" i="4"/>
  <c r="AH198" i="1"/>
  <c r="AH206" i="1"/>
  <c r="A240" i="4"/>
  <c r="A288" i="4"/>
  <c r="A336" i="21"/>
  <c r="J336" i="21" s="1"/>
  <c r="D372" i="4"/>
  <c r="G363" i="1"/>
  <c r="G339" i="1"/>
  <c r="G315" i="1"/>
  <c r="G291" i="1"/>
  <c r="G267" i="1"/>
  <c r="G243" i="1"/>
  <c r="G219" i="1"/>
  <c r="AH348" i="1"/>
  <c r="AH324" i="1"/>
  <c r="AH300" i="1"/>
  <c r="AH276" i="1"/>
  <c r="AH252" i="1"/>
  <c r="AH228" i="1"/>
  <c r="C13" i="4"/>
  <c r="C53" i="4"/>
  <c r="C69" i="4"/>
  <c r="G133" i="1"/>
  <c r="G149" i="1"/>
  <c r="G173" i="1"/>
  <c r="G189" i="1"/>
  <c r="G205" i="1"/>
  <c r="G271" i="1"/>
  <c r="AH304" i="1"/>
  <c r="AH232" i="1"/>
  <c r="AH13" i="1"/>
  <c r="AH181" i="1"/>
  <c r="AH255" i="1"/>
  <c r="A22" i="4"/>
  <c r="G341" i="1"/>
  <c r="G317" i="1"/>
  <c r="G269" i="1"/>
  <c r="G245" i="1"/>
  <c r="G221" i="1"/>
  <c r="AH326" i="1"/>
  <c r="AH278" i="1"/>
  <c r="AH254" i="1"/>
  <c r="A103" i="21"/>
  <c r="J103" i="21" s="1"/>
  <c r="A241" i="4"/>
  <c r="A289" i="4"/>
  <c r="A313" i="4"/>
  <c r="G314" i="1"/>
  <c r="G290" i="1"/>
  <c r="G266" i="1"/>
  <c r="G242" i="1"/>
  <c r="G218" i="1"/>
  <c r="AH347" i="1"/>
  <c r="AH323" i="1"/>
  <c r="AH299" i="1"/>
  <c r="AH275" i="1"/>
  <c r="AH251" i="1"/>
  <c r="AH227" i="1"/>
  <c r="C2" i="42"/>
  <c r="B2" i="42"/>
  <c r="C17" i="4"/>
  <c r="C177" i="4"/>
  <c r="G177" i="1"/>
  <c r="G285" i="1"/>
  <c r="C285" i="4"/>
  <c r="G283" i="1"/>
  <c r="C283" i="4"/>
  <c r="G239" i="1"/>
  <c r="C239" i="4"/>
  <c r="A113" i="4"/>
  <c r="A296" i="4"/>
  <c r="G261" i="1"/>
  <c r="C261" i="4"/>
  <c r="C122" i="4"/>
  <c r="G186" i="1"/>
  <c r="C186" i="4"/>
  <c r="A299" i="21"/>
  <c r="J299" i="21" s="1"/>
  <c r="R32" i="42"/>
  <c r="T32" i="42" s="1"/>
  <c r="L32" i="42"/>
  <c r="M33" i="42" s="1"/>
  <c r="R56" i="42"/>
  <c r="T56" i="42" s="1"/>
  <c r="L56" i="42"/>
  <c r="M57" i="42" s="1"/>
  <c r="R68" i="42"/>
  <c r="T68" i="42" s="1"/>
  <c r="L68" i="42"/>
  <c r="M69" i="42" s="1"/>
  <c r="G359" i="1"/>
  <c r="C359" i="4"/>
  <c r="AH320" i="1"/>
  <c r="D320" i="4"/>
  <c r="A320" i="21"/>
  <c r="J320" i="21" s="1"/>
  <c r="A320" i="4"/>
  <c r="L20" i="42"/>
  <c r="M21" i="42" s="1"/>
  <c r="AH221" i="1"/>
  <c r="D221" i="4"/>
  <c r="L34" i="42"/>
  <c r="M34" i="42" s="1"/>
  <c r="R34" i="42"/>
  <c r="T34" i="42" s="1"/>
  <c r="C90" i="4"/>
  <c r="G138" i="1"/>
  <c r="C138" i="4"/>
  <c r="G178" i="1"/>
  <c r="C178" i="4"/>
  <c r="G202" i="1"/>
  <c r="C202" i="4"/>
  <c r="R70" i="42"/>
  <c r="T70" i="42" s="1"/>
  <c r="C236" i="4"/>
  <c r="AH36" i="1"/>
  <c r="D220" i="4"/>
  <c r="D318" i="4"/>
  <c r="G311" i="1"/>
  <c r="C311" i="4"/>
  <c r="G334" i="1"/>
  <c r="C334" i="4"/>
  <c r="AH295" i="1"/>
  <c r="D295" i="4"/>
  <c r="C49" i="4"/>
  <c r="G201" i="1"/>
  <c r="C201" i="4"/>
  <c r="AH342" i="1"/>
  <c r="D342" i="4"/>
  <c r="A294" i="4"/>
  <c r="AH317" i="1"/>
  <c r="D317" i="4"/>
  <c r="C50" i="4"/>
  <c r="C58" i="4"/>
  <c r="C66" i="4"/>
  <c r="C98" i="4"/>
  <c r="C106" i="4"/>
  <c r="C130" i="4"/>
  <c r="C146" i="4"/>
  <c r="G146" i="1"/>
  <c r="C162" i="4"/>
  <c r="G162" i="1"/>
  <c r="G210" i="1"/>
  <c r="R130" i="42"/>
  <c r="T130" i="42" s="1"/>
  <c r="C193" i="4"/>
  <c r="D223" i="4"/>
  <c r="AH247" i="1"/>
  <c r="D247" i="4"/>
  <c r="C121" i="4"/>
  <c r="A272" i="4"/>
  <c r="D49" i="4"/>
  <c r="AH49" i="1"/>
  <c r="AH73" i="1"/>
  <c r="D73" i="4"/>
  <c r="AH340" i="1"/>
  <c r="D340" i="4"/>
  <c r="D225" i="4"/>
  <c r="D224" i="4"/>
  <c r="L44" i="42"/>
  <c r="C60" i="4"/>
  <c r="C68" i="4"/>
  <c r="C92" i="4"/>
  <c r="G156" i="1"/>
  <c r="C156" i="4"/>
  <c r="A353" i="4"/>
  <c r="G348" i="1"/>
  <c r="C348" i="4"/>
  <c r="G324" i="1"/>
  <c r="C324" i="4"/>
  <c r="G300" i="1"/>
  <c r="C300" i="4"/>
  <c r="G276" i="1"/>
  <c r="C276" i="4"/>
  <c r="G252" i="1"/>
  <c r="C252" i="4"/>
  <c r="G228" i="1"/>
  <c r="C228" i="4"/>
  <c r="AH333" i="1"/>
  <c r="D333" i="4"/>
  <c r="AH285" i="1"/>
  <c r="D285" i="4"/>
  <c r="AH261" i="1"/>
  <c r="D261" i="4"/>
  <c r="AH237" i="1"/>
  <c r="D237" i="4"/>
  <c r="AH366" i="1"/>
  <c r="D366" i="4"/>
  <c r="D246" i="4"/>
  <c r="D12" i="4"/>
  <c r="AH12" i="1"/>
  <c r="D28" i="4"/>
  <c r="AH28" i="1"/>
  <c r="D44" i="4"/>
  <c r="AH44" i="1"/>
  <c r="D52" i="4"/>
  <c r="AH52" i="1"/>
  <c r="D68" i="4"/>
  <c r="AH68" i="1"/>
  <c r="AH76" i="1"/>
  <c r="D76" i="4"/>
  <c r="AH84" i="1"/>
  <c r="D84" i="4"/>
  <c r="AH92" i="1"/>
  <c r="D92" i="4"/>
  <c r="D100" i="4"/>
  <c r="AH100" i="1"/>
  <c r="AH116" i="1"/>
  <c r="D116" i="4"/>
  <c r="D124" i="4"/>
  <c r="AH124" i="1"/>
  <c r="D180" i="4"/>
  <c r="AH180" i="1"/>
  <c r="D196" i="4"/>
  <c r="AH196" i="1"/>
  <c r="AH204" i="1"/>
  <c r="D204" i="4"/>
  <c r="D212" i="4"/>
  <c r="AH212" i="1"/>
  <c r="L14" i="42"/>
  <c r="M14" i="42" s="1"/>
  <c r="R14" i="42"/>
  <c r="T14" i="42" s="1"/>
  <c r="R62" i="42"/>
  <c r="T62" i="42" s="1"/>
  <c r="L62" i="42"/>
  <c r="R74" i="42"/>
  <c r="T74" i="42" s="1"/>
  <c r="L74" i="42"/>
  <c r="L86" i="42"/>
  <c r="R86" i="42"/>
  <c r="T86" i="42" s="1"/>
  <c r="R98" i="42"/>
  <c r="T98" i="42" s="1"/>
  <c r="L98" i="42"/>
  <c r="L134" i="42"/>
  <c r="M135" i="42" s="1"/>
  <c r="R134" i="42"/>
  <c r="T134" i="42" s="1"/>
  <c r="G347" i="1"/>
  <c r="C347" i="4"/>
  <c r="G323" i="1"/>
  <c r="C323" i="4"/>
  <c r="G299" i="1"/>
  <c r="C299" i="4"/>
  <c r="G275" i="1"/>
  <c r="C275" i="4"/>
  <c r="G251" i="1"/>
  <c r="C251" i="4"/>
  <c r="G227" i="1"/>
  <c r="C227" i="4"/>
  <c r="AH356" i="1"/>
  <c r="D356" i="4"/>
  <c r="AH332" i="1"/>
  <c r="D332" i="4"/>
  <c r="AH308" i="1"/>
  <c r="D308" i="4"/>
  <c r="AH284" i="1"/>
  <c r="D284" i="4"/>
  <c r="AH260" i="1"/>
  <c r="D260" i="4"/>
  <c r="AH365" i="1"/>
  <c r="D365" i="4"/>
  <c r="A341" i="21"/>
  <c r="J341" i="21" s="1"/>
  <c r="A341" i="4"/>
  <c r="A222" i="4"/>
  <c r="G263" i="1"/>
  <c r="C263" i="4"/>
  <c r="AH272" i="1"/>
  <c r="D272" i="4"/>
  <c r="G358" i="1"/>
  <c r="C358" i="4"/>
  <c r="AH271" i="1"/>
  <c r="D271" i="4"/>
  <c r="G185" i="1"/>
  <c r="C185" i="4"/>
  <c r="G237" i="1"/>
  <c r="C237" i="4"/>
  <c r="AH293" i="1"/>
  <c r="D293" i="4"/>
  <c r="AH292" i="1"/>
  <c r="D292" i="4"/>
  <c r="R80" i="42"/>
  <c r="T80" i="42" s="1"/>
  <c r="L116" i="42"/>
  <c r="R118" i="42"/>
  <c r="T118" i="42" s="1"/>
  <c r="A246" i="4"/>
  <c r="G161" i="1"/>
  <c r="C161" i="4"/>
  <c r="AH270" i="1"/>
  <c r="D270" i="4"/>
  <c r="G260" i="1"/>
  <c r="C260" i="4"/>
  <c r="R82" i="42"/>
  <c r="T82" i="42" s="1"/>
  <c r="L82" i="42"/>
  <c r="M82" i="42" s="1"/>
  <c r="AH316" i="1"/>
  <c r="D316" i="4"/>
  <c r="C216" i="4"/>
  <c r="D108" i="4"/>
  <c r="AK6" i="1"/>
  <c r="AW10" i="1"/>
  <c r="C10" i="21"/>
  <c r="AY10" i="1"/>
  <c r="AX10" i="1"/>
  <c r="AK5" i="1"/>
  <c r="A209" i="4"/>
  <c r="AH343" i="1"/>
  <c r="D343" i="4"/>
  <c r="C33" i="4"/>
  <c r="C65" i="4"/>
  <c r="G137" i="1"/>
  <c r="C137" i="4"/>
  <c r="A344" i="4"/>
  <c r="G366" i="1"/>
  <c r="C366" i="4"/>
  <c r="C169" i="4"/>
  <c r="L58" i="42"/>
  <c r="M59" i="42" s="1"/>
  <c r="R58" i="42"/>
  <c r="T58" i="42" s="1"/>
  <c r="G331" i="1"/>
  <c r="C331" i="4"/>
  <c r="G307" i="1"/>
  <c r="C307" i="4"/>
  <c r="C259" i="4"/>
  <c r="D268" i="4"/>
  <c r="L128" i="42"/>
  <c r="M129" i="42" s="1"/>
  <c r="C153" i="4"/>
  <c r="A342" i="4"/>
  <c r="AH319" i="1"/>
  <c r="D319" i="4"/>
  <c r="C81" i="4"/>
  <c r="AH294" i="1"/>
  <c r="D294" i="4"/>
  <c r="D367" i="4"/>
  <c r="G308" i="1"/>
  <c r="C308" i="4"/>
  <c r="AH245" i="1"/>
  <c r="D245" i="4"/>
  <c r="R22" i="42"/>
  <c r="T22" i="42" s="1"/>
  <c r="L22" i="42"/>
  <c r="M22" i="42" s="1"/>
  <c r="R46" i="42"/>
  <c r="T46" i="42" s="1"/>
  <c r="L46" i="42"/>
  <c r="R94" i="42"/>
  <c r="T94" i="42" s="1"/>
  <c r="L94" i="42"/>
  <c r="M95" i="42" s="1"/>
  <c r="B7" i="42"/>
  <c r="C235" i="4"/>
  <c r="R104" i="42"/>
  <c r="T104" i="42" s="1"/>
  <c r="R92" i="42"/>
  <c r="T92" i="42" s="1"/>
  <c r="D244" i="4"/>
  <c r="D140" i="4"/>
  <c r="A318" i="4"/>
  <c r="G214" i="1"/>
  <c r="C214" i="4"/>
  <c r="AH222" i="1"/>
  <c r="D222" i="4"/>
  <c r="G356" i="1"/>
  <c r="C356" i="4"/>
  <c r="G332" i="1"/>
  <c r="C332" i="4"/>
  <c r="G284" i="1"/>
  <c r="C284" i="4"/>
  <c r="R106" i="42"/>
  <c r="T106" i="42" s="1"/>
  <c r="L106" i="42"/>
  <c r="M106" i="42" s="1"/>
  <c r="H19" i="96"/>
  <c r="G164" i="1"/>
  <c r="C194" i="4"/>
  <c r="C170" i="4"/>
  <c r="G280" i="1"/>
  <c r="C280" i="4"/>
  <c r="A278" i="4"/>
  <c r="A326" i="4"/>
  <c r="AH312" i="1"/>
  <c r="D312" i="4"/>
  <c r="AH210" i="1"/>
  <c r="D210" i="4"/>
  <c r="G256" i="1"/>
  <c r="C256" i="4"/>
  <c r="A302" i="4"/>
  <c r="A350" i="4"/>
  <c r="L24" i="42"/>
  <c r="R24" i="42"/>
  <c r="T24" i="42" s="1"/>
  <c r="L36" i="42"/>
  <c r="R36" i="42"/>
  <c r="T36" i="42" s="1"/>
  <c r="L60" i="42"/>
  <c r="M60" i="42" s="1"/>
  <c r="R60" i="42"/>
  <c r="T60" i="42" s="1"/>
  <c r="G351" i="1"/>
  <c r="C351" i="4"/>
  <c r="G279" i="1"/>
  <c r="C279" i="4"/>
  <c r="AH240" i="1"/>
  <c r="D240" i="4"/>
  <c r="A182" i="4"/>
  <c r="A62" i="4"/>
  <c r="A166" i="4"/>
  <c r="A310" i="4"/>
  <c r="C248" i="4"/>
  <c r="D280" i="4"/>
  <c r="D53" i="4"/>
  <c r="AH53" i="1"/>
  <c r="A54" i="4"/>
  <c r="A190" i="4"/>
  <c r="A214" i="4"/>
  <c r="A358" i="4"/>
  <c r="L112" i="42"/>
  <c r="R112" i="42"/>
  <c r="T112" i="42" s="1"/>
  <c r="G343" i="1"/>
  <c r="C343" i="4"/>
  <c r="R12" i="42"/>
  <c r="T12" i="42" s="1"/>
  <c r="L16" i="42"/>
  <c r="M17" i="42" s="1"/>
  <c r="C255" i="4"/>
  <c r="A355" i="4"/>
  <c r="A38" i="4"/>
  <c r="A198" i="4"/>
  <c r="A206" i="4"/>
  <c r="R124" i="42"/>
  <c r="T124" i="42" s="1"/>
  <c r="L124" i="42"/>
  <c r="M125" i="42" s="1"/>
  <c r="G319" i="1"/>
  <c r="C319" i="4"/>
  <c r="AH256" i="1"/>
  <c r="D256" i="4"/>
  <c r="R64" i="42"/>
  <c r="T64" i="42" s="1"/>
  <c r="AH93" i="1"/>
  <c r="D93" i="4"/>
  <c r="D197" i="4"/>
  <c r="AH197" i="1"/>
  <c r="A94" i="4"/>
  <c r="G247" i="1"/>
  <c r="C247" i="4"/>
  <c r="A238" i="4"/>
  <c r="AH353" i="1"/>
  <c r="D353" i="4"/>
  <c r="A30" i="21"/>
  <c r="J30" i="21" s="1"/>
  <c r="A46" i="4"/>
  <c r="A86" i="4"/>
  <c r="A102" i="4"/>
  <c r="A110" i="4"/>
  <c r="G223" i="1"/>
  <c r="C223" i="4"/>
  <c r="G350" i="1"/>
  <c r="C350" i="4"/>
  <c r="AH359" i="1"/>
  <c r="D359" i="4"/>
  <c r="AH335" i="1"/>
  <c r="D335" i="4"/>
  <c r="AH239" i="1"/>
  <c r="D239" i="4"/>
  <c r="P10" i="1"/>
  <c r="T25" i="42"/>
  <c r="T37" i="42"/>
  <c r="T49" i="42"/>
  <c r="T61" i="42"/>
  <c r="T73" i="42"/>
  <c r="T85" i="42"/>
  <c r="T97" i="42"/>
  <c r="T109" i="42"/>
  <c r="AH202" i="1"/>
  <c r="AH42" i="1"/>
  <c r="AH90" i="1"/>
  <c r="AH154" i="1"/>
  <c r="AH106" i="1"/>
  <c r="D162" i="4"/>
  <c r="D18" i="4"/>
  <c r="AH18" i="1"/>
  <c r="D50" i="4"/>
  <c r="AH50" i="1"/>
  <c r="AH66" i="1"/>
  <c r="D66" i="4"/>
  <c r="AH82" i="1"/>
  <c r="D82" i="4"/>
  <c r="D130" i="4"/>
  <c r="AH130" i="1"/>
  <c r="AH138" i="1"/>
  <c r="D138" i="4"/>
  <c r="D170" i="4"/>
  <c r="AH170" i="1"/>
  <c r="AH194" i="1"/>
  <c r="D194" i="4"/>
  <c r="A374" i="4"/>
  <c r="A382" i="4"/>
  <c r="G360" i="1"/>
  <c r="C360" i="4"/>
  <c r="G344" i="1"/>
  <c r="C344" i="4"/>
  <c r="G336" i="1"/>
  <c r="C336" i="4"/>
  <c r="G328" i="1"/>
  <c r="C328" i="4"/>
  <c r="G320" i="1"/>
  <c r="C320" i="4"/>
  <c r="G312" i="1"/>
  <c r="C312" i="4"/>
  <c r="G304" i="1"/>
  <c r="C304" i="4"/>
  <c r="G288" i="1"/>
  <c r="C288" i="4"/>
  <c r="G272" i="1"/>
  <c r="C272" i="4"/>
  <c r="G264" i="1"/>
  <c r="C264" i="4"/>
  <c r="G240" i="1"/>
  <c r="C240" i="4"/>
  <c r="AH297" i="1"/>
  <c r="D297" i="4"/>
  <c r="AH289" i="1"/>
  <c r="D289" i="4"/>
  <c r="AH281" i="1"/>
  <c r="D281" i="4"/>
  <c r="AH265" i="1"/>
  <c r="D265" i="4"/>
  <c r="AH257" i="1"/>
  <c r="D257" i="4"/>
  <c r="AH249" i="1"/>
  <c r="D249" i="4"/>
  <c r="AH217" i="1"/>
  <c r="D217" i="4"/>
  <c r="AH141" i="1"/>
  <c r="D141" i="4"/>
  <c r="AH213" i="1"/>
  <c r="AH109" i="1"/>
  <c r="D181" i="4"/>
  <c r="D98" i="4"/>
  <c r="D26" i="4"/>
  <c r="A349" i="4"/>
  <c r="D45" i="4"/>
  <c r="AH45" i="1"/>
  <c r="D61" i="4"/>
  <c r="AH61" i="1"/>
  <c r="AH101" i="1"/>
  <c r="D101" i="4"/>
  <c r="D157" i="4"/>
  <c r="AH157" i="1"/>
  <c r="AH189" i="1"/>
  <c r="D189" i="4"/>
  <c r="A245" i="4"/>
  <c r="A245" i="21"/>
  <c r="J245" i="21" s="1"/>
  <c r="A261" i="21"/>
  <c r="J261" i="21" s="1"/>
  <c r="A261" i="4"/>
  <c r="A269" i="21"/>
  <c r="J269" i="21" s="1"/>
  <c r="A269" i="4"/>
  <c r="A357" i="21"/>
  <c r="J357" i="21" s="1"/>
  <c r="A357" i="4"/>
  <c r="D85" i="4"/>
  <c r="AH122" i="1"/>
  <c r="AH21" i="1"/>
  <c r="AH186" i="1"/>
  <c r="AH74" i="1"/>
  <c r="C16" i="4"/>
  <c r="D178" i="4"/>
  <c r="A237" i="4"/>
  <c r="A317" i="21"/>
  <c r="J317" i="21" s="1"/>
  <c r="AH37" i="1"/>
  <c r="D37" i="4"/>
  <c r="AH69" i="1"/>
  <c r="D69" i="4"/>
  <c r="AH77" i="1"/>
  <c r="D77" i="4"/>
  <c r="AH125" i="1"/>
  <c r="D125" i="4"/>
  <c r="D133" i="4"/>
  <c r="AH133" i="1"/>
  <c r="G152" i="1"/>
  <c r="C152" i="4"/>
  <c r="AH173" i="1"/>
  <c r="D173" i="4"/>
  <c r="A333" i="4"/>
  <c r="A333" i="21"/>
  <c r="J333" i="21" s="1"/>
  <c r="D13" i="4"/>
  <c r="AH58" i="1"/>
  <c r="AH205" i="1"/>
  <c r="AH114" i="1"/>
  <c r="AH34" i="1"/>
  <c r="A293" i="4"/>
  <c r="A253" i="21"/>
  <c r="J253" i="21" s="1"/>
  <c r="D146" i="4"/>
  <c r="A221" i="4"/>
  <c r="A277" i="4"/>
  <c r="A277" i="21"/>
  <c r="J277" i="21" s="1"/>
  <c r="D117" i="4"/>
  <c r="AH149" i="1"/>
  <c r="A301" i="21"/>
  <c r="J301" i="21" s="1"/>
  <c r="D23" i="4"/>
  <c r="AH23" i="1"/>
  <c r="C34" i="4"/>
  <c r="D39" i="4"/>
  <c r="AH39" i="1"/>
  <c r="C42" i="4"/>
  <c r="C74" i="4"/>
  <c r="C82" i="4"/>
  <c r="AH87" i="1"/>
  <c r="D87" i="4"/>
  <c r="G209" i="1"/>
  <c r="D183" i="4"/>
  <c r="A235" i="4"/>
  <c r="A336" i="4"/>
  <c r="A280" i="21"/>
  <c r="J280" i="21" s="1"/>
  <c r="A328" i="21"/>
  <c r="J328" i="21" s="1"/>
  <c r="C145" i="4"/>
  <c r="A125" i="4"/>
  <c r="A232" i="21"/>
  <c r="J232" i="21" s="1"/>
  <c r="A20" i="21"/>
  <c r="J20" i="21" s="1"/>
  <c r="A189" i="21"/>
  <c r="J189" i="21" s="1"/>
  <c r="AH143" i="1"/>
  <c r="A188" i="4"/>
  <c r="C25" i="4"/>
  <c r="D119" i="4"/>
  <c r="A232" i="4"/>
  <c r="A181" i="21"/>
  <c r="J181" i="21" s="1"/>
  <c r="D282" i="4"/>
  <c r="D242" i="4"/>
  <c r="D266" i="4"/>
  <c r="C345" i="4"/>
  <c r="D258" i="4"/>
  <c r="C265" i="4"/>
  <c r="C241" i="4"/>
  <c r="D274" i="4"/>
  <c r="C305" i="4"/>
  <c r="C361" i="4"/>
  <c r="A17" i="4"/>
  <c r="D362" i="4"/>
  <c r="C217" i="4"/>
  <c r="A105" i="21"/>
  <c r="J105" i="21" s="1"/>
  <c r="D354" i="4"/>
  <c r="C289" i="4"/>
  <c r="A25" i="21"/>
  <c r="J25" i="21" s="1"/>
  <c r="A343" i="4"/>
  <c r="A247" i="4"/>
  <c r="R121" i="42"/>
  <c r="T121" i="42" s="1"/>
  <c r="AH51" i="1"/>
  <c r="D226" i="4"/>
  <c r="C273" i="4"/>
  <c r="G168" i="1"/>
  <c r="C56" i="4"/>
  <c r="C213" i="4"/>
  <c r="D250" i="4"/>
  <c r="C297" i="4"/>
  <c r="A85" i="4"/>
  <c r="A255" i="4"/>
  <c r="C329" i="4"/>
  <c r="A303" i="21"/>
  <c r="J303" i="21" s="1"/>
  <c r="R91" i="42"/>
  <c r="T91" i="42" s="1"/>
  <c r="D115" i="4"/>
  <c r="C257" i="4"/>
  <c r="D218" i="4"/>
  <c r="A37" i="4"/>
  <c r="C337" i="4"/>
  <c r="A295" i="21"/>
  <c r="J295" i="21" s="1"/>
  <c r="A327" i="21"/>
  <c r="J327" i="21" s="1"/>
  <c r="C378" i="4"/>
  <c r="A375" i="4"/>
  <c r="A335" i="21"/>
  <c r="J335" i="21" s="1"/>
  <c r="R129" i="42"/>
  <c r="T129" i="42" s="1"/>
  <c r="R19" i="42"/>
  <c r="T19" i="42" s="1"/>
  <c r="C249" i="4"/>
  <c r="AH59" i="1"/>
  <c r="A29" i="4"/>
  <c r="A295" i="4"/>
  <c r="A263" i="21"/>
  <c r="J263" i="21" s="1"/>
  <c r="L83" i="42"/>
  <c r="AH19" i="1"/>
  <c r="D195" i="4"/>
  <c r="C192" i="4"/>
  <c r="D290" i="4"/>
  <c r="A213" i="4"/>
  <c r="D299" i="4"/>
  <c r="A303" i="4"/>
  <c r="D330" i="4"/>
  <c r="C353" i="4"/>
  <c r="A93" i="21"/>
  <c r="J93" i="21" s="1"/>
  <c r="C242" i="4"/>
  <c r="AH187" i="1"/>
  <c r="AH155" i="1"/>
  <c r="C281" i="4"/>
  <c r="D306" i="4"/>
  <c r="D314" i="4"/>
  <c r="C321" i="4"/>
  <c r="D338" i="4"/>
  <c r="A29" i="21"/>
  <c r="J29" i="21" s="1"/>
  <c r="C370" i="4"/>
  <c r="AH83" i="1"/>
  <c r="A149" i="21"/>
  <c r="J149" i="21" s="1"/>
  <c r="D163" i="4"/>
  <c r="D171" i="4"/>
  <c r="D234" i="4"/>
  <c r="C225" i="4"/>
  <c r="C233" i="4"/>
  <c r="A173" i="4"/>
  <c r="D322" i="4"/>
  <c r="C313" i="4"/>
  <c r="D346" i="4"/>
  <c r="D135" i="4"/>
  <c r="A41" i="4"/>
  <c r="A65" i="21"/>
  <c r="J65" i="21" s="1"/>
  <c r="C20" i="4"/>
  <c r="AH71" i="1"/>
  <c r="AH63" i="1"/>
  <c r="A161" i="4"/>
  <c r="A323" i="4"/>
  <c r="C204" i="4"/>
  <c r="G132" i="1"/>
  <c r="H131" i="1" s="1"/>
  <c r="D15" i="4"/>
  <c r="AH159" i="1"/>
  <c r="C148" i="4"/>
  <c r="A129" i="4"/>
  <c r="A267" i="4"/>
  <c r="A81" i="21"/>
  <c r="J81" i="21" s="1"/>
  <c r="A291" i="21"/>
  <c r="J291" i="21" s="1"/>
  <c r="C212" i="4"/>
  <c r="C108" i="4"/>
  <c r="D175" i="4"/>
  <c r="D207" i="4"/>
  <c r="A243" i="4"/>
  <c r="A137" i="21"/>
  <c r="J137" i="21" s="1"/>
  <c r="A193" i="21"/>
  <c r="J193" i="21" s="1"/>
  <c r="A363" i="21"/>
  <c r="J363" i="21" s="1"/>
  <c r="D369" i="4"/>
  <c r="C12" i="4"/>
  <c r="C28" i="4"/>
  <c r="AH31" i="1"/>
  <c r="A201" i="4"/>
  <c r="A97" i="4"/>
  <c r="A227" i="4"/>
  <c r="A339" i="4"/>
  <c r="A161" i="21"/>
  <c r="J161" i="21" s="1"/>
  <c r="A37" i="21"/>
  <c r="J37" i="21" s="1"/>
  <c r="A129" i="21"/>
  <c r="J129" i="21" s="1"/>
  <c r="D377" i="4"/>
  <c r="A379" i="21"/>
  <c r="J379" i="21" s="1"/>
  <c r="C188" i="4"/>
  <c r="C100" i="4"/>
  <c r="C44" i="4"/>
  <c r="AH95" i="1"/>
  <c r="A219" i="4"/>
  <c r="A275" i="4"/>
  <c r="A323" i="21"/>
  <c r="J323" i="21" s="1"/>
  <c r="G172" i="1"/>
  <c r="C180" i="4"/>
  <c r="D55" i="4"/>
  <c r="D111" i="4"/>
  <c r="A81" i="4"/>
  <c r="A299" i="4"/>
  <c r="A227" i="21"/>
  <c r="J227" i="21" s="1"/>
  <c r="A379" i="4"/>
  <c r="G140" i="1"/>
  <c r="C36" i="4"/>
  <c r="D199" i="4"/>
  <c r="G196" i="1"/>
  <c r="AH47" i="1"/>
  <c r="A169" i="4"/>
  <c r="A315" i="4"/>
  <c r="A121" i="21"/>
  <c r="J121" i="21" s="1"/>
  <c r="A201" i="21"/>
  <c r="J201" i="21" s="1"/>
  <c r="L77" i="42"/>
  <c r="M78" i="42" s="1"/>
  <c r="D99" i="4"/>
  <c r="D43" i="4"/>
  <c r="AH179" i="1"/>
  <c r="G176" i="1"/>
  <c r="C104" i="4"/>
  <c r="C184" i="4"/>
  <c r="C40" i="4"/>
  <c r="C80" i="4"/>
  <c r="A205" i="4"/>
  <c r="A165" i="4"/>
  <c r="A117" i="4"/>
  <c r="A77" i="4"/>
  <c r="A21" i="4"/>
  <c r="A263" i="4"/>
  <c r="A327" i="4"/>
  <c r="D323" i="4"/>
  <c r="A85" i="21"/>
  <c r="J85" i="21" s="1"/>
  <c r="A213" i="21"/>
  <c r="J213" i="21" s="1"/>
  <c r="A367" i="21"/>
  <c r="J367" i="21" s="1"/>
  <c r="L101" i="42"/>
  <c r="M102" i="42" s="1"/>
  <c r="R57" i="42"/>
  <c r="T57" i="42" s="1"/>
  <c r="L61" i="42"/>
  <c r="L63" i="42"/>
  <c r="AH67" i="1"/>
  <c r="D131" i="4"/>
  <c r="AH107" i="1"/>
  <c r="D203" i="4"/>
  <c r="C250" i="4"/>
  <c r="C200" i="4"/>
  <c r="C136" i="4"/>
  <c r="C128" i="4"/>
  <c r="AH211" i="1"/>
  <c r="A69" i="4"/>
  <c r="A271" i="4"/>
  <c r="A335" i="4"/>
  <c r="A173" i="21"/>
  <c r="J173" i="21" s="1"/>
  <c r="A287" i="21"/>
  <c r="J287" i="21" s="1"/>
  <c r="A223" i="21"/>
  <c r="J223" i="21" s="1"/>
  <c r="A319" i="21"/>
  <c r="J319" i="21" s="1"/>
  <c r="A117" i="21"/>
  <c r="J117" i="21" s="1"/>
  <c r="A231" i="21"/>
  <c r="J231" i="21" s="1"/>
  <c r="A351" i="21"/>
  <c r="J351" i="21" s="1"/>
  <c r="A375" i="21"/>
  <c r="J375" i="21" s="1"/>
  <c r="A380" i="21"/>
  <c r="J380" i="21" s="1"/>
  <c r="R53" i="42"/>
  <c r="T53" i="42" s="1"/>
  <c r="L111" i="42"/>
  <c r="M111" i="42" s="1"/>
  <c r="C208" i="4"/>
  <c r="C160" i="4"/>
  <c r="A197" i="4"/>
  <c r="A157" i="4"/>
  <c r="A109" i="4"/>
  <c r="A61" i="4"/>
  <c r="A13" i="4"/>
  <c r="A215" i="4"/>
  <c r="A53" i="21"/>
  <c r="J53" i="21" s="1"/>
  <c r="A109" i="21"/>
  <c r="J109" i="21" s="1"/>
  <c r="A247" i="21"/>
  <c r="J247" i="21" s="1"/>
  <c r="A255" i="21"/>
  <c r="J255" i="21" s="1"/>
  <c r="A367" i="4"/>
  <c r="D363" i="4"/>
  <c r="R17" i="42"/>
  <c r="T17" i="42" s="1"/>
  <c r="R21" i="42"/>
  <c r="T21" i="42" s="1"/>
  <c r="D11" i="4"/>
  <c r="C120" i="4"/>
  <c r="AH147" i="1"/>
  <c r="A149" i="4"/>
  <c r="A101" i="4"/>
  <c r="A53" i="4"/>
  <c r="A223" i="4"/>
  <c r="A279" i="4"/>
  <c r="A319" i="4"/>
  <c r="A215" i="21"/>
  <c r="J215" i="21" s="1"/>
  <c r="A343" i="21"/>
  <c r="J343" i="21" s="1"/>
  <c r="A141" i="21"/>
  <c r="J141" i="21" s="1"/>
  <c r="L117" i="42"/>
  <c r="AH27" i="1"/>
  <c r="D75" i="4"/>
  <c r="AH139" i="1"/>
  <c r="D123" i="4"/>
  <c r="D35" i="4"/>
  <c r="G144" i="1"/>
  <c r="A189" i="4"/>
  <c r="A141" i="4"/>
  <c r="A231" i="4"/>
  <c r="A287" i="4"/>
  <c r="A351" i="4"/>
  <c r="A311" i="4"/>
  <c r="A311" i="21"/>
  <c r="J311" i="21" s="1"/>
  <c r="A13" i="21"/>
  <c r="J13" i="21" s="1"/>
  <c r="A133" i="21"/>
  <c r="J133" i="21" s="1"/>
  <c r="A271" i="21"/>
  <c r="J271" i="21" s="1"/>
  <c r="A21" i="21"/>
  <c r="J21" i="21" s="1"/>
  <c r="A165" i="21"/>
  <c r="J165" i="21" s="1"/>
  <c r="A279" i="21"/>
  <c r="J279" i="21" s="1"/>
  <c r="L103" i="42"/>
  <c r="M103" i="42" s="1"/>
  <c r="C93" i="4"/>
  <c r="D91" i="4"/>
  <c r="A181" i="4"/>
  <c r="A133" i="4"/>
  <c r="A93" i="4"/>
  <c r="A239" i="4"/>
  <c r="A125" i="21"/>
  <c r="J125" i="21" s="1"/>
  <c r="A239" i="21"/>
  <c r="J239" i="21" s="1"/>
  <c r="A157" i="21"/>
  <c r="J157" i="21" s="1"/>
  <c r="A45" i="21"/>
  <c r="J45" i="21" s="1"/>
  <c r="D373" i="4"/>
  <c r="C197" i="4"/>
  <c r="D184" i="4"/>
  <c r="C46" i="4"/>
  <c r="D65" i="4"/>
  <c r="C189" i="4"/>
  <c r="A158" i="4"/>
  <c r="A30" i="4"/>
  <c r="A126" i="4"/>
  <c r="A47" i="4"/>
  <c r="A354" i="4"/>
  <c r="A77" i="21"/>
  <c r="J77" i="21" s="1"/>
  <c r="A197" i="21"/>
  <c r="J197" i="21" s="1"/>
  <c r="A205" i="21"/>
  <c r="J205" i="21" s="1"/>
  <c r="A69" i="21"/>
  <c r="J69" i="21" s="1"/>
  <c r="A177" i="21"/>
  <c r="J177" i="21" s="1"/>
  <c r="A267" i="21"/>
  <c r="J267" i="21" s="1"/>
  <c r="A363" i="4"/>
  <c r="C94" i="4"/>
  <c r="C102" i="4"/>
  <c r="A346" i="21"/>
  <c r="J346" i="21" s="1"/>
  <c r="C149" i="4"/>
  <c r="G142" i="1"/>
  <c r="D128" i="4"/>
  <c r="A11" i="21"/>
  <c r="J11" i="21" s="1"/>
  <c r="A211" i="4"/>
  <c r="G19" i="96"/>
  <c r="T50" i="42"/>
  <c r="T52" i="42"/>
  <c r="C62" i="4"/>
  <c r="G134" i="1"/>
  <c r="D33" i="4"/>
  <c r="D185" i="4"/>
  <c r="D153" i="4"/>
  <c r="D89" i="4"/>
  <c r="D201" i="4"/>
  <c r="G198" i="1"/>
  <c r="D25" i="4"/>
  <c r="D113" i="4"/>
  <c r="AH129" i="1"/>
  <c r="AH161" i="1"/>
  <c r="A217" i="4"/>
  <c r="A179" i="4"/>
  <c r="A115" i="4"/>
  <c r="T126" i="42"/>
  <c r="T128" i="42"/>
  <c r="T26" i="42"/>
  <c r="T42" i="42"/>
  <c r="C54" i="4"/>
  <c r="C30" i="4"/>
  <c r="G182" i="1"/>
  <c r="C158" i="4"/>
  <c r="C110" i="4"/>
  <c r="AH121" i="1"/>
  <c r="C150" i="4"/>
  <c r="AH41" i="1"/>
  <c r="T120" i="42"/>
  <c r="C174" i="4"/>
  <c r="D97" i="4"/>
  <c r="D105" i="4"/>
  <c r="D17" i="4"/>
  <c r="D57" i="4"/>
  <c r="D169" i="4"/>
  <c r="D193" i="4"/>
  <c r="A75" i="4"/>
  <c r="A123" i="4"/>
  <c r="A297" i="4"/>
  <c r="A329" i="4"/>
  <c r="T122" i="42"/>
  <c r="T20" i="42"/>
  <c r="T84" i="42"/>
  <c r="T44" i="42"/>
  <c r="T116" i="42"/>
  <c r="T28" i="42"/>
  <c r="C166" i="4"/>
  <c r="C14" i="4"/>
  <c r="C118" i="4"/>
  <c r="D137" i="4"/>
  <c r="D209" i="4"/>
  <c r="A19" i="4"/>
  <c r="T102" i="42"/>
  <c r="T30" i="42"/>
  <c r="T40" i="42"/>
  <c r="C190" i="4"/>
  <c r="D145" i="4"/>
  <c r="A273" i="4"/>
  <c r="A27" i="4"/>
  <c r="A139" i="4"/>
  <c r="A305" i="4"/>
  <c r="T110" i="42"/>
  <c r="T108" i="42"/>
  <c r="C78" i="4"/>
  <c r="AH177" i="1"/>
  <c r="A203" i="4"/>
  <c r="A147" i="4"/>
  <c r="AH81" i="1"/>
  <c r="A257" i="4"/>
  <c r="A155" i="4"/>
  <c r="L123" i="42"/>
  <c r="M123" i="42" s="1"/>
  <c r="L93" i="42"/>
  <c r="L35" i="42"/>
  <c r="L99" i="42"/>
  <c r="M100" i="42" s="1"/>
  <c r="R81" i="42"/>
  <c r="T81" i="42" s="1"/>
  <c r="L65" i="42"/>
  <c r="M66" i="42" s="1"/>
  <c r="L79" i="42"/>
  <c r="M79" i="42" s="1"/>
  <c r="L55" i="42"/>
  <c r="M55" i="42" s="1"/>
  <c r="R107" i="42"/>
  <c r="T107" i="42" s="1"/>
  <c r="L37" i="42"/>
  <c r="L43" i="42"/>
  <c r="M43" i="42" s="1"/>
  <c r="R51" i="42"/>
  <c r="T51" i="42" s="1"/>
  <c r="C173" i="4"/>
  <c r="AH112" i="1"/>
  <c r="D16" i="4"/>
  <c r="AH64" i="1"/>
  <c r="D160" i="4"/>
  <c r="D267" i="4"/>
  <c r="A242" i="4"/>
  <c r="C306" i="4"/>
  <c r="A330" i="21"/>
  <c r="J330" i="21" s="1"/>
  <c r="A314" i="21"/>
  <c r="J314" i="21" s="1"/>
  <c r="C375" i="4"/>
  <c r="L133" i="42"/>
  <c r="L45" i="42"/>
  <c r="R95" i="42"/>
  <c r="T95" i="42" s="1"/>
  <c r="L115" i="42"/>
  <c r="L23" i="42"/>
  <c r="C266" i="4"/>
  <c r="C205" i="4"/>
  <c r="D259" i="4"/>
  <c r="D32" i="4"/>
  <c r="D24" i="4"/>
  <c r="C218" i="4"/>
  <c r="A98" i="4"/>
  <c r="A154" i="4"/>
  <c r="C330" i="4"/>
  <c r="D347" i="4"/>
  <c r="R13" i="42"/>
  <c r="T13" i="42" s="1"/>
  <c r="L97" i="42"/>
  <c r="R125" i="42"/>
  <c r="T125" i="42" s="1"/>
  <c r="R41" i="42"/>
  <c r="T41" i="42" s="1"/>
  <c r="L87" i="42"/>
  <c r="M88" i="42" s="1"/>
  <c r="R69" i="42"/>
  <c r="T69" i="42" s="1"/>
  <c r="L25" i="42"/>
  <c r="R33" i="42"/>
  <c r="T33" i="42" s="1"/>
  <c r="R113" i="42"/>
  <c r="T113" i="42" s="1"/>
  <c r="D152" i="4"/>
  <c r="C125" i="4"/>
  <c r="C226" i="4"/>
  <c r="A298" i="4"/>
  <c r="A234" i="4"/>
  <c r="A322" i="4"/>
  <c r="A354" i="21"/>
  <c r="J354" i="21" s="1"/>
  <c r="A338" i="21"/>
  <c r="J338" i="21" s="1"/>
  <c r="L47" i="42"/>
  <c r="M48" i="42" s="1"/>
  <c r="L39" i="42"/>
  <c r="R89" i="42"/>
  <c r="T89" i="42" s="1"/>
  <c r="D243" i="4"/>
  <c r="G157" i="1"/>
  <c r="C234" i="4"/>
  <c r="D235" i="4"/>
  <c r="AH96" i="1"/>
  <c r="AH120" i="1"/>
  <c r="AH88" i="1"/>
  <c r="C290" i="4"/>
  <c r="A90" i="4"/>
  <c r="A66" i="4"/>
  <c r="C354" i="4"/>
  <c r="A122" i="21"/>
  <c r="J122" i="21" s="1"/>
  <c r="D355" i="4"/>
  <c r="L85" i="42"/>
  <c r="L27" i="42"/>
  <c r="M27" i="42" s="1"/>
  <c r="L49" i="42"/>
  <c r="M49" i="42" s="1"/>
  <c r="R59" i="42"/>
  <c r="T59" i="42" s="1"/>
  <c r="L119" i="42"/>
  <c r="R67" i="42"/>
  <c r="T67" i="42" s="1"/>
  <c r="L31" i="42"/>
  <c r="M31" i="42" s="1"/>
  <c r="L15" i="42"/>
  <c r="L71" i="42"/>
  <c r="M72" i="42" s="1"/>
  <c r="L109" i="42"/>
  <c r="M110" i="42" s="1"/>
  <c r="L75" i="42"/>
  <c r="M76" i="42" s="1"/>
  <c r="L73" i="42"/>
  <c r="M73" i="42" s="1"/>
  <c r="C37" i="4"/>
  <c r="AH104" i="1"/>
  <c r="AH192" i="1"/>
  <c r="C282" i="4"/>
  <c r="A282" i="4"/>
  <c r="A346" i="4"/>
  <c r="A330" i="4"/>
  <c r="A314" i="4"/>
  <c r="D315" i="4"/>
  <c r="D339" i="4"/>
  <c r="A322" i="21"/>
  <c r="J322" i="21" s="1"/>
  <c r="A170" i="21"/>
  <c r="J170" i="21" s="1"/>
  <c r="A362" i="4"/>
  <c r="L131" i="42"/>
  <c r="M131" i="42" s="1"/>
  <c r="L127" i="42"/>
  <c r="R105" i="42"/>
  <c r="T105" i="42" s="1"/>
  <c r="L11" i="42"/>
  <c r="M12" i="42" s="1"/>
  <c r="L29" i="42"/>
  <c r="M30" i="42" s="1"/>
  <c r="C85" i="4"/>
  <c r="D251" i="4"/>
  <c r="C274" i="4"/>
  <c r="AH72" i="1"/>
  <c r="AH168" i="1"/>
  <c r="A290" i="4"/>
  <c r="A58" i="4"/>
  <c r="C322" i="4"/>
  <c r="D331" i="4"/>
  <c r="A380" i="4"/>
  <c r="C109" i="4"/>
  <c r="C258" i="4"/>
  <c r="C298" i="4"/>
  <c r="C314" i="4"/>
  <c r="C346" i="4"/>
  <c r="A362" i="21"/>
  <c r="J362" i="21" s="1"/>
  <c r="A26" i="21"/>
  <c r="J26" i="21" s="1"/>
  <c r="A26" i="4"/>
  <c r="A74" i="4"/>
  <c r="A130" i="4"/>
  <c r="A186" i="21"/>
  <c r="J186" i="21" s="1"/>
  <c r="A194" i="4"/>
  <c r="A202" i="21"/>
  <c r="J202" i="21" s="1"/>
  <c r="A226" i="4"/>
  <c r="A274" i="21"/>
  <c r="J274" i="21" s="1"/>
  <c r="A306" i="21"/>
  <c r="J306" i="21" s="1"/>
  <c r="C61" i="4"/>
  <c r="AH176" i="1"/>
  <c r="C29" i="4"/>
  <c r="AH48" i="1"/>
  <c r="A42" i="4"/>
  <c r="A18" i="21"/>
  <c r="J18" i="21" s="1"/>
  <c r="A162" i="21"/>
  <c r="J162" i="21" s="1"/>
  <c r="A250" i="21"/>
  <c r="J250" i="21" s="1"/>
  <c r="A146" i="21"/>
  <c r="J146" i="21" s="1"/>
  <c r="A290" i="21"/>
  <c r="J290" i="21" s="1"/>
  <c r="A154" i="21"/>
  <c r="J154" i="21" s="1"/>
  <c r="A34" i="4"/>
  <c r="A114" i="4"/>
  <c r="A210" i="21"/>
  <c r="J210" i="21" s="1"/>
  <c r="A58" i="21"/>
  <c r="J58" i="21" s="1"/>
  <c r="A17" i="21"/>
  <c r="J17" i="21" s="1"/>
  <c r="A25" i="4"/>
  <c r="A57" i="4"/>
  <c r="A89" i="4"/>
  <c r="A121" i="4"/>
  <c r="A145" i="21"/>
  <c r="J145" i="21" s="1"/>
  <c r="A153" i="4"/>
  <c r="A185" i="21"/>
  <c r="J185" i="21" s="1"/>
  <c r="A185" i="4"/>
  <c r="A235" i="21"/>
  <c r="J235" i="21" s="1"/>
  <c r="A251" i="21"/>
  <c r="J251" i="21" s="1"/>
  <c r="A259" i="4"/>
  <c r="A283" i="4"/>
  <c r="A331" i="4"/>
  <c r="A339" i="21"/>
  <c r="J339" i="21" s="1"/>
  <c r="A347" i="4"/>
  <c r="C374" i="4"/>
  <c r="C117" i="4"/>
  <c r="A234" i="21"/>
  <c r="J234" i="21" s="1"/>
  <c r="A50" i="21"/>
  <c r="J50" i="21" s="1"/>
  <c r="A194" i="21"/>
  <c r="J194" i="21" s="1"/>
  <c r="A33" i="21"/>
  <c r="J33" i="21" s="1"/>
  <c r="A82" i="21"/>
  <c r="J82" i="21" s="1"/>
  <c r="A118" i="4"/>
  <c r="A254" i="4"/>
  <c r="A270" i="4"/>
  <c r="C141" i="4"/>
  <c r="AH208" i="1"/>
  <c r="AH80" i="1"/>
  <c r="A82" i="4"/>
  <c r="A266" i="4"/>
  <c r="A50" i="4"/>
  <c r="G181" i="1"/>
  <c r="G165" i="1"/>
  <c r="D20" i="4"/>
  <c r="D151" i="4"/>
  <c r="D200" i="4"/>
  <c r="AH40" i="1"/>
  <c r="D79" i="4"/>
  <c r="AH167" i="1"/>
  <c r="D56" i="4"/>
  <c r="AH136" i="1"/>
  <c r="A145" i="4"/>
  <c r="A73" i="4"/>
  <c r="A78" i="4"/>
  <c r="A178" i="4"/>
  <c r="A146" i="4"/>
  <c r="A106" i="4"/>
  <c r="A251" i="4"/>
  <c r="A291" i="4"/>
  <c r="A307" i="4"/>
  <c r="A89" i="21"/>
  <c r="J89" i="21" s="1"/>
  <c r="A355" i="21"/>
  <c r="J355" i="21" s="1"/>
  <c r="A49" i="21"/>
  <c r="J49" i="21" s="1"/>
  <c r="A307" i="21"/>
  <c r="J307" i="21" s="1"/>
  <c r="A74" i="21"/>
  <c r="J74" i="21" s="1"/>
  <c r="A218" i="21"/>
  <c r="J218" i="21" s="1"/>
  <c r="A226" i="21"/>
  <c r="J226" i="21" s="1"/>
  <c r="A219" i="21"/>
  <c r="J219" i="21" s="1"/>
  <c r="A130" i="21"/>
  <c r="J130" i="21" s="1"/>
  <c r="A371" i="21"/>
  <c r="J371" i="21" s="1"/>
  <c r="C77" i="4"/>
  <c r="C133" i="4"/>
  <c r="A218" i="4"/>
  <c r="D144" i="4"/>
  <c r="A177" i="4"/>
  <c r="A105" i="4"/>
  <c r="A33" i="4"/>
  <c r="A122" i="4"/>
  <c r="A258" i="4"/>
  <c r="A210" i="4"/>
  <c r="A250" i="4"/>
  <c r="A298" i="21"/>
  <c r="J298" i="21" s="1"/>
  <c r="A113" i="21"/>
  <c r="J113" i="21" s="1"/>
  <c r="A275" i="21"/>
  <c r="J275" i="21" s="1"/>
  <c r="A258" i="21"/>
  <c r="J258" i="21" s="1"/>
  <c r="A34" i="21"/>
  <c r="J34" i="21" s="1"/>
  <c r="A57" i="21"/>
  <c r="J57" i="21" s="1"/>
  <c r="A153" i="21"/>
  <c r="J153" i="21" s="1"/>
  <c r="A315" i="21"/>
  <c r="J315" i="21" s="1"/>
  <c r="AH127" i="1"/>
  <c r="D103" i="4"/>
  <c r="A137" i="4"/>
  <c r="A65" i="4"/>
  <c r="A170" i="4"/>
  <c r="A138" i="4"/>
  <c r="A209" i="21"/>
  <c r="J209" i="21" s="1"/>
  <c r="A282" i="21"/>
  <c r="J282" i="21" s="1"/>
  <c r="A73" i="21"/>
  <c r="J73" i="21" s="1"/>
  <c r="A169" i="21"/>
  <c r="J169" i="21" s="1"/>
  <c r="A259" i="21"/>
  <c r="J259" i="21" s="1"/>
  <c r="A98" i="21"/>
  <c r="J98" i="21" s="1"/>
  <c r="A242" i="21"/>
  <c r="J242" i="21" s="1"/>
  <c r="A243" i="21"/>
  <c r="J243" i="21" s="1"/>
  <c r="A371" i="4"/>
  <c r="A61" i="21"/>
  <c r="J61" i="21" s="1"/>
  <c r="A51" i="4"/>
  <c r="A338" i="4"/>
  <c r="A101" i="21"/>
  <c r="J101" i="21" s="1"/>
  <c r="A359" i="21"/>
  <c r="J359" i="21" s="1"/>
  <c r="A359" i="4"/>
  <c r="A35" i="21"/>
  <c r="J35" i="21" s="1"/>
  <c r="A59" i="21"/>
  <c r="J59" i="21" s="1"/>
  <c r="A83" i="21"/>
  <c r="J83" i="21" s="1"/>
  <c r="A91" i="21"/>
  <c r="J91" i="21" s="1"/>
  <c r="A107" i="21"/>
  <c r="J107" i="21" s="1"/>
  <c r="A171" i="21"/>
  <c r="J171" i="21" s="1"/>
  <c r="A187" i="21"/>
  <c r="J187" i="21" s="1"/>
  <c r="A195" i="21"/>
  <c r="J195" i="21" s="1"/>
  <c r="A217" i="21"/>
  <c r="J217" i="21" s="1"/>
  <c r="A225" i="21"/>
  <c r="J225" i="21" s="1"/>
  <c r="A241" i="21"/>
  <c r="J241" i="21" s="1"/>
  <c r="A249" i="21"/>
  <c r="J249" i="21" s="1"/>
  <c r="A265" i="21"/>
  <c r="J265" i="21" s="1"/>
  <c r="A273" i="21"/>
  <c r="J273" i="21" s="1"/>
  <c r="A289" i="21"/>
  <c r="J289" i="21" s="1"/>
  <c r="A305" i="21"/>
  <c r="J305" i="21" s="1"/>
  <c r="A313" i="21"/>
  <c r="J313" i="21" s="1"/>
  <c r="A321" i="21"/>
  <c r="J321" i="21" s="1"/>
  <c r="A337" i="21"/>
  <c r="J337" i="21" s="1"/>
  <c r="A345" i="21"/>
  <c r="J345" i="21" s="1"/>
  <c r="A381" i="4"/>
  <c r="A32" i="21"/>
  <c r="J32" i="21" s="1"/>
  <c r="A40" i="4"/>
  <c r="A72" i="4"/>
  <c r="A80" i="21"/>
  <c r="J80" i="21" s="1"/>
  <c r="A104" i="4"/>
  <c r="A128" i="4"/>
  <c r="A136" i="4"/>
  <c r="A152" i="4"/>
  <c r="A160" i="21"/>
  <c r="J160" i="21" s="1"/>
  <c r="A168" i="21"/>
  <c r="J168" i="21" s="1"/>
  <c r="A184" i="4"/>
  <c r="A260" i="21"/>
  <c r="J260" i="21" s="1"/>
  <c r="A268" i="4"/>
  <c r="A276" i="4"/>
  <c r="A292" i="4"/>
  <c r="A300" i="21"/>
  <c r="J300" i="21" s="1"/>
  <c r="A308" i="21"/>
  <c r="J308" i="21" s="1"/>
  <c r="A316" i="4"/>
  <c r="A356" i="4"/>
  <c r="A364" i="21"/>
  <c r="J364" i="21" s="1"/>
  <c r="A378" i="21"/>
  <c r="J378" i="21" s="1"/>
  <c r="A372" i="4"/>
  <c r="A31" i="21"/>
  <c r="J31" i="21" s="1"/>
  <c r="A39" i="4"/>
  <c r="A63" i="4"/>
  <c r="A71" i="21"/>
  <c r="J71" i="21" s="1"/>
  <c r="A79" i="21"/>
  <c r="J79" i="21" s="1"/>
  <c r="A103" i="4"/>
  <c r="A127" i="21"/>
  <c r="J127" i="21" s="1"/>
  <c r="A135" i="21"/>
  <c r="J135" i="21" s="1"/>
  <c r="A159" i="21"/>
  <c r="J159" i="21" s="1"/>
  <c r="A285" i="21"/>
  <c r="J285" i="21" s="1"/>
  <c r="A365" i="21"/>
  <c r="J365" i="21" s="1"/>
  <c r="A377" i="4"/>
  <c r="A12" i="21"/>
  <c r="J12" i="21" s="1"/>
  <c r="A36" i="21"/>
  <c r="J36" i="21" s="1"/>
  <c r="A84" i="21"/>
  <c r="J84" i="21" s="1"/>
  <c r="A92" i="4"/>
  <c r="A100" i="21"/>
  <c r="J100" i="21" s="1"/>
  <c r="A108" i="4"/>
  <c r="A116" i="4"/>
  <c r="A140" i="21"/>
  <c r="J140" i="21" s="1"/>
  <c r="A148" i="21"/>
  <c r="J148" i="21" s="1"/>
  <c r="A180" i="21"/>
  <c r="J180" i="21" s="1"/>
  <c r="A212" i="21"/>
  <c r="J212" i="21" s="1"/>
  <c r="A216" i="4"/>
  <c r="A224" i="4"/>
  <c r="A264" i="21"/>
  <c r="J264" i="21" s="1"/>
  <c r="A272" i="21"/>
  <c r="J272" i="21" s="1"/>
  <c r="A296" i="21"/>
  <c r="J296" i="21" s="1"/>
  <c r="A312" i="4"/>
  <c r="A344" i="21"/>
  <c r="J344" i="21" s="1"/>
  <c r="A374" i="21"/>
  <c r="J374" i="21" s="1"/>
  <c r="D248" i="4"/>
  <c r="D276" i="4"/>
  <c r="D298" i="4"/>
  <c r="D352" i="4"/>
  <c r="D364" i="4"/>
  <c r="C35" i="4"/>
  <c r="D219" i="4"/>
  <c r="C222" i="4"/>
  <c r="AH150" i="1"/>
  <c r="D283" i="4"/>
  <c r="C318" i="4"/>
  <c r="C333" i="4"/>
  <c r="D227" i="4"/>
  <c r="D321" i="4"/>
  <c r="C59" i="4"/>
  <c r="C215" i="4"/>
  <c r="D291" i="4"/>
  <c r="C302" i="4"/>
  <c r="D313" i="4"/>
  <c r="D336" i="4"/>
  <c r="D344" i="4"/>
  <c r="D360" i="4"/>
  <c r="C294" i="4"/>
  <c r="C230" i="4"/>
  <c r="AH182" i="1"/>
  <c r="D305" i="4"/>
  <c r="C310" i="4"/>
  <c r="C341" i="4"/>
  <c r="C357" i="4"/>
  <c r="A76" i="4"/>
  <c r="A36" i="4"/>
  <c r="A60" i="21"/>
  <c r="J60" i="21" s="1"/>
  <c r="A116" i="21"/>
  <c r="J116" i="21" s="1"/>
  <c r="M105" i="42"/>
  <c r="A23" i="21"/>
  <c r="J23" i="21" s="1"/>
  <c r="A164" i="21"/>
  <c r="J164" i="21" s="1"/>
  <c r="A68" i="21"/>
  <c r="J68" i="21" s="1"/>
  <c r="M92" i="42"/>
  <c r="C23" i="4"/>
  <c r="C55" i="4"/>
  <c r="A52" i="4"/>
  <c r="A12" i="4"/>
  <c r="A132" i="4"/>
  <c r="A196" i="4"/>
  <c r="A79" i="4"/>
  <c r="A151" i="4"/>
  <c r="A207" i="4"/>
  <c r="A304" i="4"/>
  <c r="A95" i="21"/>
  <c r="J95" i="21" s="1"/>
  <c r="A167" i="21"/>
  <c r="J167" i="21" s="1"/>
  <c r="A221" i="21"/>
  <c r="J221" i="21" s="1"/>
  <c r="A132" i="21"/>
  <c r="J132" i="21" s="1"/>
  <c r="A216" i="21"/>
  <c r="J216" i="21" s="1"/>
  <c r="A312" i="21"/>
  <c r="J312" i="21" s="1"/>
  <c r="A172" i="21"/>
  <c r="J172" i="21" s="1"/>
  <c r="A151" i="21"/>
  <c r="J151" i="21" s="1"/>
  <c r="A229" i="21"/>
  <c r="J229" i="21" s="1"/>
  <c r="A64" i="21"/>
  <c r="J64" i="21" s="1"/>
  <c r="A248" i="21"/>
  <c r="J248" i="21" s="1"/>
  <c r="A237" i="21"/>
  <c r="J237" i="21" s="1"/>
  <c r="A309" i="21"/>
  <c r="J309" i="21" s="1"/>
  <c r="A52" i="21"/>
  <c r="J52" i="21" s="1"/>
  <c r="T131" i="42"/>
  <c r="A256" i="21"/>
  <c r="J256" i="21" s="1"/>
  <c r="A360" i="21"/>
  <c r="J360" i="21" s="1"/>
  <c r="T133" i="42"/>
  <c r="D29" i="4"/>
  <c r="A264" i="4"/>
  <c r="A95" i="4"/>
  <c r="A135" i="4"/>
  <c r="A175" i="4"/>
  <c r="A124" i="21"/>
  <c r="J124" i="21" s="1"/>
  <c r="A28" i="21"/>
  <c r="J28" i="21" s="1"/>
  <c r="A207" i="21"/>
  <c r="J207" i="21" s="1"/>
  <c r="C372" i="4"/>
  <c r="A140" i="4"/>
  <c r="A23" i="4"/>
  <c r="A183" i="4"/>
  <c r="A325" i="21"/>
  <c r="J325" i="21" s="1"/>
  <c r="A349" i="21"/>
  <c r="J349" i="21" s="1"/>
  <c r="A44" i="21"/>
  <c r="J44" i="21" s="1"/>
  <c r="A76" i="21"/>
  <c r="J76" i="21" s="1"/>
  <c r="A365" i="4"/>
  <c r="A143" i="21"/>
  <c r="J143" i="21" s="1"/>
  <c r="A199" i="21"/>
  <c r="J199" i="21" s="1"/>
  <c r="M67" i="42"/>
  <c r="M126" i="42"/>
  <c r="G355" i="1"/>
  <c r="C355" i="4"/>
  <c r="M54" i="42"/>
  <c r="D46" i="4"/>
  <c r="G139" i="1"/>
  <c r="A32" i="4"/>
  <c r="A187" i="4"/>
  <c r="A345" i="4"/>
  <c r="A381" i="21"/>
  <c r="J381" i="21" s="1"/>
  <c r="A19" i="21"/>
  <c r="J19" i="21" s="1"/>
  <c r="A27" i="21"/>
  <c r="J27" i="21" s="1"/>
  <c r="A43" i="21"/>
  <c r="J43" i="21" s="1"/>
  <c r="A67" i="21"/>
  <c r="J67" i="21" s="1"/>
  <c r="A75" i="21"/>
  <c r="J75" i="21" s="1"/>
  <c r="A115" i="21"/>
  <c r="J115" i="21" s="1"/>
  <c r="A123" i="21"/>
  <c r="J123" i="21" s="1"/>
  <c r="A139" i="21"/>
  <c r="J139" i="21" s="1"/>
  <c r="A147" i="21"/>
  <c r="J147" i="21" s="1"/>
  <c r="A155" i="21"/>
  <c r="J155" i="21" s="1"/>
  <c r="A163" i="21"/>
  <c r="J163" i="21" s="1"/>
  <c r="A179" i="21"/>
  <c r="J179" i="21" s="1"/>
  <c r="A203" i="21"/>
  <c r="J203" i="21" s="1"/>
  <c r="A211" i="21"/>
  <c r="J211" i="21" s="1"/>
  <c r="A233" i="21"/>
  <c r="J233" i="21" s="1"/>
  <c r="A257" i="21"/>
  <c r="J257" i="21" s="1"/>
  <c r="A281" i="21"/>
  <c r="J281" i="21" s="1"/>
  <c r="A353" i="21"/>
  <c r="J353" i="21" s="1"/>
  <c r="A361" i="21"/>
  <c r="J361" i="21" s="1"/>
  <c r="A361" i="4"/>
  <c r="D371" i="4"/>
  <c r="A373" i="21"/>
  <c r="J373" i="21" s="1"/>
  <c r="A373" i="4"/>
  <c r="C376" i="4"/>
  <c r="AH329" i="1"/>
  <c r="D329" i="4"/>
  <c r="A16" i="4"/>
  <c r="A48" i="4"/>
  <c r="A48" i="21"/>
  <c r="J48" i="21" s="1"/>
  <c r="A112" i="4"/>
  <c r="A128" i="21"/>
  <c r="J128" i="21" s="1"/>
  <c r="A228" i="21"/>
  <c r="J228" i="21" s="1"/>
  <c r="A252" i="21"/>
  <c r="J252" i="21" s="1"/>
  <c r="A348" i="21"/>
  <c r="J348" i="21" s="1"/>
  <c r="A370" i="21"/>
  <c r="J370" i="21" s="1"/>
  <c r="AH334" i="1"/>
  <c r="D334" i="4"/>
  <c r="M122" i="42"/>
  <c r="M114" i="42"/>
  <c r="M42" i="42"/>
  <c r="M96" i="42"/>
  <c r="D215" i="4"/>
  <c r="A265" i="4"/>
  <c r="A233" i="4"/>
  <c r="A281" i="4"/>
  <c r="A35" i="4"/>
  <c r="A67" i="4"/>
  <c r="A99" i="4"/>
  <c r="A131" i="4"/>
  <c r="A163" i="4"/>
  <c r="A332" i="4"/>
  <c r="A321" i="4"/>
  <c r="D307" i="4"/>
  <c r="A329" i="21"/>
  <c r="J329" i="21" s="1"/>
  <c r="A297" i="21"/>
  <c r="J297" i="21" s="1"/>
  <c r="G326" i="1"/>
  <c r="C326" i="4"/>
  <c r="AH349" i="1"/>
  <c r="D349" i="4"/>
  <c r="AH341" i="1"/>
  <c r="D341" i="4"/>
  <c r="G349" i="1"/>
  <c r="C349" i="4"/>
  <c r="M13" i="42"/>
  <c r="M70" i="42"/>
  <c r="A11" i="4"/>
  <c r="A51" i="21"/>
  <c r="J51" i="21" s="1"/>
  <c r="G338" i="1"/>
  <c r="C338" i="4"/>
  <c r="D275" i="4"/>
  <c r="M19" i="42"/>
  <c r="M90" i="42"/>
  <c r="A43" i="4"/>
  <c r="A131" i="21"/>
  <c r="J131" i="21" s="1"/>
  <c r="A356" i="21"/>
  <c r="J356" i="21" s="1"/>
  <c r="D126" i="4"/>
  <c r="D214" i="4"/>
  <c r="D166" i="4"/>
  <c r="D102" i="4"/>
  <c r="C195" i="4"/>
  <c r="D70" i="4"/>
  <c r="D54" i="4"/>
  <c r="D62" i="4"/>
  <c r="A64" i="4"/>
  <c r="A236" i="4"/>
  <c r="A96" i="4"/>
  <c r="A208" i="4"/>
  <c r="A176" i="4"/>
  <c r="A324" i="4"/>
  <c r="C340" i="4"/>
  <c r="A268" i="21"/>
  <c r="J268" i="21" s="1"/>
  <c r="A96" i="21"/>
  <c r="J96" i="21" s="1"/>
  <c r="A144" i="21"/>
  <c r="J144" i="21" s="1"/>
  <c r="A176" i="21"/>
  <c r="J176" i="21" s="1"/>
  <c r="A16" i="21"/>
  <c r="J16" i="21" s="1"/>
  <c r="A208" i="21"/>
  <c r="J208" i="21" s="1"/>
  <c r="A292" i="21"/>
  <c r="J292" i="21" s="1"/>
  <c r="C373" i="4"/>
  <c r="M18" i="42"/>
  <c r="C11" i="4"/>
  <c r="D86" i="4"/>
  <c r="C27" i="4"/>
  <c r="D134" i="4"/>
  <c r="C131" i="4"/>
  <c r="C51" i="4"/>
  <c r="C115" i="4"/>
  <c r="D232" i="4"/>
  <c r="D264" i="4"/>
  <c r="A144" i="4"/>
  <c r="A348" i="4"/>
  <c r="A192" i="21"/>
  <c r="J192" i="21" s="1"/>
  <c r="A276" i="21"/>
  <c r="J276" i="21" s="1"/>
  <c r="A112" i="21"/>
  <c r="J112" i="21" s="1"/>
  <c r="A340" i="21"/>
  <c r="J340" i="21" s="1"/>
  <c r="C364" i="4"/>
  <c r="D368" i="4"/>
  <c r="A378" i="4"/>
  <c r="C147" i="4"/>
  <c r="D142" i="4"/>
  <c r="C67" i="4"/>
  <c r="G179" i="1"/>
  <c r="C187" i="4"/>
  <c r="AH38" i="1"/>
  <c r="D241" i="4"/>
  <c r="C278" i="4"/>
  <c r="C286" i="4"/>
  <c r="A56" i="4"/>
  <c r="A228" i="4"/>
  <c r="A88" i="4"/>
  <c r="A200" i="4"/>
  <c r="A168" i="4"/>
  <c r="A340" i="4"/>
  <c r="A300" i="4"/>
  <c r="C301" i="4"/>
  <c r="D337" i="4"/>
  <c r="C335" i="4"/>
  <c r="A24" i="21"/>
  <c r="J24" i="21" s="1"/>
  <c r="A324" i="21"/>
  <c r="J324" i="21" s="1"/>
  <c r="A56" i="21"/>
  <c r="J56" i="21" s="1"/>
  <c r="A236" i="21"/>
  <c r="J236" i="21" s="1"/>
  <c r="A284" i="21"/>
  <c r="J284" i="21" s="1"/>
  <c r="A136" i="21"/>
  <c r="J136" i="21" s="1"/>
  <c r="A364" i="4"/>
  <c r="M130" i="42"/>
  <c r="C270" i="4"/>
  <c r="D22" i="4"/>
  <c r="G211" i="1"/>
  <c r="D14" i="4"/>
  <c r="G163" i="1"/>
  <c r="C232" i="4"/>
  <c r="AH118" i="1"/>
  <c r="AH190" i="1"/>
  <c r="D198" i="4"/>
  <c r="D206" i="4"/>
  <c r="D296" i="4"/>
  <c r="A24" i="4"/>
  <c r="A284" i="4"/>
  <c r="A120" i="4"/>
  <c r="C309" i="4"/>
  <c r="C317" i="4"/>
  <c r="A104" i="21"/>
  <c r="J104" i="21" s="1"/>
  <c r="A152" i="21"/>
  <c r="J152" i="21" s="1"/>
  <c r="A332" i="21"/>
  <c r="J332" i="21" s="1"/>
  <c r="A316" i="21"/>
  <c r="J316" i="21" s="1"/>
  <c r="D357" i="4"/>
  <c r="D376" i="4"/>
  <c r="C155" i="4"/>
  <c r="D30" i="4"/>
  <c r="D78" i="4"/>
  <c r="D158" i="4"/>
  <c r="C43" i="4"/>
  <c r="C254" i="4"/>
  <c r="AH94" i="1"/>
  <c r="AH110" i="1"/>
  <c r="AH174" i="1"/>
  <c r="A252" i="4"/>
  <c r="A80" i="4"/>
  <c r="A260" i="4"/>
  <c r="A192" i="4"/>
  <c r="A308" i="4"/>
  <c r="A72" i="21"/>
  <c r="J72" i="21" s="1"/>
  <c r="A120" i="21"/>
  <c r="J120" i="21" s="1"/>
  <c r="A184" i="21"/>
  <c r="J184" i="21" s="1"/>
  <c r="A40" i="21"/>
  <c r="J40" i="21" s="1"/>
  <c r="A370" i="4"/>
  <c r="C238" i="4"/>
  <c r="G171" i="1"/>
  <c r="G203" i="1"/>
  <c r="C293" i="4"/>
  <c r="A160" i="4"/>
  <c r="A220" i="4"/>
  <c r="D345" i="4"/>
  <c r="C352" i="4"/>
  <c r="A200" i="21"/>
  <c r="J200" i="21" s="1"/>
  <c r="A88" i="21"/>
  <c r="J88" i="21" s="1"/>
  <c r="A220" i="21"/>
  <c r="J220" i="21" s="1"/>
  <c r="M81" i="42"/>
  <c r="C246" i="4"/>
  <c r="C221" i="4"/>
  <c r="C262" i="4"/>
  <c r="D273" i="4"/>
  <c r="A244" i="4"/>
  <c r="D328" i="4"/>
  <c r="A244" i="21"/>
  <c r="J244" i="21" s="1"/>
  <c r="D351" i="4"/>
  <c r="M91" i="42"/>
  <c r="A286" i="21"/>
  <c r="J286" i="21" s="1"/>
  <c r="G362" i="1"/>
  <c r="C362" i="4"/>
  <c r="A38" i="21"/>
  <c r="J38" i="21" s="1"/>
  <c r="A46" i="21"/>
  <c r="J46" i="21" s="1"/>
  <c r="A54" i="21"/>
  <c r="J54" i="21" s="1"/>
  <c r="A62" i="21"/>
  <c r="J62" i="21" s="1"/>
  <c r="A78" i="21"/>
  <c r="J78" i="21" s="1"/>
  <c r="A86" i="21"/>
  <c r="J86" i="21" s="1"/>
  <c r="A94" i="21"/>
  <c r="J94" i="21" s="1"/>
  <c r="A102" i="21"/>
  <c r="J102" i="21" s="1"/>
  <c r="A110" i="21"/>
  <c r="J110" i="21" s="1"/>
  <c r="A118" i="21"/>
  <c r="J118" i="21" s="1"/>
  <c r="A126" i="21"/>
  <c r="J126" i="21" s="1"/>
  <c r="A134" i="21"/>
  <c r="J134" i="21" s="1"/>
  <c r="A142" i="21"/>
  <c r="J142" i="21" s="1"/>
  <c r="A150" i="21"/>
  <c r="J150" i="21" s="1"/>
  <c r="A158" i="21"/>
  <c r="J158" i="21" s="1"/>
  <c r="A166" i="21"/>
  <c r="J166" i="21" s="1"/>
  <c r="A182" i="21"/>
  <c r="J182" i="21" s="1"/>
  <c r="A190" i="21"/>
  <c r="J190" i="21" s="1"/>
  <c r="A198" i="21"/>
  <c r="J198" i="21" s="1"/>
  <c r="A206" i="21"/>
  <c r="J206" i="21" s="1"/>
  <c r="A214" i="21"/>
  <c r="J214" i="21" s="1"/>
  <c r="A222" i="21"/>
  <c r="J222" i="21" s="1"/>
  <c r="A230" i="21"/>
  <c r="J230" i="21" s="1"/>
  <c r="A238" i="21"/>
  <c r="J238" i="21" s="1"/>
  <c r="A246" i="21"/>
  <c r="J246" i="21" s="1"/>
  <c r="A254" i="21"/>
  <c r="J254" i="21" s="1"/>
  <c r="A262" i="21"/>
  <c r="J262" i="21" s="1"/>
  <c r="A270" i="21"/>
  <c r="J270" i="21" s="1"/>
  <c r="A294" i="21"/>
  <c r="J294" i="21" s="1"/>
  <c r="A302" i="21"/>
  <c r="J302" i="21" s="1"/>
  <c r="A310" i="21"/>
  <c r="J310" i="21" s="1"/>
  <c r="A326" i="21"/>
  <c r="J326" i="21" s="1"/>
  <c r="A334" i="21"/>
  <c r="J334" i="21" s="1"/>
  <c r="A342" i="21"/>
  <c r="J342" i="21" s="1"/>
  <c r="A350" i="21"/>
  <c r="J350" i="21" s="1"/>
  <c r="A358" i="21"/>
  <c r="J358" i="21" s="1"/>
  <c r="A366" i="21"/>
  <c r="J366" i="21" s="1"/>
  <c r="A366" i="4"/>
  <c r="A368" i="21"/>
  <c r="J368" i="21" s="1"/>
  <c r="A368" i="4"/>
  <c r="A376" i="21"/>
  <c r="J376" i="21" s="1"/>
  <c r="A376" i="4"/>
  <c r="C379" i="4"/>
  <c r="G365" i="1"/>
  <c r="C365" i="4"/>
  <c r="A14" i="21"/>
  <c r="J14" i="21" s="1"/>
  <c r="A174" i="21"/>
  <c r="J174" i="21" s="1"/>
  <c r="A22" i="21"/>
  <c r="J22" i="21" s="1"/>
  <c r="D382" i="4"/>
  <c r="AH350" i="1"/>
  <c r="D350" i="4"/>
  <c r="A278" i="21"/>
  <c r="J278" i="21" s="1"/>
  <c r="A70" i="21"/>
  <c r="J70" i="21" s="1"/>
  <c r="C371" i="4"/>
  <c r="AH361" i="1"/>
  <c r="D361" i="4"/>
  <c r="T132" i="42"/>
  <c r="M89" i="42"/>
  <c r="A15" i="21"/>
  <c r="J15" i="21" s="1"/>
  <c r="A39" i="21"/>
  <c r="J39" i="21" s="1"/>
  <c r="A63" i="21"/>
  <c r="J63" i="21" s="1"/>
  <c r="A87" i="21"/>
  <c r="J87" i="21" s="1"/>
  <c r="A111" i="21"/>
  <c r="J111" i="21" s="1"/>
  <c r="A377" i="21"/>
  <c r="J377" i="21" s="1"/>
  <c r="A369" i="4"/>
  <c r="D378" i="4"/>
  <c r="A372" i="21"/>
  <c r="J372" i="21" s="1"/>
  <c r="D375" i="4"/>
  <c r="A369" i="21"/>
  <c r="J369" i="21" s="1"/>
  <c r="C380" i="4"/>
  <c r="N139" i="42" l="1"/>
  <c r="D140" i="42"/>
  <c r="G140" i="42" s="1"/>
  <c r="AI344" i="1"/>
  <c r="V344" i="179" s="1"/>
  <c r="AI224" i="1"/>
  <c r="V224" i="179" s="1"/>
  <c r="B141" i="42"/>
  <c r="O140" i="42"/>
  <c r="C141" i="42"/>
  <c r="N140" i="42"/>
  <c r="O142" i="42"/>
  <c r="D141" i="42"/>
  <c r="G141" i="42" s="1"/>
  <c r="B139" i="42"/>
  <c r="B142" i="42"/>
  <c r="N141" i="42"/>
  <c r="C139" i="42"/>
  <c r="C142" i="42"/>
  <c r="O141" i="42"/>
  <c r="D139" i="42"/>
  <c r="G139" i="42" s="1"/>
  <c r="D142" i="42"/>
  <c r="G142" i="42" s="1"/>
  <c r="J143" i="42" s="1"/>
  <c r="E150" i="96" s="1"/>
  <c r="B140" i="42"/>
  <c r="O139" i="42"/>
  <c r="N142" i="42"/>
  <c r="C140" i="42"/>
  <c r="AI97" i="1"/>
  <c r="V97" i="179" s="1"/>
  <c r="AI218" i="1"/>
  <c r="V218" i="179" s="1"/>
  <c r="AI241" i="1"/>
  <c r="V241" i="179" s="1"/>
  <c r="AI183" i="1"/>
  <c r="V183" i="179" s="1"/>
  <c r="AI321" i="1"/>
  <c r="V321" i="179" s="1"/>
  <c r="AI282" i="1"/>
  <c r="V282" i="179" s="1"/>
  <c r="AI273" i="1"/>
  <c r="V273" i="179" s="1"/>
  <c r="D130" i="42"/>
  <c r="G130" i="42" s="1"/>
  <c r="D121" i="42"/>
  <c r="G121" i="42" s="1"/>
  <c r="D92" i="42"/>
  <c r="G92" i="42" s="1"/>
  <c r="D137" i="42"/>
  <c r="G137" i="42" s="1"/>
  <c r="D104" i="42"/>
  <c r="G104" i="42" s="1"/>
  <c r="D134" i="42"/>
  <c r="G134" i="42" s="1"/>
  <c r="D125" i="42"/>
  <c r="G125" i="42" s="1"/>
  <c r="D94" i="42"/>
  <c r="G94" i="42" s="1"/>
  <c r="D114" i="42"/>
  <c r="G114" i="42" s="1"/>
  <c r="D135" i="42"/>
  <c r="G135" i="42" s="1"/>
  <c r="D129" i="42"/>
  <c r="G129" i="42" s="1"/>
  <c r="D110" i="42"/>
  <c r="G110" i="42" s="1"/>
  <c r="D128" i="42"/>
  <c r="G128" i="42" s="1"/>
  <c r="D93" i="42"/>
  <c r="G93" i="42" s="1"/>
  <c r="D131" i="42"/>
  <c r="G131" i="42" s="1"/>
  <c r="D98" i="42"/>
  <c r="G98" i="42" s="1"/>
  <c r="D132" i="42"/>
  <c r="G132" i="42" s="1"/>
  <c r="D133" i="42"/>
  <c r="G133" i="42" s="1"/>
  <c r="D105" i="42"/>
  <c r="G105" i="42" s="1"/>
  <c r="D120" i="42"/>
  <c r="G120" i="42" s="1"/>
  <c r="D124" i="42"/>
  <c r="G124" i="42" s="1"/>
  <c r="D127" i="42"/>
  <c r="G127" i="42" s="1"/>
  <c r="D96" i="42"/>
  <c r="G96" i="42" s="1"/>
  <c r="D126" i="42"/>
  <c r="G126" i="42" s="1"/>
  <c r="D122" i="42"/>
  <c r="G122" i="42" s="1"/>
  <c r="D108" i="42"/>
  <c r="G108" i="42" s="1"/>
  <c r="D109" i="42"/>
  <c r="G109" i="42" s="1"/>
  <c r="D57" i="42"/>
  <c r="G57" i="42" s="1"/>
  <c r="D54" i="42"/>
  <c r="G54" i="42" s="1"/>
  <c r="D48" i="42"/>
  <c r="G48" i="42" s="1"/>
  <c r="D71" i="42"/>
  <c r="G71" i="42" s="1"/>
  <c r="D116" i="42"/>
  <c r="G116" i="42" s="1"/>
  <c r="D106" i="42"/>
  <c r="G106" i="42" s="1"/>
  <c r="D91" i="42"/>
  <c r="G91" i="42" s="1"/>
  <c r="D70" i="42"/>
  <c r="G70" i="42" s="1"/>
  <c r="D47" i="42"/>
  <c r="G47" i="42" s="1"/>
  <c r="D55" i="42"/>
  <c r="G55" i="42" s="1"/>
  <c r="D90" i="42"/>
  <c r="G90" i="42" s="1"/>
  <c r="D43" i="42"/>
  <c r="G43" i="42" s="1"/>
  <c r="D89" i="42"/>
  <c r="G89" i="42" s="1"/>
  <c r="D136" i="42"/>
  <c r="G136" i="42" s="1"/>
  <c r="D138" i="42"/>
  <c r="G138" i="42" s="1"/>
  <c r="D63" i="42"/>
  <c r="G63" i="42" s="1"/>
  <c r="D50" i="42"/>
  <c r="G50" i="42" s="1"/>
  <c r="D49" i="42"/>
  <c r="G49" i="42" s="1"/>
  <c r="D119" i="42"/>
  <c r="G119" i="42" s="1"/>
  <c r="D77" i="42"/>
  <c r="G77" i="42" s="1"/>
  <c r="D51" i="42"/>
  <c r="G51" i="42" s="1"/>
  <c r="D46" i="42"/>
  <c r="G46" i="42" s="1"/>
  <c r="D64" i="42"/>
  <c r="G64" i="42" s="1"/>
  <c r="D65" i="42"/>
  <c r="G65" i="42" s="1"/>
  <c r="D102" i="42"/>
  <c r="G102" i="42" s="1"/>
  <c r="D58" i="42"/>
  <c r="G58" i="42" s="1"/>
  <c r="D115" i="42"/>
  <c r="G115" i="42" s="1"/>
  <c r="D56" i="42"/>
  <c r="G56" i="42" s="1"/>
  <c r="D72" i="42"/>
  <c r="G72" i="42" s="1"/>
  <c r="D112" i="42"/>
  <c r="G112" i="42" s="1"/>
  <c r="D100" i="42"/>
  <c r="G100" i="42" s="1"/>
  <c r="D73" i="42"/>
  <c r="G73" i="42" s="1"/>
  <c r="D117" i="42"/>
  <c r="G117" i="42" s="1"/>
  <c r="D95" i="42"/>
  <c r="G95" i="42" s="1"/>
  <c r="D68" i="42"/>
  <c r="G68" i="42" s="1"/>
  <c r="D101" i="42"/>
  <c r="G101" i="42" s="1"/>
  <c r="D97" i="42"/>
  <c r="G97" i="42" s="1"/>
  <c r="D52" i="42"/>
  <c r="G52" i="42" s="1"/>
  <c r="D103" i="42"/>
  <c r="G103" i="42" s="1"/>
  <c r="D45" i="42"/>
  <c r="G45" i="42" s="1"/>
  <c r="D59" i="42"/>
  <c r="G59" i="42" s="1"/>
  <c r="D66" i="42"/>
  <c r="G66" i="42" s="1"/>
  <c r="D44" i="42"/>
  <c r="G44" i="42" s="1"/>
  <c r="D60" i="42"/>
  <c r="G60" i="42" s="1"/>
  <c r="D62" i="42"/>
  <c r="G62" i="42" s="1"/>
  <c r="D81" i="42"/>
  <c r="G81" i="42" s="1"/>
  <c r="D118" i="42"/>
  <c r="G118" i="42" s="1"/>
  <c r="D99" i="42"/>
  <c r="G99" i="42" s="1"/>
  <c r="D85" i="42"/>
  <c r="G85" i="42" s="1"/>
  <c r="D123" i="42"/>
  <c r="G123" i="42" s="1"/>
  <c r="D76" i="42"/>
  <c r="G76" i="42" s="1"/>
  <c r="D69" i="42"/>
  <c r="G69" i="42" s="1"/>
  <c r="D67" i="42"/>
  <c r="G67" i="42" s="1"/>
  <c r="D111" i="42"/>
  <c r="G111" i="42" s="1"/>
  <c r="D107" i="42"/>
  <c r="G107" i="42" s="1"/>
  <c r="D113" i="42"/>
  <c r="G113" i="42" s="1"/>
  <c r="D84" i="42"/>
  <c r="G84" i="42" s="1"/>
  <c r="D61" i="42"/>
  <c r="G61" i="42" s="1"/>
  <c r="D78" i="42"/>
  <c r="G78" i="42" s="1"/>
  <c r="D80" i="42"/>
  <c r="G80" i="42" s="1"/>
  <c r="D86" i="42"/>
  <c r="G86" i="42" s="1"/>
  <c r="D75" i="42"/>
  <c r="G75" i="42" s="1"/>
  <c r="D83" i="42"/>
  <c r="G83" i="42" s="1"/>
  <c r="D82" i="42"/>
  <c r="G82" i="42" s="1"/>
  <c r="D74" i="42"/>
  <c r="G74" i="42" s="1"/>
  <c r="D88" i="42"/>
  <c r="G88" i="42" s="1"/>
  <c r="D87" i="42"/>
  <c r="G87" i="42" s="1"/>
  <c r="D79" i="42"/>
  <c r="G79" i="42" s="1"/>
  <c r="D53" i="42"/>
  <c r="G53" i="42" s="1"/>
  <c r="AI298" i="1"/>
  <c r="V298" i="179" s="1"/>
  <c r="AI266" i="1"/>
  <c r="V266" i="179" s="1"/>
  <c r="AI290" i="1"/>
  <c r="V290" i="179" s="1"/>
  <c r="AI295" i="1"/>
  <c r="V295" i="179" s="1"/>
  <c r="AI55" i="1"/>
  <c r="V55" i="179" s="1"/>
  <c r="AI309" i="1"/>
  <c r="AR309" i="1" s="1"/>
  <c r="AI145" i="1"/>
  <c r="V145" i="179" s="1"/>
  <c r="AI199" i="1"/>
  <c r="V199" i="179" s="1"/>
  <c r="AI225" i="1"/>
  <c r="V225" i="179" s="1"/>
  <c r="AI24" i="1"/>
  <c r="V24" i="179" s="1"/>
  <c r="AI122" i="1"/>
  <c r="V122" i="179" s="1"/>
  <c r="AI162" i="1"/>
  <c r="V162" i="179" s="1"/>
  <c r="AI286" i="1"/>
  <c r="V286" i="179" s="1"/>
  <c r="AI84" i="1"/>
  <c r="V84" i="179" s="1"/>
  <c r="AI28" i="1"/>
  <c r="AI108" i="1"/>
  <c r="V108" i="179" s="1"/>
  <c r="AI171" i="1"/>
  <c r="AR171" i="1" s="1"/>
  <c r="AI43" i="1"/>
  <c r="AI85" i="1"/>
  <c r="V85" i="179" s="1"/>
  <c r="AI320" i="1"/>
  <c r="V320" i="179" s="1"/>
  <c r="AI212" i="1"/>
  <c r="AI29" i="1"/>
  <c r="V29" i="179" s="1"/>
  <c r="AI175" i="1"/>
  <c r="V175" i="179" s="1"/>
  <c r="AI228" i="1"/>
  <c r="V228" i="179" s="1"/>
  <c r="AI279" i="1"/>
  <c r="V279" i="179" s="1"/>
  <c r="AI168" i="1"/>
  <c r="V168" i="179" s="1"/>
  <c r="AI193" i="1"/>
  <c r="AK193" i="1" s="1"/>
  <c r="AI82" i="1"/>
  <c r="V82" i="179" s="1"/>
  <c r="AI91" i="1"/>
  <c r="V91" i="179" s="1"/>
  <c r="AI105" i="1"/>
  <c r="V105" i="179" s="1"/>
  <c r="AI119" i="1"/>
  <c r="V119" i="179" s="1"/>
  <c r="AI178" i="1"/>
  <c r="AI140" i="1"/>
  <c r="V140" i="179" s="1"/>
  <c r="V131" i="1"/>
  <c r="AI330" i="1"/>
  <c r="V330" i="179" s="1"/>
  <c r="AI151" i="1"/>
  <c r="V151" i="179" s="1"/>
  <c r="AI113" i="1"/>
  <c r="V113" i="179" s="1"/>
  <c r="AI262" i="1"/>
  <c r="V262" i="179" s="1"/>
  <c r="AI144" i="1"/>
  <c r="V144" i="179" s="1"/>
  <c r="AI354" i="1"/>
  <c r="V354" i="179" s="1"/>
  <c r="AI357" i="1"/>
  <c r="AI13" i="1"/>
  <c r="V13" i="179" s="1"/>
  <c r="AI206" i="1"/>
  <c r="V206" i="179" s="1"/>
  <c r="AI123" i="1"/>
  <c r="V123" i="179" s="1"/>
  <c r="AI95" i="1"/>
  <c r="V95" i="179" s="1"/>
  <c r="AI188" i="1"/>
  <c r="V188" i="179" s="1"/>
  <c r="AI258" i="1"/>
  <c r="AI223" i="1"/>
  <c r="AI342" i="1"/>
  <c r="AI317" i="1"/>
  <c r="V317" i="179" s="1"/>
  <c r="AI35" i="1"/>
  <c r="V35" i="179" s="1"/>
  <c r="AI78" i="1"/>
  <c r="V78" i="179" s="1"/>
  <c r="AI54" i="1"/>
  <c r="V54" i="179" s="1"/>
  <c r="AI191" i="1"/>
  <c r="V191" i="179" s="1"/>
  <c r="AI68" i="1"/>
  <c r="V68" i="179" s="1"/>
  <c r="AI40" i="1"/>
  <c r="V40" i="179" s="1"/>
  <c r="AI70" i="1"/>
  <c r="AI187" i="1"/>
  <c r="V187" i="179" s="1"/>
  <c r="AI51" i="1"/>
  <c r="V51" i="179" s="1"/>
  <c r="AI360" i="1"/>
  <c r="V360" i="179" s="1"/>
  <c r="AI333" i="1"/>
  <c r="AI252" i="1"/>
  <c r="V252" i="179" s="1"/>
  <c r="AI327" i="1"/>
  <c r="V327" i="179" s="1"/>
  <c r="AI182" i="1"/>
  <c r="AI301" i="1"/>
  <c r="AI127" i="1"/>
  <c r="V127" i="179" s="1"/>
  <c r="AI63" i="1"/>
  <c r="V63" i="179" s="1"/>
  <c r="AI196" i="1"/>
  <c r="V196" i="179" s="1"/>
  <c r="AI132" i="1"/>
  <c r="AI216" i="1"/>
  <c r="AI129" i="1"/>
  <c r="V129" i="179" s="1"/>
  <c r="AI17" i="1"/>
  <c r="V17" i="179" s="1"/>
  <c r="AI249" i="1"/>
  <c r="AI247" i="1"/>
  <c r="V247" i="179" s="1"/>
  <c r="AI138" i="1"/>
  <c r="V138" i="179" s="1"/>
  <c r="AI306" i="1"/>
  <c r="AI27" i="1"/>
  <c r="AR27" i="1" s="1"/>
  <c r="AI315" i="1"/>
  <c r="V315" i="179" s="1"/>
  <c r="AI134" i="1"/>
  <c r="V134" i="179" s="1"/>
  <c r="AI102" i="1"/>
  <c r="AI276" i="1"/>
  <c r="AI14" i="1"/>
  <c r="V14" i="179" s="1"/>
  <c r="AI111" i="1"/>
  <c r="V111" i="179" s="1"/>
  <c r="AI81" i="1"/>
  <c r="V81" i="179" s="1"/>
  <c r="AI32" i="1"/>
  <c r="AI64" i="1"/>
  <c r="V64" i="179" s="1"/>
  <c r="AI261" i="1"/>
  <c r="V261" i="179" s="1"/>
  <c r="AI233" i="1"/>
  <c r="V233" i="179" s="1"/>
  <c r="AI209" i="1"/>
  <c r="AI60" i="1"/>
  <c r="V60" i="179" s="1"/>
  <c r="AI271" i="1"/>
  <c r="V271" i="179" s="1"/>
  <c r="AI272" i="1"/>
  <c r="V272" i="179" s="1"/>
  <c r="AI263" i="1"/>
  <c r="AI345" i="1"/>
  <c r="V345" i="179" s="1"/>
  <c r="AI351" i="1"/>
  <c r="AI335" i="1"/>
  <c r="AI73" i="1"/>
  <c r="AI89" i="1"/>
  <c r="V89" i="179" s="1"/>
  <c r="AI240" i="1"/>
  <c r="V240" i="179" s="1"/>
  <c r="AI198" i="1"/>
  <c r="V198" i="179" s="1"/>
  <c r="AI285" i="1"/>
  <c r="AI254" i="1"/>
  <c r="V254" i="179" s="1"/>
  <c r="AI231" i="1"/>
  <c r="V231" i="179" s="1"/>
  <c r="AI310" i="1"/>
  <c r="AI287" i="1"/>
  <c r="AI121" i="1"/>
  <c r="V121" i="179" s="1"/>
  <c r="AI65" i="1"/>
  <c r="V65" i="179" s="1"/>
  <c r="AI350" i="1"/>
  <c r="V350" i="179" s="1"/>
  <c r="AI20" i="1"/>
  <c r="V20" i="179" s="1"/>
  <c r="AI158" i="1"/>
  <c r="AI155" i="1"/>
  <c r="V155" i="179" s="1"/>
  <c r="AI336" i="1"/>
  <c r="AI222" i="1"/>
  <c r="AI302" i="1"/>
  <c r="AI363" i="1"/>
  <c r="AI41" i="1"/>
  <c r="V41" i="179" s="1"/>
  <c r="AI59" i="1"/>
  <c r="AI22" i="1"/>
  <c r="V22" i="179" s="1"/>
  <c r="AI250" i="1"/>
  <c r="V250" i="179" s="1"/>
  <c r="AI139" i="1"/>
  <c r="AI203" i="1"/>
  <c r="AI313" i="1"/>
  <c r="V313" i="179" s="1"/>
  <c r="AI181" i="1"/>
  <c r="AI53" i="1"/>
  <c r="V53" i="179" s="1"/>
  <c r="AI37" i="1"/>
  <c r="AI325" i="1"/>
  <c r="V325" i="179" s="1"/>
  <c r="AI166" i="1"/>
  <c r="V166" i="179" s="1"/>
  <c r="AI304" i="1"/>
  <c r="AI124" i="1"/>
  <c r="AI215" i="1"/>
  <c r="V215" i="179" s="1"/>
  <c r="AI264" i="1"/>
  <c r="V264" i="179" s="1"/>
  <c r="AI319" i="1"/>
  <c r="V319" i="179" s="1"/>
  <c r="AI332" i="1"/>
  <c r="V332" i="179" s="1"/>
  <c r="AI259" i="1"/>
  <c r="V259" i="179" s="1"/>
  <c r="AI114" i="1"/>
  <c r="V114" i="179" s="1"/>
  <c r="AI208" i="1"/>
  <c r="AI152" i="1"/>
  <c r="AI80" i="1"/>
  <c r="V80" i="179" s="1"/>
  <c r="AI227" i="1"/>
  <c r="V227" i="179" s="1"/>
  <c r="AI365" i="1"/>
  <c r="AI361" i="1"/>
  <c r="AI49" i="1"/>
  <c r="V49" i="179" s="1"/>
  <c r="AI156" i="1"/>
  <c r="V156" i="179" s="1"/>
  <c r="AI38" i="1"/>
  <c r="AI62" i="1"/>
  <c r="AI110" i="1"/>
  <c r="V110" i="179" s="1"/>
  <c r="AI131" i="1"/>
  <c r="V131" i="179" s="1"/>
  <c r="AI19" i="1"/>
  <c r="V19" i="179" s="1"/>
  <c r="AI257" i="1"/>
  <c r="AI93" i="1"/>
  <c r="V93" i="179" s="1"/>
  <c r="AI341" i="1"/>
  <c r="AI248" i="1"/>
  <c r="AI318" i="1"/>
  <c r="AI296" i="1"/>
  <c r="V296" i="179" s="1"/>
  <c r="AI300" i="1"/>
  <c r="V300" i="179" s="1"/>
  <c r="AI349" i="1"/>
  <c r="V349" i="179" s="1"/>
  <c r="AI47" i="1"/>
  <c r="AI232" i="1"/>
  <c r="V232" i="179" s="1"/>
  <c r="AI118" i="1"/>
  <c r="V118" i="179" s="1"/>
  <c r="AI116" i="1"/>
  <c r="AI239" i="1"/>
  <c r="AI288" i="1"/>
  <c r="V288" i="179" s="1"/>
  <c r="AI201" i="1"/>
  <c r="V201" i="179" s="1"/>
  <c r="AI270" i="1"/>
  <c r="V270" i="179" s="1"/>
  <c r="AI297" i="1"/>
  <c r="AI267" i="1"/>
  <c r="AI170" i="1"/>
  <c r="AI268" i="1"/>
  <c r="AI141" i="1"/>
  <c r="AI291" i="1"/>
  <c r="V291" i="179" s="1"/>
  <c r="AI18" i="1"/>
  <c r="V18" i="179" s="1"/>
  <c r="AI99" i="1"/>
  <c r="AI242" i="1"/>
  <c r="AI220" i="1"/>
  <c r="V220" i="179" s="1"/>
  <c r="AI200" i="1"/>
  <c r="V200" i="179" s="1"/>
  <c r="AI251" i="1"/>
  <c r="AI169" i="1"/>
  <c r="AI72" i="1"/>
  <c r="AI214" i="1"/>
  <c r="V214" i="179" s="1"/>
  <c r="AI293" i="1"/>
  <c r="AI213" i="1"/>
  <c r="AI125" i="1"/>
  <c r="V125" i="179" s="1"/>
  <c r="AI45" i="1"/>
  <c r="AR45" i="1" s="1"/>
  <c r="AI334" i="1"/>
  <c r="V334" i="179" s="1"/>
  <c r="AI324" i="1"/>
  <c r="AI305" i="1"/>
  <c r="V305" i="179" s="1"/>
  <c r="AI167" i="1"/>
  <c r="V167" i="179" s="1"/>
  <c r="AI103" i="1"/>
  <c r="V103" i="179" s="1"/>
  <c r="AI280" i="1"/>
  <c r="V280" i="179" s="1"/>
  <c r="AI86" i="1"/>
  <c r="V86" i="179" s="1"/>
  <c r="AI230" i="1"/>
  <c r="AI172" i="1"/>
  <c r="AI44" i="1"/>
  <c r="AI312" i="1"/>
  <c r="V312" i="179" s="1"/>
  <c r="AI221" i="1"/>
  <c r="V221" i="179" s="1"/>
  <c r="AI243" i="1"/>
  <c r="AI146" i="1"/>
  <c r="V146" i="179" s="1"/>
  <c r="AI90" i="1"/>
  <c r="V90" i="179" s="1"/>
  <c r="AI194" i="1"/>
  <c r="AK194" i="1" s="1"/>
  <c r="AI133" i="1"/>
  <c r="AI340" i="1"/>
  <c r="AI236" i="1"/>
  <c r="AI219" i="1"/>
  <c r="V219" i="179" s="1"/>
  <c r="AI217" i="1"/>
  <c r="AI179" i="1"/>
  <c r="V179" i="179" s="1"/>
  <c r="AI314" i="1"/>
  <c r="V314" i="179" s="1"/>
  <c r="AI226" i="1"/>
  <c r="V226" i="179" s="1"/>
  <c r="AI192" i="1"/>
  <c r="AI136" i="1"/>
  <c r="AI275" i="1"/>
  <c r="V275" i="179" s="1"/>
  <c r="AI177" i="1"/>
  <c r="V177" i="179" s="1"/>
  <c r="AI160" i="1"/>
  <c r="V160" i="179" s="1"/>
  <c r="AI88" i="1"/>
  <c r="V88" i="179" s="1"/>
  <c r="AI126" i="1"/>
  <c r="V126" i="179" s="1"/>
  <c r="AI46" i="1"/>
  <c r="AI246" i="1"/>
  <c r="AI74" i="1"/>
  <c r="AI348" i="1"/>
  <c r="V348" i="179" s="1"/>
  <c r="AI159" i="1"/>
  <c r="AI31" i="1"/>
  <c r="V31" i="179" s="1"/>
  <c r="AI328" i="1"/>
  <c r="V328" i="179" s="1"/>
  <c r="AI30" i="1"/>
  <c r="V30" i="179" s="1"/>
  <c r="AI237" i="1"/>
  <c r="AI164" i="1"/>
  <c r="AR164" i="1" s="1"/>
  <c r="AI100" i="1"/>
  <c r="AI36" i="1"/>
  <c r="V36" i="179" s="1"/>
  <c r="AI245" i="1"/>
  <c r="V245" i="179" s="1"/>
  <c r="AI57" i="1"/>
  <c r="AI106" i="1"/>
  <c r="V106" i="179" s="1"/>
  <c r="AI26" i="1"/>
  <c r="V26" i="179" s="1"/>
  <c r="AI21" i="1"/>
  <c r="AI98" i="1"/>
  <c r="V98" i="179" s="1"/>
  <c r="AI189" i="1"/>
  <c r="AI154" i="1"/>
  <c r="V154" i="179" s="1"/>
  <c r="AI284" i="1"/>
  <c r="V284" i="179" s="1"/>
  <c r="AI265" i="1"/>
  <c r="AI163" i="1"/>
  <c r="V163" i="179" s="1"/>
  <c r="AI338" i="1"/>
  <c r="V338" i="179" s="1"/>
  <c r="AI202" i="1"/>
  <c r="AI274" i="1"/>
  <c r="AI56" i="1"/>
  <c r="AI299" i="1"/>
  <c r="V299" i="179" s="1"/>
  <c r="AI39" i="1"/>
  <c r="V39" i="179" s="1"/>
  <c r="AI137" i="1"/>
  <c r="AR137" i="1" s="1"/>
  <c r="AI180" i="1"/>
  <c r="V180" i="179" s="1"/>
  <c r="AI48" i="1"/>
  <c r="V48" i="179" s="1"/>
  <c r="AI96" i="1"/>
  <c r="AI52" i="1"/>
  <c r="AI190" i="1"/>
  <c r="AI142" i="1"/>
  <c r="AI195" i="1"/>
  <c r="V195" i="179" s="1"/>
  <c r="AI83" i="1"/>
  <c r="AI107" i="1"/>
  <c r="V107" i="179" s="1"/>
  <c r="AI294" i="1"/>
  <c r="V294" i="179" s="1"/>
  <c r="AI238" i="1"/>
  <c r="AI50" i="1"/>
  <c r="AI343" i="1"/>
  <c r="AI229" i="1"/>
  <c r="AI87" i="1"/>
  <c r="V87" i="179" s="1"/>
  <c r="AI23" i="1"/>
  <c r="AI352" i="1"/>
  <c r="V352" i="179" s="1"/>
  <c r="AI281" i="1"/>
  <c r="AI278" i="1"/>
  <c r="AI303" i="1"/>
  <c r="AI358" i="1"/>
  <c r="AI92" i="1"/>
  <c r="V92" i="179" s="1"/>
  <c r="AI311" i="1"/>
  <c r="AI269" i="1"/>
  <c r="AI66" i="1"/>
  <c r="V66" i="179" s="1"/>
  <c r="AI283" i="1"/>
  <c r="AI235" i="1"/>
  <c r="V235" i="179" s="1"/>
  <c r="AI109" i="1"/>
  <c r="AI34" i="1"/>
  <c r="AI308" i="1"/>
  <c r="AI292" i="1"/>
  <c r="AI322" i="1"/>
  <c r="AI184" i="1"/>
  <c r="V184" i="179" s="1"/>
  <c r="AI120" i="1"/>
  <c r="V120" i="179" s="1"/>
  <c r="AI323" i="1"/>
  <c r="AI128" i="1"/>
  <c r="V128" i="179" s="1"/>
  <c r="AI150" i="1"/>
  <c r="AI174" i="1"/>
  <c r="V174" i="179" s="1"/>
  <c r="AI205" i="1"/>
  <c r="AI117" i="1"/>
  <c r="AI77" i="1"/>
  <c r="V77" i="179" s="1"/>
  <c r="AI255" i="1"/>
  <c r="V255" i="179" s="1"/>
  <c r="AI253" i="1"/>
  <c r="AI207" i="1"/>
  <c r="V207" i="179" s="1"/>
  <c r="AI143" i="1"/>
  <c r="AI79" i="1"/>
  <c r="AI15" i="1"/>
  <c r="AI329" i="1"/>
  <c r="AI359" i="1"/>
  <c r="V359" i="179" s="1"/>
  <c r="AI153" i="1"/>
  <c r="V153" i="179" s="1"/>
  <c r="AI185" i="1"/>
  <c r="AI25" i="1"/>
  <c r="AI316" i="1"/>
  <c r="AI331" i="1"/>
  <c r="V331" i="179" s="1"/>
  <c r="AI260" i="1"/>
  <c r="AI307" i="1"/>
  <c r="V307" i="179" s="1"/>
  <c r="AI173" i="1"/>
  <c r="V173" i="179" s="1"/>
  <c r="AI289" i="1"/>
  <c r="V289" i="179" s="1"/>
  <c r="AI147" i="1"/>
  <c r="V147" i="179" s="1"/>
  <c r="AI58" i="1"/>
  <c r="AI346" i="1"/>
  <c r="AI176" i="1"/>
  <c r="V176" i="179" s="1"/>
  <c r="AI112" i="1"/>
  <c r="AI347" i="1"/>
  <c r="AI362" i="1"/>
  <c r="V362" i="179" s="1"/>
  <c r="AI42" i="1"/>
  <c r="V42" i="179" s="1"/>
  <c r="AI130" i="1"/>
  <c r="AI148" i="1"/>
  <c r="V148" i="179" s="1"/>
  <c r="AI115" i="1"/>
  <c r="AI75" i="1"/>
  <c r="V75" i="179" s="1"/>
  <c r="AI67" i="1"/>
  <c r="V67" i="179" s="1"/>
  <c r="AI94" i="1"/>
  <c r="AI211" i="1"/>
  <c r="V211" i="179" s="1"/>
  <c r="AI197" i="1"/>
  <c r="V197" i="179" s="1"/>
  <c r="AI101" i="1"/>
  <c r="V101" i="179" s="1"/>
  <c r="AI69" i="1"/>
  <c r="AI256" i="1"/>
  <c r="AI277" i="1"/>
  <c r="V277" i="179" s="1"/>
  <c r="AI135" i="1"/>
  <c r="V135" i="179" s="1"/>
  <c r="AI71" i="1"/>
  <c r="AI353" i="1"/>
  <c r="V353" i="179" s="1"/>
  <c r="AI326" i="1"/>
  <c r="V326" i="179" s="1"/>
  <c r="AI204" i="1"/>
  <c r="AI76" i="1"/>
  <c r="AI12" i="1"/>
  <c r="V12" i="179" s="1"/>
  <c r="AI11" i="1"/>
  <c r="V11" i="179" s="1"/>
  <c r="AI33" i="1"/>
  <c r="V33" i="179" s="1"/>
  <c r="AI161" i="1"/>
  <c r="V161" i="179" s="1"/>
  <c r="AI149" i="1"/>
  <c r="V149" i="179" s="1"/>
  <c r="AI186" i="1"/>
  <c r="V186" i="179" s="1"/>
  <c r="AI244" i="1"/>
  <c r="AI356" i="1"/>
  <c r="AI339" i="1"/>
  <c r="AI355" i="1"/>
  <c r="AI165" i="1"/>
  <c r="AI61" i="1"/>
  <c r="AI234" i="1"/>
  <c r="V234" i="179" s="1"/>
  <c r="AI364" i="1"/>
  <c r="V364" i="179" s="1"/>
  <c r="AI210" i="1"/>
  <c r="AI337" i="1"/>
  <c r="AI104" i="1"/>
  <c r="AI16" i="1"/>
  <c r="AI157" i="1"/>
  <c r="V157" i="179" s="1"/>
  <c r="E10" i="21"/>
  <c r="C137" i="42"/>
  <c r="B137" i="42"/>
  <c r="C136" i="42"/>
  <c r="B136" i="42"/>
  <c r="C138" i="42"/>
  <c r="B138" i="42"/>
  <c r="H11" i="1"/>
  <c r="M20" i="1" s="1"/>
  <c r="AH373" i="1"/>
  <c r="M84" i="42"/>
  <c r="M85" i="42"/>
  <c r="M38" i="42"/>
  <c r="AH376" i="1"/>
  <c r="AH377" i="1"/>
  <c r="I108" i="179"/>
  <c r="H153" i="1"/>
  <c r="B10" i="42"/>
  <c r="H10" i="42" s="1"/>
  <c r="C9" i="96" s="1"/>
  <c r="B3" i="95" s="1"/>
  <c r="AH369" i="1"/>
  <c r="M99" i="42"/>
  <c r="M24" i="42"/>
  <c r="M116" i="42"/>
  <c r="AH378" i="1"/>
  <c r="AH375" i="1"/>
  <c r="H226" i="1"/>
  <c r="I79" i="179"/>
  <c r="H258" i="1"/>
  <c r="H340" i="1"/>
  <c r="H237" i="1"/>
  <c r="H257" i="1"/>
  <c r="H291" i="1"/>
  <c r="I109" i="179"/>
  <c r="G377" i="1"/>
  <c r="H184" i="1"/>
  <c r="I102" i="179"/>
  <c r="H193" i="1"/>
  <c r="J193" i="1" s="1"/>
  <c r="H251" i="1"/>
  <c r="H232" i="1"/>
  <c r="G378" i="1"/>
  <c r="H305" i="1"/>
  <c r="H170" i="1"/>
  <c r="H220" i="1"/>
  <c r="I28" i="179"/>
  <c r="H183" i="1"/>
  <c r="H243" i="1"/>
  <c r="H269" i="1"/>
  <c r="H267" i="1"/>
  <c r="M47" i="42"/>
  <c r="M68" i="42"/>
  <c r="M80" i="42"/>
  <c r="M120" i="42"/>
  <c r="M86" i="42"/>
  <c r="M128" i="42"/>
  <c r="M36" i="42"/>
  <c r="M98" i="42"/>
  <c r="M20" i="42"/>
  <c r="M112" i="42"/>
  <c r="M45" i="42"/>
  <c r="M53" i="42"/>
  <c r="M115" i="42"/>
  <c r="M46" i="42"/>
  <c r="M113" i="42"/>
  <c r="M104" i="42"/>
  <c r="M40" i="42"/>
  <c r="M133" i="42"/>
  <c r="M94" i="42"/>
  <c r="M117" i="42"/>
  <c r="H247" i="1"/>
  <c r="I27" i="179"/>
  <c r="I86" i="179"/>
  <c r="H206" i="1"/>
  <c r="H301" i="1"/>
  <c r="H353" i="1"/>
  <c r="H297" i="1"/>
  <c r="I50" i="179"/>
  <c r="H330" i="1"/>
  <c r="I46" i="179"/>
  <c r="H307" i="1"/>
  <c r="H186" i="1"/>
  <c r="H160" i="1"/>
  <c r="M16" i="42"/>
  <c r="I112" i="179"/>
  <c r="H334" i="1"/>
  <c r="I36" i="179"/>
  <c r="H149" i="1"/>
  <c r="I49" i="179"/>
  <c r="H176" i="1"/>
  <c r="I110" i="179"/>
  <c r="M71" i="42"/>
  <c r="H329" i="1"/>
  <c r="I61" i="179"/>
  <c r="H177" i="1"/>
  <c r="I26" i="179"/>
  <c r="H216" i="1"/>
  <c r="H306" i="1"/>
  <c r="H200" i="1"/>
  <c r="H148" i="1"/>
  <c r="I124" i="179"/>
  <c r="H173" i="1"/>
  <c r="H290" i="1"/>
  <c r="I60" i="179"/>
  <c r="H138" i="1"/>
  <c r="I126" i="179"/>
  <c r="I71" i="179"/>
  <c r="H147" i="1"/>
  <c r="H194" i="1"/>
  <c r="J194" i="1" s="1"/>
  <c r="H358" i="1"/>
  <c r="I19" i="179"/>
  <c r="H215" i="1"/>
  <c r="H328" i="1"/>
  <c r="I88" i="179"/>
  <c r="H136" i="1"/>
  <c r="H352" i="1"/>
  <c r="H321" i="1"/>
  <c r="H223" i="1"/>
  <c r="H225" i="1"/>
  <c r="H227" i="1"/>
  <c r="H323" i="1"/>
  <c r="H296" i="1"/>
  <c r="H159" i="1"/>
  <c r="H261" i="1"/>
  <c r="H286" i="1"/>
  <c r="H207" i="1"/>
  <c r="H341" i="1"/>
  <c r="H277" i="1"/>
  <c r="H132" i="1"/>
  <c r="H309" i="1"/>
  <c r="H235" i="1"/>
  <c r="H256" i="1"/>
  <c r="H283" i="1"/>
  <c r="H314" i="1"/>
  <c r="I55" i="179"/>
  <c r="M62" i="42"/>
  <c r="M74" i="42"/>
  <c r="H144" i="1"/>
  <c r="I104" i="179"/>
  <c r="H249" i="1"/>
  <c r="H188" i="1"/>
  <c r="H192" i="1"/>
  <c r="M15" i="42"/>
  <c r="H326" i="1"/>
  <c r="J326" i="1" s="1"/>
  <c r="H288" i="1"/>
  <c r="H163" i="1"/>
  <c r="H142" i="1"/>
  <c r="H219" i="1"/>
  <c r="M101" i="42"/>
  <c r="M65" i="42"/>
  <c r="H165" i="1"/>
  <c r="M44" i="42"/>
  <c r="I120" i="179"/>
  <c r="I77" i="179"/>
  <c r="I81" i="179"/>
  <c r="I78" i="179"/>
  <c r="H230" i="1"/>
  <c r="G372" i="1"/>
  <c r="M63" i="42"/>
  <c r="H208" i="1"/>
  <c r="H344" i="1"/>
  <c r="M109" i="42"/>
  <c r="H270" i="1"/>
  <c r="M61" i="42"/>
  <c r="H324" i="1"/>
  <c r="M28" i="42"/>
  <c r="H302" i="1"/>
  <c r="M35" i="42"/>
  <c r="H281" i="1"/>
  <c r="H360" i="1"/>
  <c r="H187" i="1"/>
  <c r="H310" i="1"/>
  <c r="I105" i="179"/>
  <c r="H238" i="1"/>
  <c r="H145" i="1"/>
  <c r="I56" i="179"/>
  <c r="H191" i="1"/>
  <c r="I103" i="179"/>
  <c r="H278" i="1"/>
  <c r="H276" i="1"/>
  <c r="I107" i="179"/>
  <c r="H189" i="1"/>
  <c r="I119" i="179"/>
  <c r="H234" i="1"/>
  <c r="H204" i="1"/>
  <c r="H212" i="1"/>
  <c r="M75" i="42"/>
  <c r="M119" i="42"/>
  <c r="H266" i="1"/>
  <c r="H294" i="1"/>
  <c r="G370" i="1"/>
  <c r="G375" i="1"/>
  <c r="H248" i="1"/>
  <c r="M124" i="42"/>
  <c r="H332" i="1"/>
  <c r="H315" i="1"/>
  <c r="H174" i="1"/>
  <c r="H233" i="1"/>
  <c r="H273" i="1"/>
  <c r="H250" i="1"/>
  <c r="I67" i="179"/>
  <c r="H295" i="1"/>
  <c r="H318" i="1"/>
  <c r="H245" i="1"/>
  <c r="H181" i="1"/>
  <c r="I16" i="179"/>
  <c r="I40" i="179"/>
  <c r="I42" i="179"/>
  <c r="H308" i="1"/>
  <c r="H253" i="1"/>
  <c r="I113" i="179"/>
  <c r="H289" i="1"/>
  <c r="I35" i="179"/>
  <c r="I99" i="179"/>
  <c r="H151" i="1"/>
  <c r="H260" i="1"/>
  <c r="H244" i="1"/>
  <c r="H333" i="1"/>
  <c r="Q333" i="1" s="1"/>
  <c r="H185" i="1"/>
  <c r="H351" i="1"/>
  <c r="I111" i="179"/>
  <c r="H268" i="1"/>
  <c r="H229" i="1"/>
  <c r="H293" i="1"/>
  <c r="H154" i="1"/>
  <c r="H342" i="1"/>
  <c r="Q342" i="1" s="1"/>
  <c r="H190" i="1"/>
  <c r="I89" i="179"/>
  <c r="H254" i="1"/>
  <c r="G371" i="1"/>
  <c r="H168" i="1"/>
  <c r="I57" i="179"/>
  <c r="I94" i="179"/>
  <c r="H317" i="1"/>
  <c r="H231" i="1"/>
  <c r="H357" i="1"/>
  <c r="H214" i="1"/>
  <c r="I118" i="179"/>
  <c r="H155" i="1"/>
  <c r="I58" i="179"/>
  <c r="H255" i="1"/>
  <c r="H217" i="1"/>
  <c r="H175" i="1"/>
  <c r="H141" i="1"/>
  <c r="H218" i="1"/>
  <c r="H150" i="1"/>
  <c r="I15" i="179"/>
  <c r="I29" i="179"/>
  <c r="H146" i="1"/>
  <c r="I51" i="179"/>
  <c r="H205" i="1"/>
  <c r="H242" i="1"/>
  <c r="I100" i="179"/>
  <c r="H331" i="1"/>
  <c r="H166" i="1"/>
  <c r="H347" i="1"/>
  <c r="H282" i="1"/>
  <c r="H222" i="1"/>
  <c r="AA10" i="1"/>
  <c r="Z10" i="1"/>
  <c r="I91" i="179"/>
  <c r="H284" i="1"/>
  <c r="H252" i="1"/>
  <c r="H271" i="1"/>
  <c r="H292" i="1"/>
  <c r="I39" i="179"/>
  <c r="I131" i="179"/>
  <c r="I24" i="179"/>
  <c r="H152" i="1"/>
  <c r="H313" i="1"/>
  <c r="H316" i="1"/>
  <c r="H156" i="1"/>
  <c r="H221" i="1"/>
  <c r="H272" i="1"/>
  <c r="I121" i="179"/>
  <c r="H209" i="1"/>
  <c r="H356" i="1"/>
  <c r="I69" i="179"/>
  <c r="H345" i="1"/>
  <c r="I66" i="179"/>
  <c r="H157" i="1"/>
  <c r="I13" i="179"/>
  <c r="I130" i="179"/>
  <c r="H359" i="1"/>
  <c r="I59" i="179"/>
  <c r="I43" i="179"/>
  <c r="I93" i="179"/>
  <c r="H259" i="1"/>
  <c r="H287" i="1"/>
  <c r="I101" i="179"/>
  <c r="H363" i="1"/>
  <c r="I30" i="179"/>
  <c r="H274" i="1"/>
  <c r="H201" i="1"/>
  <c r="H335" i="1"/>
  <c r="H158" i="1"/>
  <c r="I47" i="179"/>
  <c r="H161" i="1"/>
  <c r="H236" i="1"/>
  <c r="I72" i="179"/>
  <c r="H196" i="1"/>
  <c r="I116" i="179"/>
  <c r="H241" i="1"/>
  <c r="H262" i="1"/>
  <c r="H299" i="1"/>
  <c r="H228" i="1"/>
  <c r="H213" i="1"/>
  <c r="H143" i="1"/>
  <c r="H239" i="1"/>
  <c r="I41" i="179"/>
  <c r="H246" i="1"/>
  <c r="H137" i="1"/>
  <c r="H322" i="1"/>
  <c r="C2" i="96"/>
  <c r="B2" i="95" s="1"/>
  <c r="D2" i="96"/>
  <c r="C2" i="95" s="1"/>
  <c r="N10" i="42"/>
  <c r="O10" i="42"/>
  <c r="M58" i="42"/>
  <c r="I21" i="179"/>
  <c r="M23" i="42"/>
  <c r="M107" i="42"/>
  <c r="AH380" i="1"/>
  <c r="M87" i="42"/>
  <c r="H279" i="1"/>
  <c r="H280" i="1"/>
  <c r="H275" i="1"/>
  <c r="M25" i="42"/>
  <c r="H224" i="1"/>
  <c r="M29" i="42"/>
  <c r="I37" i="179"/>
  <c r="I73" i="179"/>
  <c r="H300" i="1"/>
  <c r="H298" i="1"/>
  <c r="H264" i="1"/>
  <c r="F10" i="21"/>
  <c r="C10" i="42"/>
  <c r="H285" i="1"/>
  <c r="I38" i="179"/>
  <c r="I87" i="179"/>
  <c r="I32" i="179"/>
  <c r="I64" i="179"/>
  <c r="BB10" i="1"/>
  <c r="BA10" i="1"/>
  <c r="H349" i="1"/>
  <c r="H320" i="1"/>
  <c r="H361" i="1"/>
  <c r="H346" i="1"/>
  <c r="H240" i="1"/>
  <c r="H336" i="1"/>
  <c r="H337" i="1"/>
  <c r="H303" i="1"/>
  <c r="I25" i="179"/>
  <c r="I128" i="179"/>
  <c r="M77" i="42"/>
  <c r="I129" i="179"/>
  <c r="H304" i="1"/>
  <c r="I114" i="179"/>
  <c r="I53" i="179"/>
  <c r="M93" i="42"/>
  <c r="H265" i="1"/>
  <c r="H195" i="1"/>
  <c r="I33" i="179"/>
  <c r="H312" i="1"/>
  <c r="H263" i="1"/>
  <c r="M26" i="42"/>
  <c r="H167" i="1"/>
  <c r="I31" i="179"/>
  <c r="M134" i="42"/>
  <c r="I98" i="179"/>
  <c r="I22" i="179"/>
  <c r="I96" i="179"/>
  <c r="H311" i="1"/>
  <c r="I14" i="179"/>
  <c r="AH370" i="1"/>
  <c r="M50" i="42"/>
  <c r="H325" i="1"/>
  <c r="H327" i="1"/>
  <c r="H343" i="1"/>
  <c r="I12" i="179"/>
  <c r="M83" i="42"/>
  <c r="H169" i="1"/>
  <c r="M127" i="42"/>
  <c r="H133" i="1"/>
  <c r="I54" i="179"/>
  <c r="I52" i="179"/>
  <c r="H319" i="1"/>
  <c r="M64" i="42"/>
  <c r="H197" i="1"/>
  <c r="G368" i="1"/>
  <c r="I23" i="179"/>
  <c r="I85" i="179"/>
  <c r="I95" i="179"/>
  <c r="M97" i="42"/>
  <c r="M118" i="42"/>
  <c r="I68" i="179"/>
  <c r="I70" i="179"/>
  <c r="M56" i="42"/>
  <c r="I117" i="179"/>
  <c r="I65" i="179"/>
  <c r="I48" i="179"/>
  <c r="M39" i="42"/>
  <c r="I63" i="179"/>
  <c r="M32" i="42"/>
  <c r="I125" i="179"/>
  <c r="G369" i="1"/>
  <c r="I97" i="179"/>
  <c r="M37" i="42"/>
  <c r="I127" i="179"/>
  <c r="H365" i="1"/>
  <c r="I76" i="179"/>
  <c r="H140" i="1"/>
  <c r="H199" i="1"/>
  <c r="H198" i="1"/>
  <c r="I122" i="179"/>
  <c r="H134" i="1"/>
  <c r="H182" i="1"/>
  <c r="H135" i="1"/>
  <c r="H180" i="1"/>
  <c r="I44" i="179"/>
  <c r="I45" i="179"/>
  <c r="G367" i="1"/>
  <c r="H164" i="1"/>
  <c r="H162" i="1"/>
  <c r="Q162" i="1" s="1"/>
  <c r="G374" i="1"/>
  <c r="I84" i="179"/>
  <c r="H171" i="1"/>
  <c r="M132" i="42"/>
  <c r="I18" i="179"/>
  <c r="I74" i="179"/>
  <c r="H354" i="1"/>
  <c r="H172" i="1"/>
  <c r="I123" i="179"/>
  <c r="H355" i="1"/>
  <c r="I20" i="179"/>
  <c r="H139" i="1"/>
  <c r="I83" i="179"/>
  <c r="G380" i="1"/>
  <c r="G382" i="1"/>
  <c r="H383" i="1" s="1"/>
  <c r="AH374" i="1"/>
  <c r="AH372" i="1"/>
  <c r="AH381" i="1"/>
  <c r="G381" i="1"/>
  <c r="AH371" i="1"/>
  <c r="AH382" i="1"/>
  <c r="AI383" i="1" s="1"/>
  <c r="AH367" i="1"/>
  <c r="G373" i="1"/>
  <c r="G376" i="1"/>
  <c r="I82" i="179"/>
  <c r="H211" i="1"/>
  <c r="H348" i="1"/>
  <c r="H210" i="1"/>
  <c r="H202" i="1"/>
  <c r="H350" i="1"/>
  <c r="H178" i="1"/>
  <c r="H203" i="1"/>
  <c r="I92" i="179"/>
  <c r="I90" i="179"/>
  <c r="H362" i="1"/>
  <c r="I106" i="179"/>
  <c r="H339" i="1"/>
  <c r="H338" i="1"/>
  <c r="H179" i="1"/>
  <c r="H364" i="1"/>
  <c r="V357" i="179" l="1"/>
  <c r="AK357" i="1"/>
  <c r="V158" i="179"/>
  <c r="AR158" i="1"/>
  <c r="AN392" i="1"/>
  <c r="AM392" i="1" s="1"/>
  <c r="AO392" i="1"/>
  <c r="J141" i="42"/>
  <c r="E148" i="96" s="1"/>
  <c r="AK383" i="1"/>
  <c r="AR383" i="1"/>
  <c r="AW224" i="1"/>
  <c r="AK56" i="1"/>
  <c r="AR56" i="1"/>
  <c r="Q364" i="1"/>
  <c r="J364" i="1"/>
  <c r="N392" i="1"/>
  <c r="M392" i="1"/>
  <c r="AK57" i="1"/>
  <c r="AR57" i="1"/>
  <c r="J140" i="42"/>
  <c r="E147" i="96" s="1"/>
  <c r="V341" i="179"/>
  <c r="V365" i="179"/>
  <c r="AK365" i="1"/>
  <c r="AW241" i="1"/>
  <c r="J55" i="42"/>
  <c r="E62" i="96" s="1"/>
  <c r="J139" i="42"/>
  <c r="E146" i="96" s="1"/>
  <c r="J142" i="42"/>
  <c r="E149" i="96" s="1"/>
  <c r="V216" i="179"/>
  <c r="AR216" i="1"/>
  <c r="AK216" i="1"/>
  <c r="AR244" i="1"/>
  <c r="AK244" i="1"/>
  <c r="V258" i="179"/>
  <c r="AR258" i="1"/>
  <c r="AK258" i="1"/>
  <c r="AR269" i="1"/>
  <c r="AK269" i="1"/>
  <c r="V351" i="179"/>
  <c r="AR351" i="1"/>
  <c r="AK351" i="1"/>
  <c r="V28" i="179"/>
  <c r="AK28" i="1"/>
  <c r="V45" i="179"/>
  <c r="AK45" i="1"/>
  <c r="V355" i="179"/>
  <c r="AR355" i="1"/>
  <c r="AK355" i="1"/>
  <c r="V142" i="179"/>
  <c r="AR142" i="1"/>
  <c r="V236" i="179"/>
  <c r="AR236" i="1"/>
  <c r="AK236" i="1"/>
  <c r="V302" i="179"/>
  <c r="AR302" i="1"/>
  <c r="AK302" i="1"/>
  <c r="AR339" i="1"/>
  <c r="AK339" i="1"/>
  <c r="V281" i="179"/>
  <c r="AR281" i="1"/>
  <c r="AK281" i="1"/>
  <c r="V178" i="179"/>
  <c r="AR178" i="1"/>
  <c r="AK178" i="1"/>
  <c r="E140" i="42"/>
  <c r="P140" i="42"/>
  <c r="F142" i="42"/>
  <c r="I143" i="42" s="1"/>
  <c r="D150" i="96" s="1"/>
  <c r="Q142" i="42"/>
  <c r="F141" i="42"/>
  <c r="Q141" i="42"/>
  <c r="P139" i="42"/>
  <c r="E139" i="42"/>
  <c r="F140" i="42"/>
  <c r="Q140" i="42"/>
  <c r="Q139" i="42"/>
  <c r="F139" i="42"/>
  <c r="P141" i="42"/>
  <c r="E141" i="42"/>
  <c r="E142" i="42"/>
  <c r="H143" i="42" s="1"/>
  <c r="C150" i="96" s="1"/>
  <c r="P142" i="42"/>
  <c r="Q363" i="1"/>
  <c r="J363" i="1"/>
  <c r="J97" i="42"/>
  <c r="E104" i="96" s="1"/>
  <c r="J72" i="42"/>
  <c r="E79" i="96" s="1"/>
  <c r="J53" i="42"/>
  <c r="E60" i="96" s="1"/>
  <c r="J56" i="42"/>
  <c r="E63" i="96" s="1"/>
  <c r="J131" i="42"/>
  <c r="E138" i="96" s="1"/>
  <c r="V383" i="179"/>
  <c r="C383" i="21"/>
  <c r="AW395" i="1"/>
  <c r="AW279" i="1"/>
  <c r="J115" i="42"/>
  <c r="E122" i="96" s="1"/>
  <c r="J123" i="42"/>
  <c r="E130" i="96" s="1"/>
  <c r="H382" i="1"/>
  <c r="J59" i="42"/>
  <c r="E66" i="96" s="1"/>
  <c r="AI382" i="1"/>
  <c r="J105" i="42"/>
  <c r="E112" i="96" s="1"/>
  <c r="J107" i="42"/>
  <c r="E114" i="96" s="1"/>
  <c r="J74" i="42"/>
  <c r="E81" i="96" s="1"/>
  <c r="AR337" i="1"/>
  <c r="AK337" i="1"/>
  <c r="J133" i="42"/>
  <c r="E140" i="96" s="1"/>
  <c r="J64" i="42"/>
  <c r="E71" i="96" s="1"/>
  <c r="J118" i="42"/>
  <c r="E125" i="96" s="1"/>
  <c r="J103" i="42"/>
  <c r="E110" i="96" s="1"/>
  <c r="J138" i="42"/>
  <c r="E145" i="96" s="1"/>
  <c r="J111" i="42"/>
  <c r="E118" i="96" s="1"/>
  <c r="J136" i="42"/>
  <c r="E143" i="96" s="1"/>
  <c r="J106" i="42"/>
  <c r="E113" i="96" s="1"/>
  <c r="J122" i="42"/>
  <c r="E129" i="96" s="1"/>
  <c r="J86" i="42"/>
  <c r="E93" i="96" s="1"/>
  <c r="AW295" i="1"/>
  <c r="J93" i="42"/>
  <c r="E100" i="96" s="1"/>
  <c r="J66" i="42"/>
  <c r="E73" i="96" s="1"/>
  <c r="J58" i="42"/>
  <c r="E65" i="96" s="1"/>
  <c r="J67" i="42"/>
  <c r="E74" i="96" s="1"/>
  <c r="V170" i="179"/>
  <c r="AR170" i="1"/>
  <c r="H381" i="1"/>
  <c r="AI381" i="1"/>
  <c r="V381" i="179" s="1"/>
  <c r="J126" i="42"/>
  <c r="E133" i="96" s="1"/>
  <c r="AW309" i="1"/>
  <c r="V309" i="179"/>
  <c r="AK309" i="1"/>
  <c r="J51" i="42"/>
  <c r="E58" i="96" s="1"/>
  <c r="J60" i="42"/>
  <c r="E67" i="96" s="1"/>
  <c r="J49" i="42"/>
  <c r="E56" i="96" s="1"/>
  <c r="J83" i="42"/>
  <c r="E90" i="96" s="1"/>
  <c r="J135" i="42"/>
  <c r="E142" i="96" s="1"/>
  <c r="J79" i="42"/>
  <c r="E86" i="96" s="1"/>
  <c r="J69" i="42"/>
  <c r="E76" i="96" s="1"/>
  <c r="J75" i="42"/>
  <c r="E82" i="96" s="1"/>
  <c r="AW28" i="1"/>
  <c r="AR28" i="1"/>
  <c r="AW321" i="1"/>
  <c r="J82" i="42"/>
  <c r="E89" i="96" s="1"/>
  <c r="J129" i="42"/>
  <c r="E136" i="96" s="1"/>
  <c r="J45" i="42"/>
  <c r="E52" i="96" s="1"/>
  <c r="J62" i="42"/>
  <c r="E69" i="96" s="1"/>
  <c r="J116" i="42"/>
  <c r="E123" i="96" s="1"/>
  <c r="J94" i="42"/>
  <c r="E101" i="96" s="1"/>
  <c r="J101" i="42"/>
  <c r="E108" i="96" s="1"/>
  <c r="J77" i="42"/>
  <c r="E84" i="96" s="1"/>
  <c r="J71" i="42"/>
  <c r="E78" i="96" s="1"/>
  <c r="J96" i="42"/>
  <c r="E103" i="96" s="1"/>
  <c r="J125" i="42"/>
  <c r="E132" i="96" s="1"/>
  <c r="J87" i="42"/>
  <c r="E94" i="96" s="1"/>
  <c r="J78" i="42"/>
  <c r="E85" i="96" s="1"/>
  <c r="J76" i="42"/>
  <c r="E83" i="96" s="1"/>
  <c r="J44" i="42"/>
  <c r="E51" i="96" s="1"/>
  <c r="J68" i="42"/>
  <c r="E75" i="96" s="1"/>
  <c r="J119" i="42"/>
  <c r="E126" i="96" s="1"/>
  <c r="J90" i="42"/>
  <c r="E97" i="96" s="1"/>
  <c r="J48" i="42"/>
  <c r="E55" i="96" s="1"/>
  <c r="J127" i="42"/>
  <c r="E134" i="96" s="1"/>
  <c r="J134" i="42"/>
  <c r="E141" i="96" s="1"/>
  <c r="J89" i="42"/>
  <c r="E96" i="96" s="1"/>
  <c r="J88" i="42"/>
  <c r="E95" i="96" s="1"/>
  <c r="J61" i="42"/>
  <c r="E68" i="96" s="1"/>
  <c r="J95" i="42"/>
  <c r="E102" i="96" s="1"/>
  <c r="J54" i="42"/>
  <c r="E61" i="96" s="1"/>
  <c r="J124" i="42"/>
  <c r="E131" i="96" s="1"/>
  <c r="J128" i="42"/>
  <c r="E135" i="96" s="1"/>
  <c r="J104" i="42"/>
  <c r="E111" i="96" s="1"/>
  <c r="J84" i="42"/>
  <c r="E91" i="96" s="1"/>
  <c r="J85" i="42"/>
  <c r="E92" i="96" s="1"/>
  <c r="J117" i="42"/>
  <c r="E124" i="96" s="1"/>
  <c r="J102" i="42"/>
  <c r="E109" i="96" s="1"/>
  <c r="J50" i="42"/>
  <c r="E57" i="96" s="1"/>
  <c r="J47" i="42"/>
  <c r="E54" i="96" s="1"/>
  <c r="J57" i="42"/>
  <c r="E64" i="96" s="1"/>
  <c r="J120" i="42"/>
  <c r="E127" i="96" s="1"/>
  <c r="J110" i="42"/>
  <c r="E117" i="96" s="1"/>
  <c r="J137" i="42"/>
  <c r="E144" i="96" s="1"/>
  <c r="J98" i="42"/>
  <c r="E105" i="96" s="1"/>
  <c r="J114" i="42"/>
  <c r="E121" i="96" s="1"/>
  <c r="J113" i="42"/>
  <c r="E120" i="96" s="1"/>
  <c r="J99" i="42"/>
  <c r="E106" i="96" s="1"/>
  <c r="J73" i="42"/>
  <c r="E80" i="96" s="1"/>
  <c r="J65" i="42"/>
  <c r="E72" i="96" s="1"/>
  <c r="J63" i="42"/>
  <c r="E70" i="96" s="1"/>
  <c r="J70" i="42"/>
  <c r="E77" i="96" s="1"/>
  <c r="J109" i="42"/>
  <c r="E116" i="96" s="1"/>
  <c r="J100" i="42"/>
  <c r="E107" i="96" s="1"/>
  <c r="J92" i="42"/>
  <c r="E99" i="96" s="1"/>
  <c r="J91" i="42"/>
  <c r="E98" i="96" s="1"/>
  <c r="J108" i="42"/>
  <c r="E115" i="96" s="1"/>
  <c r="J121" i="42"/>
  <c r="E128" i="96" s="1"/>
  <c r="J80" i="42"/>
  <c r="E87" i="96" s="1"/>
  <c r="J81" i="42"/>
  <c r="E88" i="96" s="1"/>
  <c r="J52" i="42"/>
  <c r="E59" i="96" s="1"/>
  <c r="J112" i="42"/>
  <c r="E119" i="96" s="1"/>
  <c r="J46" i="42"/>
  <c r="E53" i="96" s="1"/>
  <c r="J132" i="42"/>
  <c r="E139" i="96" s="1"/>
  <c r="J130" i="42"/>
  <c r="E137" i="96" s="1"/>
  <c r="AW225" i="1"/>
  <c r="V171" i="179"/>
  <c r="V213" i="179"/>
  <c r="AW55" i="1"/>
  <c r="V193" i="179"/>
  <c r="V283" i="179"/>
  <c r="AW298" i="1"/>
  <c r="AW320" i="1"/>
  <c r="V16" i="179"/>
  <c r="AW199" i="1"/>
  <c r="V212" i="179"/>
  <c r="AW91" i="1"/>
  <c r="V43" i="179"/>
  <c r="AW84" i="1"/>
  <c r="V267" i="179"/>
  <c r="AW183" i="1"/>
  <c r="AW97" i="1"/>
  <c r="AW193" i="1"/>
  <c r="AW330" i="1"/>
  <c r="AW85" i="1"/>
  <c r="AW140" i="1"/>
  <c r="AW178" i="1"/>
  <c r="V72" i="179"/>
  <c r="V229" i="179"/>
  <c r="V79" i="179"/>
  <c r="V308" i="179"/>
  <c r="AW119" i="1"/>
  <c r="V139" i="1"/>
  <c r="V280" i="1"/>
  <c r="V322" i="1"/>
  <c r="V259" i="1"/>
  <c r="V313" i="1"/>
  <c r="V357" i="1"/>
  <c r="V185" i="1"/>
  <c r="V281" i="1"/>
  <c r="V326" i="1"/>
  <c r="V179" i="1"/>
  <c r="V203" i="1"/>
  <c r="V171" i="1"/>
  <c r="V198" i="1"/>
  <c r="V325" i="1"/>
  <c r="V336" i="1"/>
  <c r="V239" i="1"/>
  <c r="V196" i="1"/>
  <c r="V161" i="1"/>
  <c r="V221" i="1"/>
  <c r="V284" i="1"/>
  <c r="V242" i="1"/>
  <c r="V150" i="1"/>
  <c r="V155" i="1"/>
  <c r="V317" i="1"/>
  <c r="V293" i="1"/>
  <c r="V244" i="1"/>
  <c r="V245" i="1"/>
  <c r="V233" i="1"/>
  <c r="V294" i="1"/>
  <c r="V310" i="1"/>
  <c r="V344" i="1"/>
  <c r="V225" i="1"/>
  <c r="V290" i="1"/>
  <c r="V216" i="1"/>
  <c r="V258" i="1"/>
  <c r="V364" i="1"/>
  <c r="V211" i="1"/>
  <c r="V167" i="1"/>
  <c r="V241" i="1"/>
  <c r="V345" i="1"/>
  <c r="V338" i="1"/>
  <c r="V178" i="1"/>
  <c r="V355" i="1"/>
  <c r="V199" i="1"/>
  <c r="V365" i="1"/>
  <c r="V319" i="1"/>
  <c r="V169" i="1"/>
  <c r="V263" i="1"/>
  <c r="V240" i="1"/>
  <c r="V224" i="1"/>
  <c r="V143" i="1"/>
  <c r="V363" i="1"/>
  <c r="V156" i="1"/>
  <c r="V222" i="1"/>
  <c r="V205" i="1"/>
  <c r="V229" i="1"/>
  <c r="V318" i="1"/>
  <c r="V174" i="1"/>
  <c r="V266" i="1"/>
  <c r="V302" i="1"/>
  <c r="V208" i="1"/>
  <c r="V219" i="1"/>
  <c r="V192" i="1"/>
  <c r="V309" i="1"/>
  <c r="V223" i="1"/>
  <c r="V358" i="1"/>
  <c r="V173" i="1"/>
  <c r="V307" i="1"/>
  <c r="V297" i="1"/>
  <c r="V247" i="1"/>
  <c r="V220" i="1"/>
  <c r="V184" i="1"/>
  <c r="V350" i="1"/>
  <c r="V140" i="1"/>
  <c r="V312" i="1"/>
  <c r="V359" i="1"/>
  <c r="V356" i="1"/>
  <c r="V316" i="1"/>
  <c r="V282" i="1"/>
  <c r="V218" i="1"/>
  <c r="V268" i="1"/>
  <c r="V260" i="1"/>
  <c r="V253" i="1"/>
  <c r="V295" i="1"/>
  <c r="V315" i="1"/>
  <c r="V189" i="1"/>
  <c r="V191" i="1"/>
  <c r="V187" i="1"/>
  <c r="V188" i="1"/>
  <c r="V132" i="1"/>
  <c r="V286" i="1"/>
  <c r="V321" i="1"/>
  <c r="V194" i="1"/>
  <c r="V176" i="1"/>
  <c r="V334" i="1"/>
  <c r="V353" i="1"/>
  <c r="V170" i="1"/>
  <c r="V226" i="1"/>
  <c r="V197" i="1"/>
  <c r="V213" i="1"/>
  <c r="V172" i="1"/>
  <c r="V180" i="1"/>
  <c r="V303" i="1"/>
  <c r="V298" i="1"/>
  <c r="V275" i="1"/>
  <c r="V228" i="1"/>
  <c r="V157" i="1"/>
  <c r="V209" i="1"/>
  <c r="V292" i="1"/>
  <c r="V347" i="1"/>
  <c r="V146" i="1"/>
  <c r="V141" i="1"/>
  <c r="V168" i="1"/>
  <c r="V151" i="1"/>
  <c r="V308" i="1"/>
  <c r="V332" i="1"/>
  <c r="V360" i="1"/>
  <c r="V324" i="1"/>
  <c r="V165" i="1"/>
  <c r="V142" i="1"/>
  <c r="V249" i="1"/>
  <c r="V314" i="1"/>
  <c r="V277" i="1"/>
  <c r="V261" i="1"/>
  <c r="V352" i="1"/>
  <c r="V147" i="1"/>
  <c r="V148" i="1"/>
  <c r="V177" i="1"/>
  <c r="V301" i="1"/>
  <c r="V305" i="1"/>
  <c r="V153" i="1"/>
  <c r="V134" i="1"/>
  <c r="V343" i="1"/>
  <c r="V339" i="1"/>
  <c r="V202" i="1"/>
  <c r="V210" i="1"/>
  <c r="V354" i="1"/>
  <c r="V135" i="1"/>
  <c r="V195" i="1"/>
  <c r="V361" i="1"/>
  <c r="V300" i="1"/>
  <c r="V299" i="1"/>
  <c r="V335" i="1"/>
  <c r="V271" i="1"/>
  <c r="V175" i="1"/>
  <c r="V214" i="1"/>
  <c r="V342" i="1"/>
  <c r="V351" i="1"/>
  <c r="V250" i="1"/>
  <c r="V276" i="1"/>
  <c r="V238" i="1"/>
  <c r="V230" i="1"/>
  <c r="V163" i="1"/>
  <c r="V341" i="1"/>
  <c r="V159" i="1"/>
  <c r="V136" i="1"/>
  <c r="V200" i="1"/>
  <c r="V149" i="1"/>
  <c r="V206" i="1"/>
  <c r="V267" i="1"/>
  <c r="V291" i="1"/>
  <c r="V346" i="1"/>
  <c r="V264" i="1"/>
  <c r="V158" i="1"/>
  <c r="V362" i="1"/>
  <c r="V348" i="1"/>
  <c r="V182" i="1"/>
  <c r="V265" i="1"/>
  <c r="V304" i="1"/>
  <c r="V320" i="1"/>
  <c r="V246" i="1"/>
  <c r="V262" i="1"/>
  <c r="V201" i="1"/>
  <c r="V287" i="1"/>
  <c r="V272" i="1"/>
  <c r="V252" i="1"/>
  <c r="V166" i="1"/>
  <c r="V217" i="1"/>
  <c r="V254" i="1"/>
  <c r="V273" i="1"/>
  <c r="V248" i="1"/>
  <c r="V212" i="1"/>
  <c r="V278" i="1"/>
  <c r="V145" i="1"/>
  <c r="V270" i="1"/>
  <c r="V288" i="1"/>
  <c r="V144" i="1"/>
  <c r="V283" i="1"/>
  <c r="V296" i="1"/>
  <c r="V306" i="1"/>
  <c r="V329" i="1"/>
  <c r="V330" i="1"/>
  <c r="V269" i="1"/>
  <c r="V232" i="1"/>
  <c r="V257" i="1"/>
  <c r="V162" i="1"/>
  <c r="V274" i="1"/>
  <c r="V255" i="1"/>
  <c r="V204" i="1"/>
  <c r="V256" i="1"/>
  <c r="V323" i="1"/>
  <c r="V328" i="1"/>
  <c r="V138" i="1"/>
  <c r="V160" i="1"/>
  <c r="V243" i="1"/>
  <c r="V251" i="1"/>
  <c r="V237" i="1"/>
  <c r="V331" i="1"/>
  <c r="V164" i="1"/>
  <c r="V133" i="1"/>
  <c r="V327" i="1"/>
  <c r="V311" i="1"/>
  <c r="V337" i="1"/>
  <c r="V349" i="1"/>
  <c r="V285" i="1"/>
  <c r="V279" i="1"/>
  <c r="V137" i="1"/>
  <c r="V236" i="1"/>
  <c r="V152" i="1"/>
  <c r="V231" i="1"/>
  <c r="V190" i="1"/>
  <c r="V154" i="1"/>
  <c r="V333" i="1"/>
  <c r="V289" i="1"/>
  <c r="V181" i="1"/>
  <c r="V234" i="1"/>
  <c r="V235" i="1"/>
  <c r="V207" i="1"/>
  <c r="V227" i="1"/>
  <c r="V215" i="1"/>
  <c r="V186" i="1"/>
  <c r="V183" i="1"/>
  <c r="V193" i="1"/>
  <c r="V340" i="1"/>
  <c r="AW113" i="1"/>
  <c r="AW43" i="1"/>
  <c r="AW218" i="1"/>
  <c r="V181" i="179"/>
  <c r="V256" i="179"/>
  <c r="AW256" i="1"/>
  <c r="V150" i="179"/>
  <c r="AW150" i="1"/>
  <c r="AR150" i="1"/>
  <c r="V189" i="179"/>
  <c r="AW189" i="1"/>
  <c r="V239" i="179"/>
  <c r="AW239" i="1"/>
  <c r="V209" i="179"/>
  <c r="AW209" i="1"/>
  <c r="V249" i="179"/>
  <c r="AW249" i="1"/>
  <c r="AK342" i="1"/>
  <c r="AR342" i="1"/>
  <c r="AW342" i="1"/>
  <c r="V337" i="179"/>
  <c r="AW337" i="1"/>
  <c r="AK356" i="1"/>
  <c r="AR356" i="1"/>
  <c r="AW356" i="1"/>
  <c r="V76" i="179"/>
  <c r="AW76" i="1"/>
  <c r="V69" i="179"/>
  <c r="AW69" i="1"/>
  <c r="AW148" i="1"/>
  <c r="V58" i="179"/>
  <c r="AW58" i="1"/>
  <c r="V25" i="179"/>
  <c r="AW25" i="1"/>
  <c r="AW207" i="1"/>
  <c r="AW128" i="1"/>
  <c r="V109" i="179"/>
  <c r="AW109" i="1"/>
  <c r="V303" i="179"/>
  <c r="AW303" i="1"/>
  <c r="V50" i="179"/>
  <c r="AW50" i="1"/>
  <c r="V52" i="179"/>
  <c r="AW52" i="1"/>
  <c r="V274" i="179"/>
  <c r="AW274" i="1"/>
  <c r="AW98" i="1"/>
  <c r="V164" i="179"/>
  <c r="AW164" i="1"/>
  <c r="V246" i="179"/>
  <c r="AW246" i="1"/>
  <c r="V192" i="179"/>
  <c r="AW192" i="1"/>
  <c r="V133" i="179"/>
  <c r="AR133" i="1"/>
  <c r="AW133" i="1"/>
  <c r="V172" i="179"/>
  <c r="AW172" i="1"/>
  <c r="AW334" i="1"/>
  <c r="V251" i="179"/>
  <c r="AW251" i="1"/>
  <c r="AK268" i="1"/>
  <c r="AW268" i="1"/>
  <c r="AR268" i="1"/>
  <c r="V116" i="179"/>
  <c r="AW116" i="1"/>
  <c r="AW248" i="1"/>
  <c r="V38" i="179"/>
  <c r="AW38" i="1"/>
  <c r="AW208" i="1"/>
  <c r="V304" i="179"/>
  <c r="AW304" i="1"/>
  <c r="AW139" i="1"/>
  <c r="AK336" i="1"/>
  <c r="AW336" i="1"/>
  <c r="AR336" i="1"/>
  <c r="V310" i="179"/>
  <c r="AW310" i="1"/>
  <c r="V335" i="179"/>
  <c r="AW335" i="1"/>
  <c r="AW233" i="1"/>
  <c r="V102" i="179"/>
  <c r="AW102" i="1"/>
  <c r="V182" i="179"/>
  <c r="AW182" i="1"/>
  <c r="AW40" i="1"/>
  <c r="V223" i="179"/>
  <c r="AW223" i="1"/>
  <c r="AW29" i="1"/>
  <c r="V115" i="179"/>
  <c r="AW115" i="1"/>
  <c r="V358" i="179"/>
  <c r="AW358" i="1"/>
  <c r="V56" i="179"/>
  <c r="AW56" i="1"/>
  <c r="V136" i="179"/>
  <c r="AW136" i="1"/>
  <c r="V208" i="179"/>
  <c r="V210" i="179"/>
  <c r="AW210" i="1"/>
  <c r="V244" i="179"/>
  <c r="AW244" i="1"/>
  <c r="V204" i="179"/>
  <c r="AW204" i="1"/>
  <c r="AW101" i="1"/>
  <c r="V130" i="179"/>
  <c r="AW130" i="1"/>
  <c r="AW147" i="1"/>
  <c r="V185" i="179"/>
  <c r="AW185" i="1"/>
  <c r="V253" i="179"/>
  <c r="AW253" i="1"/>
  <c r="V323" i="179"/>
  <c r="AW323" i="1"/>
  <c r="AW235" i="1"/>
  <c r="V278" i="179"/>
  <c r="AW278" i="1"/>
  <c r="V238" i="179"/>
  <c r="AW238" i="1"/>
  <c r="AR238" i="1"/>
  <c r="V96" i="179"/>
  <c r="AW96" i="1"/>
  <c r="V202" i="179"/>
  <c r="AW202" i="1"/>
  <c r="AW237" i="1"/>
  <c r="V46" i="179"/>
  <c r="AW46" i="1"/>
  <c r="AW226" i="1"/>
  <c r="V194" i="179"/>
  <c r="AW194" i="1"/>
  <c r="AR194" i="1"/>
  <c r="V230" i="179"/>
  <c r="AW230" i="1"/>
  <c r="AW45" i="1"/>
  <c r="AW200" i="1"/>
  <c r="AW170" i="1"/>
  <c r="AW118" i="1"/>
  <c r="AW341" i="1"/>
  <c r="AW156" i="1"/>
  <c r="AW114" i="1"/>
  <c r="AW166" i="1"/>
  <c r="AW250" i="1"/>
  <c r="AW155" i="1"/>
  <c r="AW231" i="1"/>
  <c r="AW351" i="1"/>
  <c r="AW261" i="1"/>
  <c r="AW134" i="1"/>
  <c r="AW129" i="1"/>
  <c r="AW327" i="1"/>
  <c r="AW68" i="1"/>
  <c r="AW258" i="1"/>
  <c r="AW357" i="1"/>
  <c r="AW168" i="1"/>
  <c r="V346" i="179"/>
  <c r="AW346" i="1"/>
  <c r="V190" i="179"/>
  <c r="AW190" i="1"/>
  <c r="V74" i="179"/>
  <c r="AW74" i="1"/>
  <c r="V124" i="179"/>
  <c r="AW124" i="1"/>
  <c r="AW162" i="1"/>
  <c r="AW364" i="1"/>
  <c r="AW186" i="1"/>
  <c r="AK326" i="1"/>
  <c r="AW326" i="1"/>
  <c r="AR326" i="1"/>
  <c r="AW197" i="1"/>
  <c r="AW42" i="1"/>
  <c r="AW289" i="1"/>
  <c r="AW153" i="1"/>
  <c r="AW255" i="1"/>
  <c r="AW120" i="1"/>
  <c r="AW283" i="1"/>
  <c r="AW281" i="1"/>
  <c r="AW294" i="1"/>
  <c r="AW48" i="1"/>
  <c r="AW338" i="1"/>
  <c r="AW26" i="1"/>
  <c r="AW30" i="1"/>
  <c r="AW126" i="1"/>
  <c r="AW314" i="1"/>
  <c r="AW90" i="1"/>
  <c r="AW86" i="1"/>
  <c r="AW125" i="1"/>
  <c r="AK220" i="1"/>
  <c r="AW220" i="1"/>
  <c r="AW267" i="1"/>
  <c r="AW232" i="1"/>
  <c r="AW93" i="1"/>
  <c r="AW49" i="1"/>
  <c r="AW259" i="1"/>
  <c r="AW325" i="1"/>
  <c r="AW158" i="1"/>
  <c r="AW254" i="1"/>
  <c r="AW345" i="1"/>
  <c r="AW64" i="1"/>
  <c r="AK315" i="1"/>
  <c r="AW315" i="1"/>
  <c r="AR315" i="1"/>
  <c r="AW216" i="1"/>
  <c r="AW252" i="1"/>
  <c r="AW191" i="1"/>
  <c r="AW188" i="1"/>
  <c r="AW266" i="1"/>
  <c r="AW273" i="1"/>
  <c r="AW290" i="1"/>
  <c r="AW212" i="1"/>
  <c r="AW108" i="1"/>
  <c r="AW228" i="1"/>
  <c r="AW354" i="1"/>
  <c r="V104" i="179"/>
  <c r="AW104" i="1"/>
  <c r="V343" i="179"/>
  <c r="AW343" i="1"/>
  <c r="V340" i="179"/>
  <c r="AW340" i="1"/>
  <c r="V324" i="179"/>
  <c r="AW324" i="1"/>
  <c r="V169" i="179"/>
  <c r="AW169" i="1"/>
  <c r="V318" i="179"/>
  <c r="AW318" i="1"/>
  <c r="V287" i="179"/>
  <c r="AW287" i="1"/>
  <c r="V276" i="179"/>
  <c r="AW276" i="1"/>
  <c r="AI368" i="1"/>
  <c r="V248" i="179"/>
  <c r="V139" i="179"/>
  <c r="AW234" i="1"/>
  <c r="AW149" i="1"/>
  <c r="AW353" i="1"/>
  <c r="AW211" i="1"/>
  <c r="AK362" i="1"/>
  <c r="AW362" i="1"/>
  <c r="AR362" i="1"/>
  <c r="AW173" i="1"/>
  <c r="AW359" i="1"/>
  <c r="AW77" i="1"/>
  <c r="AW184" i="1"/>
  <c r="AW66" i="1"/>
  <c r="AW352" i="1"/>
  <c r="AK107" i="1"/>
  <c r="AW107" i="1"/>
  <c r="AR107" i="1"/>
  <c r="AW180" i="1"/>
  <c r="AW163" i="1"/>
  <c r="AW106" i="1"/>
  <c r="AW328" i="1"/>
  <c r="AW88" i="1"/>
  <c r="AW179" i="1"/>
  <c r="AW146" i="1"/>
  <c r="AK280" i="1"/>
  <c r="AW280" i="1"/>
  <c r="AR280" i="1"/>
  <c r="AW213" i="1"/>
  <c r="V242" i="179"/>
  <c r="AW242" i="1"/>
  <c r="V297" i="179"/>
  <c r="AW297" i="1"/>
  <c r="V47" i="179"/>
  <c r="AW47" i="1"/>
  <c r="AW257" i="1"/>
  <c r="AR257" i="1"/>
  <c r="V361" i="179"/>
  <c r="AW361" i="1"/>
  <c r="AW332" i="1"/>
  <c r="AR37" i="1"/>
  <c r="AW37" i="1"/>
  <c r="V59" i="179"/>
  <c r="AW59" i="1"/>
  <c r="V285" i="179"/>
  <c r="AW285" i="1"/>
  <c r="V263" i="179"/>
  <c r="AW263" i="1"/>
  <c r="V32" i="179"/>
  <c r="AW32" i="1"/>
  <c r="AW27" i="1"/>
  <c r="V132" i="179"/>
  <c r="AW132" i="1"/>
  <c r="V333" i="179"/>
  <c r="AW333" i="1"/>
  <c r="AW54" i="1"/>
  <c r="AW95" i="1"/>
  <c r="AW175" i="1"/>
  <c r="AW145" i="1"/>
  <c r="V339" i="179"/>
  <c r="AW339" i="1"/>
  <c r="V34" i="179"/>
  <c r="AW34" i="1"/>
  <c r="V141" i="179"/>
  <c r="AW141" i="1"/>
  <c r="V152" i="179"/>
  <c r="AW152" i="1"/>
  <c r="V222" i="179"/>
  <c r="AW222" i="1"/>
  <c r="V70" i="179"/>
  <c r="AW70" i="1"/>
  <c r="V61" i="179"/>
  <c r="AW61" i="1"/>
  <c r="AW161" i="1"/>
  <c r="AR161" i="1"/>
  <c r="AW71" i="1"/>
  <c r="AR71" i="1"/>
  <c r="V94" i="179"/>
  <c r="AW94" i="1"/>
  <c r="V347" i="179"/>
  <c r="AW347" i="1"/>
  <c r="AW307" i="1"/>
  <c r="V329" i="179"/>
  <c r="AW329" i="1"/>
  <c r="V117" i="179"/>
  <c r="AW117" i="1"/>
  <c r="V322" i="179"/>
  <c r="AW322" i="1"/>
  <c r="V269" i="179"/>
  <c r="AW269" i="1"/>
  <c r="V23" i="179"/>
  <c r="AW23" i="1"/>
  <c r="V83" i="179"/>
  <c r="AW83" i="1"/>
  <c r="V137" i="179"/>
  <c r="AW137" i="1"/>
  <c r="V265" i="179"/>
  <c r="AW265" i="1"/>
  <c r="V57" i="179"/>
  <c r="AW57" i="1"/>
  <c r="AW31" i="1"/>
  <c r="AW160" i="1"/>
  <c r="V217" i="179"/>
  <c r="AW217" i="1"/>
  <c r="V243" i="179"/>
  <c r="AW243" i="1"/>
  <c r="AW103" i="1"/>
  <c r="V293" i="179"/>
  <c r="AW293" i="1"/>
  <c r="V99" i="179"/>
  <c r="AW99" i="1"/>
  <c r="AW270" i="1"/>
  <c r="AW349" i="1"/>
  <c r="AW365" i="1"/>
  <c r="AW319" i="1"/>
  <c r="AW53" i="1"/>
  <c r="AW41" i="1"/>
  <c r="AK350" i="1"/>
  <c r="AR350" i="1"/>
  <c r="AW350" i="1"/>
  <c r="AW198" i="1"/>
  <c r="AW272" i="1"/>
  <c r="AW81" i="1"/>
  <c r="AW306" i="1"/>
  <c r="AW196" i="1"/>
  <c r="AW360" i="1"/>
  <c r="AW78" i="1"/>
  <c r="AW123" i="1"/>
  <c r="AW344" i="1"/>
  <c r="AW262" i="1"/>
  <c r="AW144" i="1"/>
  <c r="AW151" i="1"/>
  <c r="V316" i="179"/>
  <c r="AW316" i="1"/>
  <c r="V100" i="179"/>
  <c r="AW100" i="1"/>
  <c r="V203" i="179"/>
  <c r="AW203" i="1"/>
  <c r="AW157" i="1"/>
  <c r="V165" i="179"/>
  <c r="AW165" i="1"/>
  <c r="AW33" i="1"/>
  <c r="AW135" i="1"/>
  <c r="AW67" i="1"/>
  <c r="V112" i="179"/>
  <c r="AW112" i="1"/>
  <c r="V260" i="179"/>
  <c r="AW260" i="1"/>
  <c r="V205" i="179"/>
  <c r="AW205" i="1"/>
  <c r="V292" i="179"/>
  <c r="AW292" i="1"/>
  <c r="V311" i="179"/>
  <c r="AW311" i="1"/>
  <c r="AW87" i="1"/>
  <c r="AW195" i="1"/>
  <c r="AW39" i="1"/>
  <c r="AW284" i="1"/>
  <c r="AK245" i="1"/>
  <c r="AW245" i="1"/>
  <c r="AR245" i="1"/>
  <c r="V159" i="179"/>
  <c r="AW159" i="1"/>
  <c r="AW177" i="1"/>
  <c r="AR177" i="1"/>
  <c r="AW219" i="1"/>
  <c r="AR219" i="1"/>
  <c r="AW221" i="1"/>
  <c r="AW167" i="1"/>
  <c r="AW214" i="1"/>
  <c r="AW201" i="1"/>
  <c r="AW300" i="1"/>
  <c r="AW131" i="1"/>
  <c r="AW227" i="1"/>
  <c r="AW264" i="1"/>
  <c r="AK181" i="1"/>
  <c r="AW181" i="1"/>
  <c r="AW363" i="1"/>
  <c r="AW65" i="1"/>
  <c r="AW240" i="1"/>
  <c r="AW271" i="1"/>
  <c r="AW111" i="1"/>
  <c r="AW138" i="1"/>
  <c r="AW63" i="1"/>
  <c r="AW51" i="1"/>
  <c r="AW35" i="1"/>
  <c r="AW206" i="1"/>
  <c r="AW24" i="1"/>
  <c r="AW105" i="1"/>
  <c r="AW171" i="1"/>
  <c r="V143" i="179"/>
  <c r="AW143" i="1"/>
  <c r="V44" i="179"/>
  <c r="AW44" i="1"/>
  <c r="AR44" i="1"/>
  <c r="AW62" i="1"/>
  <c r="AR62" i="1"/>
  <c r="V73" i="179"/>
  <c r="AW73" i="1"/>
  <c r="AK301" i="1"/>
  <c r="AW301" i="1"/>
  <c r="AR301" i="1"/>
  <c r="AI372" i="1"/>
  <c r="AW355" i="1"/>
  <c r="AW277" i="1"/>
  <c r="AW75" i="1"/>
  <c r="AW176" i="1"/>
  <c r="AW331" i="1"/>
  <c r="AW79" i="1"/>
  <c r="AW174" i="1"/>
  <c r="AW308" i="1"/>
  <c r="AW92" i="1"/>
  <c r="AW229" i="1"/>
  <c r="AW142" i="1"/>
  <c r="AW299" i="1"/>
  <c r="AW154" i="1"/>
  <c r="AW36" i="1"/>
  <c r="AW348" i="1"/>
  <c r="AW275" i="1"/>
  <c r="AW236" i="1"/>
  <c r="AW312" i="1"/>
  <c r="AW305" i="1"/>
  <c r="AW72" i="1"/>
  <c r="AW291" i="1"/>
  <c r="AW288" i="1"/>
  <c r="AW296" i="1"/>
  <c r="AW110" i="1"/>
  <c r="AK80" i="1"/>
  <c r="AW80" i="1"/>
  <c r="AR80" i="1"/>
  <c r="AW215" i="1"/>
  <c r="AW313" i="1"/>
  <c r="AW302" i="1"/>
  <c r="AW121" i="1"/>
  <c r="AW89" i="1"/>
  <c r="AW60" i="1"/>
  <c r="AW247" i="1"/>
  <c r="AW127" i="1"/>
  <c r="AW187" i="1"/>
  <c r="AW317" i="1"/>
  <c r="AW286" i="1"/>
  <c r="AW122" i="1"/>
  <c r="AW282" i="1"/>
  <c r="AW82" i="1"/>
  <c r="V62" i="179"/>
  <c r="AK62" i="1"/>
  <c r="V21" i="179"/>
  <c r="AK21" i="1"/>
  <c r="V237" i="179"/>
  <c r="AK237" i="1"/>
  <c r="V336" i="179"/>
  <c r="V257" i="179"/>
  <c r="AK257" i="1"/>
  <c r="V37" i="179"/>
  <c r="AK37" i="1"/>
  <c r="V27" i="179"/>
  <c r="AK27" i="1"/>
  <c r="V268" i="179"/>
  <c r="V71" i="179"/>
  <c r="AK71" i="1"/>
  <c r="V301" i="179"/>
  <c r="V342" i="179"/>
  <c r="V356" i="179"/>
  <c r="AI371" i="1"/>
  <c r="AI367" i="1"/>
  <c r="AI375" i="1"/>
  <c r="AI376" i="1"/>
  <c r="AI374" i="1"/>
  <c r="AI369" i="1"/>
  <c r="AI373" i="1"/>
  <c r="AI370" i="1"/>
  <c r="AI377" i="1"/>
  <c r="AI366" i="1"/>
  <c r="I194" i="179"/>
  <c r="I258" i="179"/>
  <c r="I361" i="179"/>
  <c r="I255" i="179"/>
  <c r="I154" i="179"/>
  <c r="I181" i="179"/>
  <c r="I248" i="179"/>
  <c r="I207" i="179"/>
  <c r="I352" i="179"/>
  <c r="I147" i="179"/>
  <c r="I148" i="179"/>
  <c r="I329" i="179"/>
  <c r="I297" i="179"/>
  <c r="I247" i="179"/>
  <c r="I220" i="179"/>
  <c r="I184" i="179"/>
  <c r="I203" i="179"/>
  <c r="I360" i="179"/>
  <c r="I288" i="179"/>
  <c r="I321" i="179"/>
  <c r="I241" i="179"/>
  <c r="I180" i="179"/>
  <c r="Q263" i="1"/>
  <c r="Q224" i="1"/>
  <c r="I201" i="179"/>
  <c r="I359" i="179"/>
  <c r="I272" i="179"/>
  <c r="I284" i="179"/>
  <c r="I331" i="179"/>
  <c r="I150" i="179"/>
  <c r="I214" i="179"/>
  <c r="I293" i="179"/>
  <c r="I302" i="179"/>
  <c r="Q344" i="1"/>
  <c r="I314" i="179"/>
  <c r="I309" i="179"/>
  <c r="I159" i="179"/>
  <c r="I136" i="179"/>
  <c r="I200" i="179"/>
  <c r="I353" i="179"/>
  <c r="I170" i="179"/>
  <c r="I226" i="179"/>
  <c r="I339" i="179"/>
  <c r="I285" i="179"/>
  <c r="I273" i="179"/>
  <c r="I211" i="179"/>
  <c r="I139" i="179"/>
  <c r="I364" i="179"/>
  <c r="Q362" i="1"/>
  <c r="I350" i="179"/>
  <c r="I135" i="179"/>
  <c r="I365" i="179"/>
  <c r="I343" i="179"/>
  <c r="I312" i="179"/>
  <c r="I320" i="179"/>
  <c r="I300" i="179"/>
  <c r="I236" i="179"/>
  <c r="I274" i="179"/>
  <c r="I155" i="179"/>
  <c r="I229" i="179"/>
  <c r="I244" i="179"/>
  <c r="I253" i="179"/>
  <c r="I245" i="179"/>
  <c r="I189" i="179"/>
  <c r="I208" i="179"/>
  <c r="I132" i="179"/>
  <c r="I296" i="179"/>
  <c r="I306" i="179"/>
  <c r="I160" i="179"/>
  <c r="Q301" i="1"/>
  <c r="I305" i="179"/>
  <c r="I153" i="179"/>
  <c r="I210" i="179"/>
  <c r="I262" i="179"/>
  <c r="I345" i="179"/>
  <c r="I234" i="179"/>
  <c r="I178" i="179"/>
  <c r="I354" i="179"/>
  <c r="I166" i="179"/>
  <c r="I319" i="179"/>
  <c r="I133" i="179"/>
  <c r="I303" i="179"/>
  <c r="I336" i="179"/>
  <c r="I275" i="179"/>
  <c r="I322" i="179"/>
  <c r="I213" i="179"/>
  <c r="I196" i="179"/>
  <c r="I287" i="179"/>
  <c r="I292" i="179"/>
  <c r="I242" i="179"/>
  <c r="I218" i="179"/>
  <c r="I168" i="179"/>
  <c r="I268" i="179"/>
  <c r="I308" i="179"/>
  <c r="I318" i="179"/>
  <c r="I233" i="179"/>
  <c r="I294" i="179"/>
  <c r="I191" i="179"/>
  <c r="I310" i="179"/>
  <c r="I281" i="179"/>
  <c r="I219" i="179"/>
  <c r="I283" i="179"/>
  <c r="I277" i="179"/>
  <c r="I323" i="179"/>
  <c r="I328" i="179"/>
  <c r="I138" i="179"/>
  <c r="I216" i="179"/>
  <c r="I330" i="179"/>
  <c r="I206" i="179"/>
  <c r="I267" i="179"/>
  <c r="I291" i="179"/>
  <c r="C306" i="21"/>
  <c r="F306" i="21" s="1"/>
  <c r="V306" i="179"/>
  <c r="I140" i="179"/>
  <c r="I195" i="179"/>
  <c r="I240" i="179"/>
  <c r="I349" i="179"/>
  <c r="I137" i="179"/>
  <c r="I246" i="179"/>
  <c r="I259" i="179"/>
  <c r="I157" i="179"/>
  <c r="I313" i="179"/>
  <c r="I271" i="179"/>
  <c r="I222" i="179"/>
  <c r="I205" i="179"/>
  <c r="I141" i="179"/>
  <c r="I295" i="179"/>
  <c r="I276" i="179"/>
  <c r="I238" i="179"/>
  <c r="I324" i="179"/>
  <c r="I165" i="179"/>
  <c r="I192" i="179"/>
  <c r="I256" i="179"/>
  <c r="I341" i="179"/>
  <c r="I227" i="179"/>
  <c r="I215" i="179"/>
  <c r="I186" i="179"/>
  <c r="I269" i="179"/>
  <c r="I232" i="179"/>
  <c r="I257" i="179"/>
  <c r="C15" i="21"/>
  <c r="F15" i="21" s="1"/>
  <c r="V15" i="179"/>
  <c r="I209" i="179"/>
  <c r="I317" i="179"/>
  <c r="I149" i="179"/>
  <c r="I143" i="179"/>
  <c r="I355" i="179"/>
  <c r="I162" i="179"/>
  <c r="I325" i="179"/>
  <c r="I179" i="179"/>
  <c r="I202" i="179"/>
  <c r="I171" i="179"/>
  <c r="I164" i="179"/>
  <c r="I197" i="179"/>
  <c r="I169" i="179"/>
  <c r="I311" i="179"/>
  <c r="I265" i="179"/>
  <c r="I304" i="179"/>
  <c r="I228" i="179"/>
  <c r="I356" i="179"/>
  <c r="I221" i="179"/>
  <c r="I152" i="179"/>
  <c r="I252" i="179"/>
  <c r="I282" i="179"/>
  <c r="I175" i="179"/>
  <c r="I357" i="179"/>
  <c r="I254" i="179"/>
  <c r="I342" i="179"/>
  <c r="I351" i="179"/>
  <c r="I260" i="179"/>
  <c r="I315" i="179"/>
  <c r="I266" i="179"/>
  <c r="I212" i="179"/>
  <c r="I278" i="179"/>
  <c r="I187" i="179"/>
  <c r="I230" i="179"/>
  <c r="I142" i="179"/>
  <c r="I188" i="179"/>
  <c r="I286" i="179"/>
  <c r="I225" i="179"/>
  <c r="I290" i="179"/>
  <c r="I176" i="179"/>
  <c r="I334" i="179"/>
  <c r="Q243" i="1"/>
  <c r="I251" i="179"/>
  <c r="I237" i="179"/>
  <c r="I11" i="179"/>
  <c r="V23" i="1"/>
  <c r="I279" i="179"/>
  <c r="I239" i="179"/>
  <c r="I316" i="179"/>
  <c r="I190" i="179"/>
  <c r="I348" i="179"/>
  <c r="I298" i="179"/>
  <c r="I335" i="179"/>
  <c r="I134" i="179"/>
  <c r="I338" i="179"/>
  <c r="I172" i="179"/>
  <c r="I198" i="179"/>
  <c r="I167" i="179"/>
  <c r="I346" i="179"/>
  <c r="I264" i="179"/>
  <c r="I299" i="179"/>
  <c r="I158" i="179"/>
  <c r="I363" i="179"/>
  <c r="I156" i="179"/>
  <c r="I347" i="179"/>
  <c r="I146" i="179"/>
  <c r="I217" i="179"/>
  <c r="I231" i="179"/>
  <c r="I151" i="179"/>
  <c r="I289" i="179"/>
  <c r="I250" i="179"/>
  <c r="I332" i="179"/>
  <c r="I204" i="179"/>
  <c r="I145" i="179"/>
  <c r="I270" i="179"/>
  <c r="I163" i="179"/>
  <c r="I249" i="179"/>
  <c r="Q235" i="1"/>
  <c r="I261" i="179"/>
  <c r="I223" i="179"/>
  <c r="I358" i="179"/>
  <c r="I173" i="179"/>
  <c r="I177" i="179"/>
  <c r="I307" i="179"/>
  <c r="I193" i="179"/>
  <c r="I340" i="179"/>
  <c r="C363" i="21"/>
  <c r="F363" i="21" s="1"/>
  <c r="V363" i="179"/>
  <c r="I199" i="179"/>
  <c r="Q199" i="1"/>
  <c r="I337" i="179"/>
  <c r="Q337" i="1"/>
  <c r="I144" i="179"/>
  <c r="Q144" i="1"/>
  <c r="I326" i="179"/>
  <c r="Q326" i="1"/>
  <c r="I161" i="179"/>
  <c r="Q161" i="1"/>
  <c r="I174" i="179"/>
  <c r="Q174" i="1"/>
  <c r="I115" i="179"/>
  <c r="J115" i="1"/>
  <c r="I327" i="179"/>
  <c r="J327" i="1"/>
  <c r="I333" i="179"/>
  <c r="J333" i="1"/>
  <c r="I80" i="179"/>
  <c r="J80" i="1"/>
  <c r="I344" i="179"/>
  <c r="J344" i="1"/>
  <c r="I75" i="179"/>
  <c r="J75" i="1"/>
  <c r="I301" i="179"/>
  <c r="J301" i="1"/>
  <c r="I263" i="179"/>
  <c r="J263" i="1"/>
  <c r="I185" i="179"/>
  <c r="J185" i="1"/>
  <c r="I17" i="179"/>
  <c r="J17" i="1"/>
  <c r="I235" i="179"/>
  <c r="J235" i="1"/>
  <c r="I362" i="179"/>
  <c r="J362" i="1"/>
  <c r="I224" i="179"/>
  <c r="J224" i="1"/>
  <c r="I34" i="179"/>
  <c r="J34" i="1"/>
  <c r="I62" i="179"/>
  <c r="J62" i="1"/>
  <c r="I243" i="179"/>
  <c r="J243" i="1"/>
  <c r="B183" i="21"/>
  <c r="I183" i="179"/>
  <c r="F19" i="178"/>
  <c r="G19" i="178" s="1"/>
  <c r="I280" i="179"/>
  <c r="H12" i="178" a="1"/>
  <c r="H12" i="178" s="1"/>
  <c r="I12" i="178" s="1"/>
  <c r="I182" i="179"/>
  <c r="J19" i="178"/>
  <c r="K19" i="178" s="1"/>
  <c r="J11" i="178"/>
  <c r="K11" i="178" s="1"/>
  <c r="H16" i="178" a="1"/>
  <c r="H16" i="178" s="1"/>
  <c r="I16" i="178" s="1"/>
  <c r="J21" i="178"/>
  <c r="K21" i="178" s="1"/>
  <c r="H10" i="178" a="1"/>
  <c r="H10" i="178" s="1"/>
  <c r="H377" i="1"/>
  <c r="F21" i="178"/>
  <c r="G21" i="178" s="1"/>
  <c r="F15" i="178"/>
  <c r="G15" i="178" s="1"/>
  <c r="L16" i="178" a="1"/>
  <c r="L16" i="178" s="1"/>
  <c r="M16" i="178" s="1"/>
  <c r="F13" i="178"/>
  <c r="G13" i="178" s="1"/>
  <c r="H376" i="1"/>
  <c r="H20" i="178" a="1"/>
  <c r="H20" i="178" s="1"/>
  <c r="I20" i="178" s="1"/>
  <c r="F17" i="178"/>
  <c r="G17" i="178" s="1"/>
  <c r="F11" i="178"/>
  <c r="G11" i="178" s="1"/>
  <c r="J15" i="178"/>
  <c r="K15" i="178" s="1"/>
  <c r="L14" i="178" a="1"/>
  <c r="L14" i="178" s="1"/>
  <c r="M14" i="178" s="1"/>
  <c r="H22" i="178" a="1"/>
  <c r="H22" i="178" s="1"/>
  <c r="I22" i="178" s="1"/>
  <c r="J17" i="178"/>
  <c r="K17" i="178" s="1"/>
  <c r="L12" i="178" a="1"/>
  <c r="L12" i="178" s="1"/>
  <c r="M12" i="178" s="1"/>
  <c r="J9" i="178"/>
  <c r="L22" i="178" a="1"/>
  <c r="L22" i="178" s="1"/>
  <c r="M22" i="178" s="1"/>
  <c r="L20" i="178" a="1"/>
  <c r="L20" i="178" s="1"/>
  <c r="M20" i="178" s="1"/>
  <c r="L10" i="178" a="1"/>
  <c r="L10" i="178" s="1"/>
  <c r="H14" i="178" a="1"/>
  <c r="H14" i="178" s="1"/>
  <c r="I14" i="178" s="1"/>
  <c r="H18" i="178" a="1"/>
  <c r="H18" i="178" s="1"/>
  <c r="I18" i="178" s="1"/>
  <c r="L18" i="178" a="1"/>
  <c r="L18" i="178" s="1"/>
  <c r="M18" i="178" s="1"/>
  <c r="F9" i="178"/>
  <c r="G9" i="178" s="1"/>
  <c r="J13" i="178"/>
  <c r="K13" i="178" s="1"/>
  <c r="H375" i="1"/>
  <c r="H374" i="1"/>
  <c r="H373" i="1"/>
  <c r="E138" i="42"/>
  <c r="F136" i="42"/>
  <c r="F138" i="42"/>
  <c r="E137" i="42"/>
  <c r="E136" i="42"/>
  <c r="F137" i="42"/>
  <c r="H370" i="1"/>
  <c r="H372" i="1"/>
  <c r="H368" i="1"/>
  <c r="J368" i="1" s="1"/>
  <c r="AN122" i="1"/>
  <c r="AO122" i="1"/>
  <c r="AO297" i="1"/>
  <c r="AN297" i="1"/>
  <c r="B214" i="21"/>
  <c r="M223" i="1"/>
  <c r="N223" i="1"/>
  <c r="AO118" i="1"/>
  <c r="AN118" i="1"/>
  <c r="AO252" i="1"/>
  <c r="AN252" i="1"/>
  <c r="N70" i="1"/>
  <c r="M70" i="1"/>
  <c r="M101" i="1"/>
  <c r="N101" i="1"/>
  <c r="AO120" i="1"/>
  <c r="AN120" i="1"/>
  <c r="AO343" i="1"/>
  <c r="AN343" i="1"/>
  <c r="AN261" i="1"/>
  <c r="AO261" i="1"/>
  <c r="AO177" i="1"/>
  <c r="AN177" i="1"/>
  <c r="M163" i="1"/>
  <c r="N163" i="1"/>
  <c r="AN178" i="1"/>
  <c r="AO178" i="1"/>
  <c r="M170" i="1"/>
  <c r="N170" i="1"/>
  <c r="AN116" i="1"/>
  <c r="AO116" i="1"/>
  <c r="AN121" i="1"/>
  <c r="AO121" i="1"/>
  <c r="N204" i="1"/>
  <c r="M204" i="1"/>
  <c r="M206" i="1"/>
  <c r="N206" i="1"/>
  <c r="AO50" i="1"/>
  <c r="AN50" i="1"/>
  <c r="AO51" i="1"/>
  <c r="AN51" i="1"/>
  <c r="AN166" i="1"/>
  <c r="AO166" i="1"/>
  <c r="M302" i="1"/>
  <c r="N302" i="1"/>
  <c r="M257" i="1"/>
  <c r="N257" i="1"/>
  <c r="AO250" i="1"/>
  <c r="AN250" i="1"/>
  <c r="AO148" i="1"/>
  <c r="AN148" i="1"/>
  <c r="N330" i="1"/>
  <c r="M330" i="1"/>
  <c r="N192" i="1"/>
  <c r="M192" i="1"/>
  <c r="AO322" i="1"/>
  <c r="AN322" i="1"/>
  <c r="C127" i="21"/>
  <c r="F127" i="21" s="1"/>
  <c r="AO136" i="1"/>
  <c r="AN136" i="1"/>
  <c r="AN337" i="1"/>
  <c r="AO337" i="1"/>
  <c r="M84" i="1"/>
  <c r="N84" i="1"/>
  <c r="AO138" i="1"/>
  <c r="AN138" i="1"/>
  <c r="AO190" i="1"/>
  <c r="AN190" i="1"/>
  <c r="AO21" i="1"/>
  <c r="AN21" i="1"/>
  <c r="M50" i="1"/>
  <c r="N50" i="1"/>
  <c r="AO56" i="1"/>
  <c r="AN56" i="1"/>
  <c r="AO45" i="1"/>
  <c r="AN45" i="1"/>
  <c r="AN112" i="1"/>
  <c r="AO112" i="1"/>
  <c r="N100" i="1"/>
  <c r="M100" i="1"/>
  <c r="AO352" i="1"/>
  <c r="AN352" i="1"/>
  <c r="AN246" i="1"/>
  <c r="AO246" i="1"/>
  <c r="N238" i="1"/>
  <c r="M238" i="1"/>
  <c r="M122" i="1"/>
  <c r="N122" i="1"/>
  <c r="AN61" i="1"/>
  <c r="AO61" i="1"/>
  <c r="M353" i="1"/>
  <c r="N353" i="1"/>
  <c r="M335" i="1"/>
  <c r="N335" i="1"/>
  <c r="M318" i="1"/>
  <c r="N318" i="1"/>
  <c r="B352" i="21"/>
  <c r="AO154" i="1"/>
  <c r="AN154" i="1"/>
  <c r="M338" i="1"/>
  <c r="N338" i="1"/>
  <c r="M55" i="1"/>
  <c r="N55" i="1"/>
  <c r="B28" i="21"/>
  <c r="M37" i="1"/>
  <c r="N37" i="1"/>
  <c r="AJ313" i="1"/>
  <c r="AN321" i="1"/>
  <c r="AO321" i="1"/>
  <c r="M212" i="1"/>
  <c r="N212" i="1"/>
  <c r="M83" i="1"/>
  <c r="N83" i="1"/>
  <c r="N171" i="1"/>
  <c r="M171" i="1"/>
  <c r="AO184" i="1"/>
  <c r="AN184" i="1"/>
  <c r="AO195" i="1"/>
  <c r="AN195" i="1"/>
  <c r="AO151" i="1"/>
  <c r="AN151" i="1"/>
  <c r="AO42" i="1"/>
  <c r="AN42" i="1"/>
  <c r="N82" i="1"/>
  <c r="M82" i="1"/>
  <c r="AN100" i="1"/>
  <c r="AO100" i="1"/>
  <c r="N56" i="1"/>
  <c r="M56" i="1"/>
  <c r="AO60" i="1"/>
  <c r="AN60" i="1"/>
  <c r="AO143" i="1"/>
  <c r="AN143" i="1"/>
  <c r="AO39" i="1"/>
  <c r="AN39" i="1"/>
  <c r="C125" i="21"/>
  <c r="F125" i="21" s="1"/>
  <c r="AO134" i="1"/>
  <c r="AN134" i="1"/>
  <c r="AO269" i="1"/>
  <c r="AN269" i="1"/>
  <c r="M277" i="1"/>
  <c r="N277" i="1"/>
  <c r="N262" i="1"/>
  <c r="M262" i="1"/>
  <c r="H371" i="1"/>
  <c r="N112" i="1"/>
  <c r="M112" i="1"/>
  <c r="AO71" i="1"/>
  <c r="AN71" i="1"/>
  <c r="M217" i="1"/>
  <c r="N217" i="1"/>
  <c r="AN127" i="1"/>
  <c r="AO127" i="1"/>
  <c r="N141" i="1"/>
  <c r="M141" i="1"/>
  <c r="M145" i="1"/>
  <c r="N145" i="1"/>
  <c r="AO286" i="1"/>
  <c r="AN286" i="1"/>
  <c r="AO208" i="1"/>
  <c r="AN208" i="1"/>
  <c r="N229" i="1"/>
  <c r="M229" i="1"/>
  <c r="AO324" i="1"/>
  <c r="AN324" i="1"/>
  <c r="N27" i="1"/>
  <c r="M27" i="1"/>
  <c r="AN191" i="1"/>
  <c r="AO191" i="1"/>
  <c r="AO96" i="1"/>
  <c r="AN96" i="1"/>
  <c r="AO349" i="1"/>
  <c r="AN349" i="1"/>
  <c r="AO28" i="1"/>
  <c r="AN28" i="1"/>
  <c r="M47" i="1"/>
  <c r="N47" i="1"/>
  <c r="N46" i="1"/>
  <c r="M46" i="1"/>
  <c r="AO280" i="1"/>
  <c r="AN280" i="1"/>
  <c r="N248" i="1"/>
  <c r="M248" i="1"/>
  <c r="M167" i="1"/>
  <c r="N167" i="1"/>
  <c r="AN219" i="1"/>
  <c r="AO219" i="1"/>
  <c r="B221" i="21"/>
  <c r="N230" i="1"/>
  <c r="M230" i="1"/>
  <c r="AN221" i="1"/>
  <c r="AO221" i="1"/>
  <c r="AN279" i="1"/>
  <c r="AO279" i="1"/>
  <c r="AN288" i="1"/>
  <c r="AO288" i="1"/>
  <c r="M120" i="1"/>
  <c r="N120" i="1"/>
  <c r="M317" i="1"/>
  <c r="N317" i="1"/>
  <c r="M303" i="1"/>
  <c r="N303" i="1"/>
  <c r="B191" i="21"/>
  <c r="M200" i="1"/>
  <c r="N200" i="1"/>
  <c r="M319" i="1"/>
  <c r="N319" i="1"/>
  <c r="M286" i="1"/>
  <c r="N286" i="1"/>
  <c r="M97" i="1"/>
  <c r="N97" i="1"/>
  <c r="AO212" i="1"/>
  <c r="AN212" i="1"/>
  <c r="N119" i="1"/>
  <c r="M119" i="1"/>
  <c r="AO88" i="1"/>
  <c r="AN88" i="1"/>
  <c r="M179" i="1"/>
  <c r="N179" i="1"/>
  <c r="N309" i="1"/>
  <c r="M309" i="1"/>
  <c r="AO55" i="1"/>
  <c r="AN55" i="1"/>
  <c r="M173" i="1"/>
  <c r="N173" i="1"/>
  <c r="M126" i="1"/>
  <c r="N126" i="1"/>
  <c r="AO145" i="1"/>
  <c r="AN145" i="1"/>
  <c r="AO144" i="1"/>
  <c r="AN144" i="1"/>
  <c r="AO342" i="1"/>
  <c r="AN342" i="1"/>
  <c r="N346" i="1"/>
  <c r="M346" i="1"/>
  <c r="M294" i="1"/>
  <c r="N294" i="1"/>
  <c r="M152" i="1"/>
  <c r="N152" i="1"/>
  <c r="AO335" i="1"/>
  <c r="AN335" i="1"/>
  <c r="AO157" i="1"/>
  <c r="AN157" i="1"/>
  <c r="N165" i="1"/>
  <c r="M165" i="1"/>
  <c r="AN228" i="1"/>
  <c r="AO228" i="1"/>
  <c r="AO150" i="1"/>
  <c r="AN150" i="1"/>
  <c r="AN312" i="1"/>
  <c r="AO312" i="1"/>
  <c r="M65" i="1"/>
  <c r="N65" i="1"/>
  <c r="AO308" i="1"/>
  <c r="AN308" i="1"/>
  <c r="N201" i="1"/>
  <c r="M201" i="1"/>
  <c r="M350" i="1"/>
  <c r="N350" i="1"/>
  <c r="M337" i="1"/>
  <c r="N337" i="1"/>
  <c r="AN162" i="1"/>
  <c r="AO162" i="1"/>
  <c r="AO354" i="1"/>
  <c r="AN354" i="1"/>
  <c r="M339" i="1"/>
  <c r="N339" i="1"/>
  <c r="M314" i="1"/>
  <c r="N314" i="1"/>
  <c r="AO155" i="1"/>
  <c r="AN155" i="1"/>
  <c r="C17" i="21"/>
  <c r="F17" i="21" s="1"/>
  <c r="AO26" i="1"/>
  <c r="AN26" i="1"/>
  <c r="C283" i="21"/>
  <c r="F283" i="21" s="1"/>
  <c r="AO292" i="1"/>
  <c r="AN292" i="1"/>
  <c r="M245" i="1"/>
  <c r="N245" i="1"/>
  <c r="C308" i="21"/>
  <c r="F308" i="21" s="1"/>
  <c r="AO317" i="1"/>
  <c r="AN317" i="1"/>
  <c r="M180" i="1"/>
  <c r="N180" i="1"/>
  <c r="AO72" i="1"/>
  <c r="AN72" i="1"/>
  <c r="AO67" i="1"/>
  <c r="AN67" i="1"/>
  <c r="AO137" i="1"/>
  <c r="AN137" i="1"/>
  <c r="AN198" i="1"/>
  <c r="AO198" i="1"/>
  <c r="AO87" i="1"/>
  <c r="AN87" i="1"/>
  <c r="AO205" i="1"/>
  <c r="AN205" i="1"/>
  <c r="AO307" i="1"/>
  <c r="AN307" i="1"/>
  <c r="AN281" i="1"/>
  <c r="AO281" i="1"/>
  <c r="M344" i="1"/>
  <c r="N344" i="1"/>
  <c r="AO106" i="1"/>
  <c r="AN106" i="1"/>
  <c r="M325" i="1"/>
  <c r="N325" i="1"/>
  <c r="AN254" i="1"/>
  <c r="AO254" i="1"/>
  <c r="AO313" i="1"/>
  <c r="AN313" i="1"/>
  <c r="M240" i="1"/>
  <c r="N240" i="1"/>
  <c r="AN323" i="1"/>
  <c r="AO323" i="1"/>
  <c r="N51" i="1"/>
  <c r="M51" i="1"/>
  <c r="M275" i="1"/>
  <c r="N275" i="1"/>
  <c r="AN334" i="1"/>
  <c r="AO334" i="1"/>
  <c r="N196" i="1"/>
  <c r="M196" i="1"/>
  <c r="M239" i="1"/>
  <c r="N239" i="1"/>
  <c r="M197" i="1"/>
  <c r="N197" i="1"/>
  <c r="AO305" i="1"/>
  <c r="AN305" i="1"/>
  <c r="M224" i="1"/>
  <c r="N224" i="1"/>
  <c r="AO248" i="1"/>
  <c r="AN248" i="1"/>
  <c r="AO224" i="1"/>
  <c r="AN224" i="1"/>
  <c r="AO227" i="1"/>
  <c r="AN227" i="1"/>
  <c r="AO216" i="1"/>
  <c r="AN216" i="1"/>
  <c r="M96" i="1"/>
  <c r="N96" i="1"/>
  <c r="AO236" i="1"/>
  <c r="AN236" i="1"/>
  <c r="AN333" i="1"/>
  <c r="AO333" i="1"/>
  <c r="N260" i="1"/>
  <c r="M260" i="1"/>
  <c r="AO62" i="1"/>
  <c r="AN62" i="1"/>
  <c r="AO133" i="1"/>
  <c r="AN133" i="1"/>
  <c r="N326" i="1"/>
  <c r="M326" i="1"/>
  <c r="M103" i="1"/>
  <c r="N103" i="1"/>
  <c r="AN199" i="1"/>
  <c r="AO199" i="1"/>
  <c r="M281" i="1"/>
  <c r="N281" i="1"/>
  <c r="AO258" i="1"/>
  <c r="AN258" i="1"/>
  <c r="AO186" i="1"/>
  <c r="AN186" i="1"/>
  <c r="C85" i="21"/>
  <c r="F85" i="21" s="1"/>
  <c r="AO94" i="1"/>
  <c r="AN94" i="1"/>
  <c r="M222" i="1"/>
  <c r="N222" i="1"/>
  <c r="AO129" i="1"/>
  <c r="AN129" i="1"/>
  <c r="AO115" i="1"/>
  <c r="AN115" i="1"/>
  <c r="AN113" i="1"/>
  <c r="AO113" i="1"/>
  <c r="AO83" i="1"/>
  <c r="AN83" i="1"/>
  <c r="M113" i="1"/>
  <c r="N113" i="1"/>
  <c r="AO173" i="1"/>
  <c r="AN173" i="1"/>
  <c r="AO316" i="1"/>
  <c r="AN316" i="1"/>
  <c r="N106" i="1"/>
  <c r="M106" i="1"/>
  <c r="AO159" i="1"/>
  <c r="AN159" i="1"/>
  <c r="AO289" i="1"/>
  <c r="AN289" i="1"/>
  <c r="M320" i="1"/>
  <c r="N320" i="1"/>
  <c r="AO338" i="1"/>
  <c r="AN338" i="1"/>
  <c r="N249" i="1"/>
  <c r="M249" i="1"/>
  <c r="AO328" i="1"/>
  <c r="AN328" i="1"/>
  <c r="AO140" i="1"/>
  <c r="AN140" i="1"/>
  <c r="N22" i="1"/>
  <c r="M22" i="1"/>
  <c r="AO247" i="1"/>
  <c r="AN247" i="1"/>
  <c r="N159" i="1"/>
  <c r="M159" i="1"/>
  <c r="AO265" i="1"/>
  <c r="AN265" i="1"/>
  <c r="M342" i="1"/>
  <c r="N342" i="1"/>
  <c r="N190" i="1"/>
  <c r="M190" i="1"/>
  <c r="AO255" i="1"/>
  <c r="AN255" i="1"/>
  <c r="AO34" i="1"/>
  <c r="AN34" i="1"/>
  <c r="AN84" i="1"/>
  <c r="AO84" i="1"/>
  <c r="M86" i="1"/>
  <c r="N86" i="1"/>
  <c r="N153" i="1"/>
  <c r="M153" i="1"/>
  <c r="AO294" i="1"/>
  <c r="AN294" i="1"/>
  <c r="N203" i="1"/>
  <c r="M203" i="1"/>
  <c r="AN271" i="1"/>
  <c r="AO271" i="1"/>
  <c r="N158" i="1"/>
  <c r="M158" i="1"/>
  <c r="AO22" i="1"/>
  <c r="AN22" i="1"/>
  <c r="N202" i="1"/>
  <c r="M202" i="1"/>
  <c r="AO345" i="1"/>
  <c r="AN345" i="1"/>
  <c r="C305" i="21"/>
  <c r="F305" i="21" s="1"/>
  <c r="AN314" i="1"/>
  <c r="AO314" i="1"/>
  <c r="AO315" i="1"/>
  <c r="AN315" i="1"/>
  <c r="AM315" i="1" s="1"/>
  <c r="M115" i="1"/>
  <c r="N115" i="1"/>
  <c r="AN200" i="1"/>
  <c r="AO200" i="1"/>
  <c r="N54" i="1"/>
  <c r="M54" i="1"/>
  <c r="AO47" i="1"/>
  <c r="AN47" i="1"/>
  <c r="AN290" i="1"/>
  <c r="AO290" i="1"/>
  <c r="AO97" i="1"/>
  <c r="AN97" i="1"/>
  <c r="AO141" i="1"/>
  <c r="AN141" i="1"/>
  <c r="AO210" i="1"/>
  <c r="AN210" i="1"/>
  <c r="N284" i="1"/>
  <c r="M284" i="1"/>
  <c r="N237" i="1"/>
  <c r="M237" i="1"/>
  <c r="AO222" i="1"/>
  <c r="AN222" i="1"/>
  <c r="AO163" i="1"/>
  <c r="AN163" i="1"/>
  <c r="AO336" i="1"/>
  <c r="AN336" i="1"/>
  <c r="N66" i="1"/>
  <c r="M66" i="1"/>
  <c r="M253" i="1"/>
  <c r="N253" i="1"/>
  <c r="AN59" i="1"/>
  <c r="AO59" i="1"/>
  <c r="AN125" i="1"/>
  <c r="AO125" i="1"/>
  <c r="N129" i="1"/>
  <c r="M129" i="1"/>
  <c r="AO332" i="1"/>
  <c r="AN332" i="1"/>
  <c r="M216" i="1"/>
  <c r="N216" i="1"/>
  <c r="M156" i="1"/>
  <c r="N156" i="1"/>
  <c r="AN218" i="1"/>
  <c r="AO218" i="1"/>
  <c r="AN330" i="1"/>
  <c r="AO330" i="1"/>
  <c r="M306" i="1"/>
  <c r="N306" i="1"/>
  <c r="N111" i="1"/>
  <c r="M111" i="1"/>
  <c r="AN146" i="1"/>
  <c r="AO146" i="1"/>
  <c r="AN24" i="1"/>
  <c r="AO24" i="1"/>
  <c r="M53" i="1"/>
  <c r="N53" i="1"/>
  <c r="AO49" i="1"/>
  <c r="AN49" i="1"/>
  <c r="AO29" i="1"/>
  <c r="AN29" i="1"/>
  <c r="AN194" i="1"/>
  <c r="AO194" i="1"/>
  <c r="AO226" i="1"/>
  <c r="AN226" i="1"/>
  <c r="AN105" i="1"/>
  <c r="AO105" i="1"/>
  <c r="N355" i="1"/>
  <c r="M355" i="1"/>
  <c r="AO344" i="1"/>
  <c r="AN344" i="1"/>
  <c r="M308" i="1"/>
  <c r="N308" i="1"/>
  <c r="M39" i="1"/>
  <c r="N39" i="1"/>
  <c r="N166" i="1"/>
  <c r="M166" i="1"/>
  <c r="M322" i="1"/>
  <c r="N322" i="1"/>
  <c r="AO230" i="1"/>
  <c r="AN230" i="1"/>
  <c r="M227" i="1"/>
  <c r="N227" i="1"/>
  <c r="N177" i="1"/>
  <c r="M177" i="1"/>
  <c r="C293" i="21"/>
  <c r="F293" i="21" s="1"/>
  <c r="AO302" i="1"/>
  <c r="AN302" i="1"/>
  <c r="B245" i="21"/>
  <c r="N254" i="1"/>
  <c r="M254" i="1"/>
  <c r="AO225" i="1"/>
  <c r="AN225" i="1"/>
  <c r="C278" i="21"/>
  <c r="F278" i="21" s="1"/>
  <c r="AO287" i="1"/>
  <c r="AN287" i="1"/>
  <c r="AO341" i="1"/>
  <c r="AN341" i="1"/>
  <c r="AN52" i="1"/>
  <c r="AO52" i="1"/>
  <c r="AN309" i="1"/>
  <c r="AO309" i="1"/>
  <c r="AO193" i="1"/>
  <c r="AN193" i="1"/>
  <c r="N80" i="1"/>
  <c r="M80" i="1"/>
  <c r="AO233" i="1"/>
  <c r="AN233" i="1"/>
  <c r="AO347" i="1"/>
  <c r="AN347" i="1"/>
  <c r="M193" i="1"/>
  <c r="N193" i="1"/>
  <c r="C86" i="21"/>
  <c r="F86" i="21" s="1"/>
  <c r="AO95" i="1"/>
  <c r="AN95" i="1"/>
  <c r="C337" i="21"/>
  <c r="F337" i="21" s="1"/>
  <c r="AN346" i="1"/>
  <c r="AO346" i="1"/>
  <c r="M187" i="1"/>
  <c r="N187" i="1"/>
  <c r="AN183" i="1"/>
  <c r="AO183" i="1"/>
  <c r="N189" i="1"/>
  <c r="M189" i="1"/>
  <c r="N79" i="1"/>
  <c r="M79" i="1"/>
  <c r="AN259" i="1"/>
  <c r="AO259" i="1"/>
  <c r="N105" i="1"/>
  <c r="M105" i="1"/>
  <c r="AO89" i="1"/>
  <c r="AN89" i="1"/>
  <c r="N271" i="1"/>
  <c r="M271" i="1"/>
  <c r="N75" i="1"/>
  <c r="M75" i="1"/>
  <c r="M161" i="1"/>
  <c r="N161" i="1"/>
  <c r="N231" i="1"/>
  <c r="M231" i="1"/>
  <c r="I142" i="1"/>
  <c r="M150" i="1"/>
  <c r="N150" i="1"/>
  <c r="AO165" i="1"/>
  <c r="AN165" i="1"/>
  <c r="M327" i="1"/>
  <c r="N327" i="1"/>
  <c r="AO44" i="1"/>
  <c r="AN44" i="1"/>
  <c r="M290" i="1"/>
  <c r="N290" i="1"/>
  <c r="AO245" i="1"/>
  <c r="AN245" i="1"/>
  <c r="AN300" i="1"/>
  <c r="AO300" i="1"/>
  <c r="M135" i="1"/>
  <c r="N135" i="1"/>
  <c r="AO54" i="1"/>
  <c r="AN54" i="1"/>
  <c r="AN295" i="1"/>
  <c r="AO295" i="1"/>
  <c r="M310" i="1"/>
  <c r="N310" i="1"/>
  <c r="AO325" i="1"/>
  <c r="AN325" i="1"/>
  <c r="AO260" i="1"/>
  <c r="AN260" i="1"/>
  <c r="AN77" i="1"/>
  <c r="AO77" i="1"/>
  <c r="M61" i="1"/>
  <c r="N61" i="1"/>
  <c r="N23" i="1"/>
  <c r="M23" i="1"/>
  <c r="AO351" i="1"/>
  <c r="AN351" i="1"/>
  <c r="M345" i="1"/>
  <c r="N345" i="1"/>
  <c r="M233" i="1"/>
  <c r="N233" i="1"/>
  <c r="N283" i="1"/>
  <c r="M283" i="1"/>
  <c r="AO58" i="1"/>
  <c r="AN58" i="1"/>
  <c r="N25" i="1"/>
  <c r="M25" i="1"/>
  <c r="AN69" i="1"/>
  <c r="AO69" i="1"/>
  <c r="M90" i="1"/>
  <c r="N90" i="1"/>
  <c r="N71" i="1"/>
  <c r="M71" i="1"/>
  <c r="N58" i="1"/>
  <c r="M58" i="1"/>
  <c r="AO319" i="1"/>
  <c r="AN319" i="1"/>
  <c r="AN19" i="1"/>
  <c r="AN18" i="1"/>
  <c r="AN17" i="1"/>
  <c r="AO17" i="1"/>
  <c r="AO19" i="1"/>
  <c r="AO18" i="1"/>
  <c r="N348" i="1"/>
  <c r="M348" i="1"/>
  <c r="N92" i="1"/>
  <c r="M92" i="1"/>
  <c r="N144" i="1"/>
  <c r="M144" i="1"/>
  <c r="AO130" i="1"/>
  <c r="AN130" i="1"/>
  <c r="M77" i="1"/>
  <c r="N77" i="1"/>
  <c r="M63" i="1"/>
  <c r="N63" i="1"/>
  <c r="M31" i="1"/>
  <c r="N31" i="1"/>
  <c r="M62" i="1"/>
  <c r="N62" i="1"/>
  <c r="AO135" i="1"/>
  <c r="AN135" i="1"/>
  <c r="N289" i="1"/>
  <c r="M289" i="1"/>
  <c r="N250" i="1"/>
  <c r="M250" i="1"/>
  <c r="AO93" i="1"/>
  <c r="AN93" i="1"/>
  <c r="AO180" i="1"/>
  <c r="AN180" i="1"/>
  <c r="N33" i="1"/>
  <c r="M33" i="1"/>
  <c r="M291" i="1"/>
  <c r="N291" i="1"/>
  <c r="N184" i="1"/>
  <c r="M184" i="1"/>
  <c r="N263" i="1"/>
  <c r="M263" i="1"/>
  <c r="M269" i="1"/>
  <c r="N269" i="1"/>
  <c r="M304" i="1"/>
  <c r="N304" i="1"/>
  <c r="AO353" i="1"/>
  <c r="AN353" i="1"/>
  <c r="AO267" i="1"/>
  <c r="AN267" i="1"/>
  <c r="N174" i="1"/>
  <c r="M174" i="1"/>
  <c r="AO348" i="1"/>
  <c r="AN348" i="1"/>
  <c r="N147" i="1"/>
  <c r="M147" i="1"/>
  <c r="AO296" i="1"/>
  <c r="AN296" i="1"/>
  <c r="C302" i="21"/>
  <c r="F302" i="21" s="1"/>
  <c r="AN311" i="1"/>
  <c r="AO311" i="1"/>
  <c r="N215" i="1"/>
  <c r="M215" i="1"/>
  <c r="C71" i="21"/>
  <c r="F71" i="21" s="1"/>
  <c r="AN80" i="1"/>
  <c r="AM80" i="1" s="1"/>
  <c r="AO80" i="1"/>
  <c r="N162" i="1"/>
  <c r="M162" i="1"/>
  <c r="AO329" i="1"/>
  <c r="AN329" i="1"/>
  <c r="N297" i="1"/>
  <c r="M297" i="1"/>
  <c r="C231" i="21"/>
  <c r="F231" i="21" s="1"/>
  <c r="AO240" i="1"/>
  <c r="AN240" i="1"/>
  <c r="AO282" i="1"/>
  <c r="AN282" i="1"/>
  <c r="N136" i="1"/>
  <c r="M136" i="1"/>
  <c r="M107" i="1"/>
  <c r="N107" i="1"/>
  <c r="AN32" i="1"/>
  <c r="AO32" i="1"/>
  <c r="AO172" i="1"/>
  <c r="AN172" i="1"/>
  <c r="AO182" i="1"/>
  <c r="AN182" i="1"/>
  <c r="M131" i="1"/>
  <c r="N131" i="1"/>
  <c r="AO27" i="1"/>
  <c r="AN27" i="1"/>
  <c r="AO274" i="1"/>
  <c r="AN274" i="1"/>
  <c r="M243" i="1"/>
  <c r="N243" i="1"/>
  <c r="AO213" i="1"/>
  <c r="AN213" i="1"/>
  <c r="AO241" i="1"/>
  <c r="AN241" i="1"/>
  <c r="M316" i="1"/>
  <c r="N316" i="1"/>
  <c r="AO326" i="1"/>
  <c r="AN326" i="1"/>
  <c r="M188" i="1"/>
  <c r="N188" i="1"/>
  <c r="N328" i="1"/>
  <c r="M328" i="1"/>
  <c r="AN123" i="1"/>
  <c r="AO123" i="1"/>
  <c r="N30" i="1"/>
  <c r="M30" i="1"/>
  <c r="N139" i="1"/>
  <c r="M139" i="1"/>
  <c r="M24" i="1"/>
  <c r="N24" i="1"/>
  <c r="N49" i="1"/>
  <c r="M49" i="1"/>
  <c r="AN53" i="1"/>
  <c r="AO53" i="1"/>
  <c r="AO181" i="1"/>
  <c r="AN181" i="1"/>
  <c r="AO25" i="1"/>
  <c r="AN25" i="1"/>
  <c r="AO91" i="1"/>
  <c r="AN91" i="1"/>
  <c r="AO43" i="1"/>
  <c r="AN43" i="1"/>
  <c r="N76" i="1"/>
  <c r="M76" i="1"/>
  <c r="AN174" i="1"/>
  <c r="AO174" i="1"/>
  <c r="AN46" i="1"/>
  <c r="AO46" i="1"/>
  <c r="AN126" i="1"/>
  <c r="AO126" i="1"/>
  <c r="N148" i="1"/>
  <c r="M148" i="1"/>
  <c r="N143" i="1"/>
  <c r="M143" i="1"/>
  <c r="N142" i="1"/>
  <c r="M142" i="1"/>
  <c r="AO37" i="1"/>
  <c r="AN37" i="1"/>
  <c r="AN31" i="1"/>
  <c r="AO31" i="1"/>
  <c r="M125" i="1"/>
  <c r="N125" i="1"/>
  <c r="AO291" i="1"/>
  <c r="AN291" i="1"/>
  <c r="M48" i="1"/>
  <c r="N48" i="1"/>
  <c r="AO318" i="1"/>
  <c r="AN318" i="1"/>
  <c r="AO65" i="1"/>
  <c r="AN65" i="1"/>
  <c r="N199" i="1"/>
  <c r="M199" i="1"/>
  <c r="N259" i="1"/>
  <c r="M259" i="1"/>
  <c r="N213" i="1"/>
  <c r="M213" i="1"/>
  <c r="AN164" i="1"/>
  <c r="AO164" i="1"/>
  <c r="M295" i="1"/>
  <c r="N295" i="1"/>
  <c r="M299" i="1"/>
  <c r="N299" i="1"/>
  <c r="AO108" i="1"/>
  <c r="AN108" i="1"/>
  <c r="N343" i="1"/>
  <c r="M343" i="1"/>
  <c r="N95" i="1"/>
  <c r="M95" i="1"/>
  <c r="AN30" i="1"/>
  <c r="AO30" i="1"/>
  <c r="AN119" i="1"/>
  <c r="AO119" i="1"/>
  <c r="AN147" i="1"/>
  <c r="AO147" i="1"/>
  <c r="M329" i="1"/>
  <c r="N329" i="1"/>
  <c r="N43" i="1"/>
  <c r="M43" i="1"/>
  <c r="N331" i="1"/>
  <c r="M331" i="1"/>
  <c r="N205" i="1"/>
  <c r="M205" i="1"/>
  <c r="AO356" i="1"/>
  <c r="AN356" i="1"/>
  <c r="AO78" i="1"/>
  <c r="AN78" i="1"/>
  <c r="M175" i="1"/>
  <c r="N175" i="1"/>
  <c r="M264" i="1"/>
  <c r="N264" i="1"/>
  <c r="AO263" i="1"/>
  <c r="AN263" i="1"/>
  <c r="M108" i="1"/>
  <c r="N108" i="1"/>
  <c r="M282" i="1"/>
  <c r="N282" i="1"/>
  <c r="AN275" i="1"/>
  <c r="AO275" i="1"/>
  <c r="AO283" i="1"/>
  <c r="AN283" i="1"/>
  <c r="AO99" i="1"/>
  <c r="AN99" i="1"/>
  <c r="AN171" i="1"/>
  <c r="AO171" i="1"/>
  <c r="N270" i="1"/>
  <c r="M270" i="1"/>
  <c r="M182" i="1"/>
  <c r="N182" i="1"/>
  <c r="AO331" i="1"/>
  <c r="AN331" i="1"/>
  <c r="AN203" i="1"/>
  <c r="AO203" i="1"/>
  <c r="AO38" i="1"/>
  <c r="AN38" i="1"/>
  <c r="B109" i="21"/>
  <c r="N118" i="1"/>
  <c r="M118" i="1"/>
  <c r="AN40" i="1"/>
  <c r="AO40" i="1"/>
  <c r="B108" i="21"/>
  <c r="N117" i="1"/>
  <c r="M117" i="1"/>
  <c r="M211" i="1"/>
  <c r="N211" i="1"/>
  <c r="M29" i="1"/>
  <c r="N29" i="1"/>
  <c r="M207" i="1"/>
  <c r="N207" i="1"/>
  <c r="M72" i="1"/>
  <c r="N72" i="1"/>
  <c r="AO160" i="1"/>
  <c r="AN160" i="1"/>
  <c r="N178" i="1"/>
  <c r="M178" i="1"/>
  <c r="N40" i="1"/>
  <c r="M40" i="1"/>
  <c r="AO273" i="1"/>
  <c r="AN273" i="1"/>
  <c r="AN350" i="1"/>
  <c r="AO350" i="1"/>
  <c r="N146" i="1"/>
  <c r="M146" i="1"/>
  <c r="N81" i="1"/>
  <c r="M81" i="1"/>
  <c r="AN249" i="1"/>
  <c r="AO249" i="1"/>
  <c r="M78" i="1"/>
  <c r="N78" i="1"/>
  <c r="C244" i="21"/>
  <c r="F244" i="21" s="1"/>
  <c r="AN253" i="1"/>
  <c r="AO253" i="1"/>
  <c r="M340" i="1"/>
  <c r="N340" i="1"/>
  <c r="M67" i="1"/>
  <c r="N67" i="1"/>
  <c r="AN214" i="1"/>
  <c r="AO214" i="1"/>
  <c r="AN257" i="1"/>
  <c r="AO257" i="1"/>
  <c r="AO201" i="1"/>
  <c r="AN201" i="1"/>
  <c r="AO268" i="1"/>
  <c r="AN268" i="1"/>
  <c r="AN36" i="1"/>
  <c r="AO36" i="1"/>
  <c r="AN251" i="1"/>
  <c r="AO251" i="1"/>
  <c r="AO114" i="1"/>
  <c r="AN114" i="1"/>
  <c r="N64" i="1"/>
  <c r="M64" i="1"/>
  <c r="AO168" i="1"/>
  <c r="AN168" i="1"/>
  <c r="N133" i="1"/>
  <c r="M133" i="1"/>
  <c r="C92" i="21"/>
  <c r="F92" i="21" s="1"/>
  <c r="AO101" i="1"/>
  <c r="AN101" i="1"/>
  <c r="AN153" i="1"/>
  <c r="AO153" i="1"/>
  <c r="M89" i="1"/>
  <c r="N89" i="1"/>
  <c r="B291" i="21"/>
  <c r="N300" i="1"/>
  <c r="M300" i="1"/>
  <c r="AO242" i="1"/>
  <c r="AN242" i="1"/>
  <c r="C223" i="21"/>
  <c r="F223" i="21" s="1"/>
  <c r="AN232" i="1"/>
  <c r="AO232" i="1"/>
  <c r="AO117" i="1"/>
  <c r="AN117" i="1"/>
  <c r="M185" i="1"/>
  <c r="L185" i="1" s="1"/>
  <c r="N185" i="1"/>
  <c r="N356" i="1"/>
  <c r="M356" i="1"/>
  <c r="AO276" i="1"/>
  <c r="AN276" i="1"/>
  <c r="M59" i="1"/>
  <c r="N59" i="1"/>
  <c r="N347" i="1"/>
  <c r="M347" i="1"/>
  <c r="M354" i="1"/>
  <c r="N354" i="1"/>
  <c r="N226" i="1"/>
  <c r="M226" i="1"/>
  <c r="N160" i="1"/>
  <c r="M160" i="1"/>
  <c r="AO223" i="1"/>
  <c r="AN223" i="1"/>
  <c r="AO70" i="1"/>
  <c r="AN70" i="1"/>
  <c r="N69" i="1"/>
  <c r="M69" i="1"/>
  <c r="N45" i="1"/>
  <c r="M45" i="1"/>
  <c r="C152" i="21"/>
  <c r="F152" i="21" s="1"/>
  <c r="AO161" i="1"/>
  <c r="AN161" i="1"/>
  <c r="N208" i="1"/>
  <c r="M208" i="1"/>
  <c r="AO73" i="1"/>
  <c r="AN73" i="1"/>
  <c r="N176" i="1"/>
  <c r="M176" i="1"/>
  <c r="AO327" i="1"/>
  <c r="AN327" i="1"/>
  <c r="M157" i="1"/>
  <c r="N157" i="1"/>
  <c r="N99" i="1"/>
  <c r="M99" i="1"/>
  <c r="N219" i="1"/>
  <c r="M219" i="1"/>
  <c r="M149" i="1"/>
  <c r="N149" i="1"/>
  <c r="AO202" i="1"/>
  <c r="AN202" i="1"/>
  <c r="N104" i="1"/>
  <c r="M104" i="1"/>
  <c r="AO299" i="1"/>
  <c r="AN299" i="1"/>
  <c r="M138" i="1"/>
  <c r="N138" i="1"/>
  <c r="AO76" i="1"/>
  <c r="AN76" i="1"/>
  <c r="AN196" i="1"/>
  <c r="AO196" i="1"/>
  <c r="AO86" i="1"/>
  <c r="AN86" i="1"/>
  <c r="M268" i="1"/>
  <c r="N268" i="1"/>
  <c r="AO85" i="1"/>
  <c r="AN85" i="1"/>
  <c r="M280" i="1"/>
  <c r="N280" i="1"/>
  <c r="M251" i="1"/>
  <c r="N251" i="1"/>
  <c r="AN272" i="1"/>
  <c r="AO272" i="1"/>
  <c r="N44" i="1"/>
  <c r="M44" i="1"/>
  <c r="AO340" i="1"/>
  <c r="AN340" i="1"/>
  <c r="M198" i="1"/>
  <c r="N198" i="1"/>
  <c r="AO310" i="1"/>
  <c r="AN310" i="1"/>
  <c r="AO239" i="1"/>
  <c r="AN239" i="1"/>
  <c r="AN301" i="1"/>
  <c r="AO301" i="1"/>
  <c r="AO284" i="1"/>
  <c r="AN284" i="1"/>
  <c r="M168" i="1"/>
  <c r="N168" i="1"/>
  <c r="M209" i="1"/>
  <c r="N209" i="1"/>
  <c r="AN234" i="1"/>
  <c r="AO234" i="1"/>
  <c r="N256" i="1"/>
  <c r="M256" i="1"/>
  <c r="B237" i="21"/>
  <c r="M246" i="1"/>
  <c r="N246" i="1"/>
  <c r="AO66" i="1"/>
  <c r="AN66" i="1"/>
  <c r="C208" i="21"/>
  <c r="F208" i="21" s="1"/>
  <c r="AO217" i="1"/>
  <c r="AN217" i="1"/>
  <c r="N334" i="1"/>
  <c r="M334" i="1"/>
  <c r="AO339" i="1"/>
  <c r="AN339" i="1"/>
  <c r="AN235" i="1"/>
  <c r="AO235" i="1"/>
  <c r="M186" i="1"/>
  <c r="N186" i="1"/>
  <c r="N274" i="1"/>
  <c r="M274" i="1"/>
  <c r="AO192" i="1"/>
  <c r="AN192" i="1"/>
  <c r="N28" i="1"/>
  <c r="M28" i="1"/>
  <c r="AN128" i="1"/>
  <c r="AO128" i="1"/>
  <c r="AN104" i="1"/>
  <c r="AO104" i="1"/>
  <c r="N293" i="1"/>
  <c r="M293" i="1"/>
  <c r="AO142" i="1"/>
  <c r="AN142" i="1"/>
  <c r="AO298" i="1"/>
  <c r="AN298" i="1"/>
  <c r="M255" i="1"/>
  <c r="N255" i="1"/>
  <c r="AO68" i="1"/>
  <c r="AN68" i="1"/>
  <c r="AN204" i="1"/>
  <c r="AO204" i="1"/>
  <c r="AO175" i="1"/>
  <c r="AN175" i="1"/>
  <c r="M258" i="1"/>
  <c r="N258" i="1"/>
  <c r="N134" i="1"/>
  <c r="M134" i="1"/>
  <c r="N288" i="1"/>
  <c r="M288" i="1"/>
  <c r="M221" i="1"/>
  <c r="N221" i="1"/>
  <c r="AO103" i="1"/>
  <c r="AN103" i="1"/>
  <c r="M296" i="1"/>
  <c r="N296" i="1"/>
  <c r="AN98" i="1"/>
  <c r="AO98" i="1"/>
  <c r="M301" i="1"/>
  <c r="L301" i="1" s="1"/>
  <c r="N301" i="1"/>
  <c r="N109" i="1"/>
  <c r="M109" i="1"/>
  <c r="M164" i="1"/>
  <c r="N164" i="1"/>
  <c r="AO237" i="1"/>
  <c r="AN237" i="1"/>
  <c r="AN207" i="1"/>
  <c r="AO207" i="1"/>
  <c r="AN303" i="1"/>
  <c r="AO303" i="1"/>
  <c r="M128" i="1"/>
  <c r="N128" i="1"/>
  <c r="AO243" i="1"/>
  <c r="AN243" i="1"/>
  <c r="N311" i="1"/>
  <c r="M311" i="1"/>
  <c r="M323" i="1"/>
  <c r="N323" i="1"/>
  <c r="C100" i="21"/>
  <c r="F100" i="21" s="1"/>
  <c r="AN109" i="1"/>
  <c r="AO109" i="1"/>
  <c r="AO215" i="1"/>
  <c r="AN215" i="1"/>
  <c r="N36" i="1"/>
  <c r="M36" i="1"/>
  <c r="AO167" i="1"/>
  <c r="AN167" i="1"/>
  <c r="AO57" i="1"/>
  <c r="AN57" i="1"/>
  <c r="AN158" i="1"/>
  <c r="AO158" i="1"/>
  <c r="AO63" i="1"/>
  <c r="AN63" i="1"/>
  <c r="N102" i="1"/>
  <c r="M102" i="1"/>
  <c r="N261" i="1"/>
  <c r="M261" i="1"/>
  <c r="N214" i="1"/>
  <c r="M214" i="1"/>
  <c r="AO179" i="1"/>
  <c r="AN179" i="1"/>
  <c r="AN238" i="1"/>
  <c r="AO238" i="1"/>
  <c r="AN74" i="1"/>
  <c r="AO74" i="1"/>
  <c r="M242" i="1"/>
  <c r="N242" i="1"/>
  <c r="M116" i="1"/>
  <c r="N116" i="1"/>
  <c r="AO111" i="1"/>
  <c r="AN111" i="1"/>
  <c r="B219" i="21"/>
  <c r="M228" i="1"/>
  <c r="N228" i="1"/>
  <c r="B283" i="21"/>
  <c r="M292" i="1"/>
  <c r="N292" i="1"/>
  <c r="N305" i="1"/>
  <c r="M305" i="1"/>
  <c r="M315" i="1"/>
  <c r="N315" i="1"/>
  <c r="M169" i="1"/>
  <c r="N169" i="1"/>
  <c r="N220" i="1"/>
  <c r="M220" i="1"/>
  <c r="AN187" i="1"/>
  <c r="AO187" i="1"/>
  <c r="AN149" i="1"/>
  <c r="AO149" i="1"/>
  <c r="N94" i="1"/>
  <c r="M94" i="1"/>
  <c r="N21" i="1"/>
  <c r="M21" i="1"/>
  <c r="N272" i="1"/>
  <c r="M272" i="1"/>
  <c r="M137" i="1"/>
  <c r="N137" i="1"/>
  <c r="AN132" i="1"/>
  <c r="AO132" i="1"/>
  <c r="N273" i="1"/>
  <c r="M273" i="1"/>
  <c r="AO82" i="1"/>
  <c r="AN82" i="1"/>
  <c r="AN244" i="1"/>
  <c r="AO244" i="1"/>
  <c r="AO197" i="1"/>
  <c r="AN197" i="1"/>
  <c r="AO293" i="1"/>
  <c r="AN293" i="1"/>
  <c r="AO41" i="1"/>
  <c r="AN41" i="1"/>
  <c r="AN131" i="1"/>
  <c r="AO131" i="1"/>
  <c r="M60" i="1"/>
  <c r="N60" i="1"/>
  <c r="M127" i="1"/>
  <c r="N127" i="1"/>
  <c r="M351" i="1"/>
  <c r="N351" i="1"/>
  <c r="AO229" i="1"/>
  <c r="AN229" i="1"/>
  <c r="B174" i="21"/>
  <c r="M183" i="1"/>
  <c r="N183" i="1"/>
  <c r="M285" i="1"/>
  <c r="N285" i="1"/>
  <c r="M247" i="1"/>
  <c r="N247" i="1"/>
  <c r="N333" i="1"/>
  <c r="M333" i="1"/>
  <c r="AN270" i="1"/>
  <c r="AO270" i="1"/>
  <c r="M265" i="1"/>
  <c r="N265" i="1"/>
  <c r="B323" i="21"/>
  <c r="M332" i="1"/>
  <c r="N332" i="1"/>
  <c r="AO262" i="1"/>
  <c r="AN262" i="1"/>
  <c r="B216" i="21"/>
  <c r="N225" i="1"/>
  <c r="M225" i="1"/>
  <c r="AO285" i="1"/>
  <c r="AN285" i="1"/>
  <c r="B258" i="21"/>
  <c r="N267" i="1"/>
  <c r="M267" i="1"/>
  <c r="AN23" i="1"/>
  <c r="AO23" i="1"/>
  <c r="M17" i="1"/>
  <c r="N19" i="1"/>
  <c r="M18" i="1"/>
  <c r="N18" i="1"/>
  <c r="N17" i="1"/>
  <c r="M19" i="1"/>
  <c r="N232" i="1"/>
  <c r="M232" i="1"/>
  <c r="N124" i="1"/>
  <c r="M124" i="1"/>
  <c r="AN139" i="1"/>
  <c r="AO139" i="1"/>
  <c r="M210" i="1"/>
  <c r="N210" i="1"/>
  <c r="M194" i="1"/>
  <c r="N194" i="1"/>
  <c r="M87" i="1"/>
  <c r="N87" i="1"/>
  <c r="N241" i="1"/>
  <c r="M241" i="1"/>
  <c r="AO90" i="1"/>
  <c r="AN90" i="1"/>
  <c r="M140" i="1"/>
  <c r="N140" i="1"/>
  <c r="M98" i="1"/>
  <c r="N98" i="1"/>
  <c r="AO220" i="1"/>
  <c r="AN220" i="1"/>
  <c r="AO48" i="1"/>
  <c r="AN48" i="1"/>
  <c r="AO169" i="1"/>
  <c r="AN169" i="1"/>
  <c r="B112" i="21"/>
  <c r="M121" i="1"/>
  <c r="N121" i="1"/>
  <c r="AN278" i="1"/>
  <c r="AO278" i="1"/>
  <c r="AO81" i="1"/>
  <c r="AN81" i="1"/>
  <c r="M321" i="1"/>
  <c r="N321" i="1"/>
  <c r="N52" i="1"/>
  <c r="M52" i="1"/>
  <c r="AO152" i="1"/>
  <c r="AN152" i="1"/>
  <c r="AN355" i="1"/>
  <c r="AO355" i="1"/>
  <c r="AO188" i="1"/>
  <c r="AN188" i="1"/>
  <c r="N324" i="1"/>
  <c r="M324" i="1"/>
  <c r="M287" i="1"/>
  <c r="N287" i="1"/>
  <c r="AN231" i="1"/>
  <c r="AO231" i="1"/>
  <c r="B142" i="21"/>
  <c r="M151" i="1"/>
  <c r="N151" i="1"/>
  <c r="AO266" i="1"/>
  <c r="AN266" i="1"/>
  <c r="M236" i="1"/>
  <c r="N236" i="1"/>
  <c r="AO64" i="1"/>
  <c r="AN64" i="1"/>
  <c r="B186" i="21"/>
  <c r="N195" i="1"/>
  <c r="M195" i="1"/>
  <c r="N276" i="1"/>
  <c r="M276" i="1"/>
  <c r="B79" i="21"/>
  <c r="N88" i="1"/>
  <c r="M88" i="1"/>
  <c r="C200" i="21"/>
  <c r="F200" i="21" s="1"/>
  <c r="AO209" i="1"/>
  <c r="AN209" i="1"/>
  <c r="N312" i="1"/>
  <c r="M312" i="1"/>
  <c r="AO170" i="1"/>
  <c r="AN170" i="1"/>
  <c r="N154" i="1"/>
  <c r="M154" i="1"/>
  <c r="AO211" i="1"/>
  <c r="AN211" i="1"/>
  <c r="N93" i="1"/>
  <c r="M93" i="1"/>
  <c r="AN102" i="1"/>
  <c r="AO102" i="1"/>
  <c r="N191" i="1"/>
  <c r="M191" i="1"/>
  <c r="M123" i="1"/>
  <c r="N123" i="1"/>
  <c r="M110" i="1"/>
  <c r="N110" i="1"/>
  <c r="AN304" i="1"/>
  <c r="AO304" i="1"/>
  <c r="M313" i="1"/>
  <c r="N313" i="1"/>
  <c r="M266" i="1"/>
  <c r="N266" i="1"/>
  <c r="N132" i="1"/>
  <c r="M132" i="1"/>
  <c r="M85" i="1"/>
  <c r="N85" i="1"/>
  <c r="AO92" i="1"/>
  <c r="AN92" i="1"/>
  <c r="AO277" i="1"/>
  <c r="AN277" i="1"/>
  <c r="B340" i="21"/>
  <c r="M349" i="1"/>
  <c r="N349" i="1"/>
  <c r="C147" i="21"/>
  <c r="F147" i="21" s="1"/>
  <c r="AO156" i="1"/>
  <c r="AN156" i="1"/>
  <c r="N91" i="1"/>
  <c r="M91" i="1"/>
  <c r="AN176" i="1"/>
  <c r="AO176" i="1"/>
  <c r="N57" i="1"/>
  <c r="M57" i="1"/>
  <c r="N32" i="1"/>
  <c r="M32" i="1"/>
  <c r="N352" i="1"/>
  <c r="M352" i="1"/>
  <c r="AO35" i="1"/>
  <c r="AN35" i="1"/>
  <c r="M73" i="1"/>
  <c r="N73" i="1"/>
  <c r="AO79" i="1"/>
  <c r="AN79" i="1"/>
  <c r="AN189" i="1"/>
  <c r="AO189" i="1"/>
  <c r="AN33" i="1"/>
  <c r="AO33" i="1"/>
  <c r="N218" i="1"/>
  <c r="M218" i="1"/>
  <c r="B146" i="21"/>
  <c r="N155" i="1"/>
  <c r="M155" i="1"/>
  <c r="M298" i="1"/>
  <c r="N298" i="1"/>
  <c r="N35" i="1"/>
  <c r="M35" i="1"/>
  <c r="B240" i="21"/>
  <c r="N181" i="1"/>
  <c r="M181" i="1"/>
  <c r="AO185" i="1"/>
  <c r="AN185" i="1"/>
  <c r="N74" i="1"/>
  <c r="M74" i="1"/>
  <c r="H369" i="1"/>
  <c r="N336" i="1"/>
  <c r="M336" i="1"/>
  <c r="M42" i="1"/>
  <c r="N42" i="1"/>
  <c r="N34" i="1"/>
  <c r="M34" i="1"/>
  <c r="M41" i="1"/>
  <c r="N41" i="1"/>
  <c r="N307" i="1"/>
  <c r="M307" i="1"/>
  <c r="AN124" i="1"/>
  <c r="AO124" i="1"/>
  <c r="AN206" i="1"/>
  <c r="AO206" i="1"/>
  <c r="N68" i="1"/>
  <c r="M68" i="1"/>
  <c r="N130" i="1"/>
  <c r="M130" i="1"/>
  <c r="AO110" i="1"/>
  <c r="AN110" i="1"/>
  <c r="N38" i="1"/>
  <c r="M38" i="1"/>
  <c r="AN306" i="1"/>
  <c r="AO306" i="1"/>
  <c r="AO107" i="1"/>
  <c r="AN107" i="1"/>
  <c r="M26" i="1"/>
  <c r="N26" i="1"/>
  <c r="N341" i="1"/>
  <c r="M341" i="1"/>
  <c r="AO75" i="1"/>
  <c r="AN75" i="1"/>
  <c r="N114" i="1"/>
  <c r="M114" i="1"/>
  <c r="M279" i="1"/>
  <c r="N279" i="1"/>
  <c r="N172" i="1"/>
  <c r="M172" i="1"/>
  <c r="N244" i="1"/>
  <c r="M244" i="1"/>
  <c r="N234" i="1"/>
  <c r="M234" i="1"/>
  <c r="AN256" i="1"/>
  <c r="AO256" i="1"/>
  <c r="AO264" i="1"/>
  <c r="AN264" i="1"/>
  <c r="C364" i="21"/>
  <c r="F364" i="21" s="1"/>
  <c r="B269" i="21"/>
  <c r="M278" i="1"/>
  <c r="N278" i="1"/>
  <c r="B226" i="21"/>
  <c r="M235" i="1"/>
  <c r="N235" i="1"/>
  <c r="AO320" i="1"/>
  <c r="AN320" i="1"/>
  <c r="B243" i="21"/>
  <c r="M252" i="1"/>
  <c r="N252" i="1"/>
  <c r="AJ283" i="1"/>
  <c r="AJ15" i="1"/>
  <c r="I225" i="1"/>
  <c r="I258" i="1"/>
  <c r="C14" i="21"/>
  <c r="F14" i="21" s="1"/>
  <c r="I27" i="1"/>
  <c r="I226" i="1"/>
  <c r="AJ364" i="1"/>
  <c r="B91" i="21"/>
  <c r="P10" i="42"/>
  <c r="AJ306" i="1"/>
  <c r="B232" i="21"/>
  <c r="I160" i="1"/>
  <c r="I108" i="1"/>
  <c r="I257" i="1"/>
  <c r="B19" i="21"/>
  <c r="C207" i="21"/>
  <c r="F207" i="21" s="1"/>
  <c r="B27" i="21"/>
  <c r="B238" i="21"/>
  <c r="B181" i="21"/>
  <c r="AJ16" i="1"/>
  <c r="I324" i="1"/>
  <c r="B289" i="21"/>
  <c r="C16" i="21"/>
  <c r="F16" i="21" s="1"/>
  <c r="C146" i="21"/>
  <c r="F146" i="21" s="1"/>
  <c r="N20" i="1"/>
  <c r="AJ100" i="1"/>
  <c r="B324" i="21"/>
  <c r="I28" i="1"/>
  <c r="B296" i="21"/>
  <c r="I50" i="1"/>
  <c r="AO20" i="1"/>
  <c r="AN20" i="1"/>
  <c r="AJ86" i="1"/>
  <c r="AJ17" i="1"/>
  <c r="C285" i="21"/>
  <c r="F285" i="21" s="1"/>
  <c r="C233" i="21"/>
  <c r="F233" i="21" s="1"/>
  <c r="B50" i="21"/>
  <c r="C269" i="21"/>
  <c r="F269" i="21" s="1"/>
  <c r="B256" i="21"/>
  <c r="AJ269" i="1"/>
  <c r="C21" i="21"/>
  <c r="F21" i="21" s="1"/>
  <c r="C251" i="21"/>
  <c r="F251" i="21" s="1"/>
  <c r="B282" i="21"/>
  <c r="B200" i="21"/>
  <c r="B42" i="21"/>
  <c r="B192" i="21"/>
  <c r="I278" i="1"/>
  <c r="B88" i="21"/>
  <c r="AJ203" i="1"/>
  <c r="B110" i="21"/>
  <c r="B170" i="21"/>
  <c r="C94" i="21"/>
  <c r="F94" i="21" s="1"/>
  <c r="I133" i="1"/>
  <c r="B361" i="21"/>
  <c r="I279" i="1"/>
  <c r="B241" i="21"/>
  <c r="E10" i="42"/>
  <c r="C256" i="21"/>
  <c r="F256" i="21" s="1"/>
  <c r="B185" i="21"/>
  <c r="C227" i="21"/>
  <c r="F227" i="21" s="1"/>
  <c r="B145" i="21"/>
  <c r="B230" i="21"/>
  <c r="B341" i="21"/>
  <c r="AJ153" i="1"/>
  <c r="C345" i="21"/>
  <c r="F345" i="21" s="1"/>
  <c r="AJ316" i="1"/>
  <c r="C353" i="21"/>
  <c r="F353" i="21" s="1"/>
  <c r="C140" i="21"/>
  <c r="F140" i="21" s="1"/>
  <c r="B95" i="21"/>
  <c r="B349" i="21"/>
  <c r="C160" i="21"/>
  <c r="F160" i="21" s="1"/>
  <c r="B137" i="21"/>
  <c r="C282" i="21"/>
  <c r="F282" i="21" s="1"/>
  <c r="B39" i="21"/>
  <c r="I283" i="1"/>
  <c r="I176" i="1"/>
  <c r="B94" i="21"/>
  <c r="C35" i="21"/>
  <c r="F35" i="21" s="1"/>
  <c r="C309" i="21"/>
  <c r="F309" i="21" s="1"/>
  <c r="I296" i="1"/>
  <c r="C344" i="21"/>
  <c r="F344" i="21" s="1"/>
  <c r="C258" i="21"/>
  <c r="F258" i="21" s="1"/>
  <c r="C236" i="21"/>
  <c r="F236" i="21" s="1"/>
  <c r="C184" i="21"/>
  <c r="F184" i="21" s="1"/>
  <c r="B71" i="21"/>
  <c r="C338" i="21"/>
  <c r="F338" i="21" s="1"/>
  <c r="B353" i="21"/>
  <c r="B102" i="21"/>
  <c r="AJ337" i="1"/>
  <c r="C213" i="21"/>
  <c r="F213" i="21" s="1"/>
  <c r="B98" i="21"/>
  <c r="C149" i="21"/>
  <c r="F149" i="21" s="1"/>
  <c r="B190" i="21"/>
  <c r="B212" i="21"/>
  <c r="B165" i="21"/>
  <c r="C291" i="21"/>
  <c r="F291" i="21" s="1"/>
  <c r="B126" i="21"/>
  <c r="C45" i="21"/>
  <c r="F45" i="21" s="1"/>
  <c r="C286" i="21"/>
  <c r="F286" i="21" s="1"/>
  <c r="B184" i="21"/>
  <c r="C218" i="21"/>
  <c r="F218" i="21" s="1"/>
  <c r="B49" i="21"/>
  <c r="B318" i="21"/>
  <c r="C155" i="21"/>
  <c r="F155" i="21" s="1"/>
  <c r="B218" i="21"/>
  <c r="C60" i="21"/>
  <c r="F60" i="21" s="1"/>
  <c r="B355" i="21"/>
  <c r="B31" i="21"/>
  <c r="AJ72" i="1"/>
  <c r="B297" i="21"/>
  <c r="I292" i="1"/>
  <c r="C111" i="21"/>
  <c r="F111" i="21" s="1"/>
  <c r="B32" i="21"/>
  <c r="C180" i="21"/>
  <c r="F180" i="21" s="1"/>
  <c r="B93" i="21"/>
  <c r="B356" i="21"/>
  <c r="B252" i="21"/>
  <c r="B273" i="21"/>
  <c r="C266" i="21"/>
  <c r="F266" i="21" s="1"/>
  <c r="C163" i="21"/>
  <c r="F163" i="21" s="1"/>
  <c r="C356" i="21"/>
  <c r="F356" i="21" s="1"/>
  <c r="B60" i="21"/>
  <c r="C165" i="21"/>
  <c r="F165" i="21" s="1"/>
  <c r="B36" i="21"/>
  <c r="C316" i="21"/>
  <c r="F316" i="21" s="1"/>
  <c r="AJ338" i="1"/>
  <c r="B197" i="21"/>
  <c r="C289" i="21"/>
  <c r="F289" i="21" s="1"/>
  <c r="B87" i="21"/>
  <c r="C115" i="21"/>
  <c r="F115" i="21" s="1"/>
  <c r="C122" i="21"/>
  <c r="F122" i="21" s="1"/>
  <c r="C228" i="21"/>
  <c r="F228" i="21" s="1"/>
  <c r="C192" i="21"/>
  <c r="F192" i="21" s="1"/>
  <c r="C90" i="21"/>
  <c r="F90" i="21" s="1"/>
  <c r="C162" i="21"/>
  <c r="F162" i="21" s="1"/>
  <c r="B286" i="21"/>
  <c r="I291" i="1"/>
  <c r="C99" i="21"/>
  <c r="F99" i="21" s="1"/>
  <c r="B334" i="21"/>
  <c r="B86" i="21"/>
  <c r="AJ127" i="1"/>
  <c r="B255" i="21"/>
  <c r="C76" i="21"/>
  <c r="F76" i="21" s="1"/>
  <c r="B302" i="21"/>
  <c r="B261" i="21"/>
  <c r="I150" i="1"/>
  <c r="B257" i="21"/>
  <c r="C202" i="21"/>
  <c r="F202" i="21" s="1"/>
  <c r="C25" i="21"/>
  <c r="F25" i="21" s="1"/>
  <c r="B246" i="21"/>
  <c r="B59" i="21"/>
  <c r="B121" i="21"/>
  <c r="C101" i="21"/>
  <c r="F101" i="21" s="1"/>
  <c r="B118" i="21"/>
  <c r="C359" i="21"/>
  <c r="F359" i="21" s="1"/>
  <c r="B35" i="21"/>
  <c r="C331" i="21"/>
  <c r="F331" i="21" s="1"/>
  <c r="B314" i="21"/>
  <c r="B124" i="21"/>
  <c r="I80" i="1"/>
  <c r="I109" i="1"/>
  <c r="B167" i="21"/>
  <c r="B193" i="21"/>
  <c r="B166" i="21"/>
  <c r="C339" i="21"/>
  <c r="F339" i="21" s="1"/>
  <c r="C143" i="21"/>
  <c r="F143" i="21" s="1"/>
  <c r="C340" i="21"/>
  <c r="F340" i="21" s="1"/>
  <c r="C33" i="21"/>
  <c r="F33" i="21" s="1"/>
  <c r="B73" i="21"/>
  <c r="B161" i="21"/>
  <c r="B359" i="21"/>
  <c r="B272" i="21"/>
  <c r="C229" i="21"/>
  <c r="F229" i="21" s="1"/>
  <c r="C65" i="21"/>
  <c r="F65" i="21" s="1"/>
  <c r="B107" i="21"/>
  <c r="C102" i="21"/>
  <c r="F102" i="21" s="1"/>
  <c r="C292" i="21"/>
  <c r="F292" i="21" s="1"/>
  <c r="AJ276" i="1"/>
  <c r="C206" i="21"/>
  <c r="F206" i="21" s="1"/>
  <c r="C31" i="21"/>
  <c r="F31" i="21" s="1"/>
  <c r="B34" i="21"/>
  <c r="C34" i="21"/>
  <c r="F34" i="21" s="1"/>
  <c r="B152" i="21"/>
  <c r="C11" i="21"/>
  <c r="F11" i="21" s="1"/>
  <c r="C104" i="21"/>
  <c r="F104" i="21" s="1"/>
  <c r="C74" i="21"/>
  <c r="F74" i="21" s="1"/>
  <c r="B360" i="21"/>
  <c r="C215" i="21"/>
  <c r="F215" i="21" s="1"/>
  <c r="B140" i="21"/>
  <c r="C265" i="21"/>
  <c r="F265" i="21" s="1"/>
  <c r="C172" i="21"/>
  <c r="F172" i="21" s="1"/>
  <c r="C48" i="21"/>
  <c r="F48" i="21" s="1"/>
  <c r="C56" i="21"/>
  <c r="F56" i="21" s="1"/>
  <c r="B194" i="21"/>
  <c r="C323" i="21"/>
  <c r="F323" i="21" s="1"/>
  <c r="I19" i="1"/>
  <c r="B119" i="21"/>
  <c r="C194" i="21"/>
  <c r="F194" i="21" s="1"/>
  <c r="B117" i="21"/>
  <c r="B247" i="21"/>
  <c r="C128" i="21"/>
  <c r="F128" i="21" s="1"/>
  <c r="AJ233" i="1"/>
  <c r="C179" i="21"/>
  <c r="F179" i="21" s="1"/>
  <c r="B278" i="21"/>
  <c r="C268" i="21"/>
  <c r="F268" i="21" s="1"/>
  <c r="B160" i="21"/>
  <c r="C355" i="21"/>
  <c r="F355" i="21" s="1"/>
  <c r="B153" i="21"/>
  <c r="AJ307" i="1"/>
  <c r="C13" i="21"/>
  <c r="F13" i="21" s="1"/>
  <c r="B315" i="21"/>
  <c r="C362" i="21"/>
  <c r="B115" i="21"/>
  <c r="C78" i="21"/>
  <c r="F78" i="21" s="1"/>
  <c r="C196" i="21"/>
  <c r="F196" i="21" s="1"/>
  <c r="I159" i="1"/>
  <c r="C51" i="21"/>
  <c r="F51" i="21" s="1"/>
  <c r="C134" i="21"/>
  <c r="F134" i="21" s="1"/>
  <c r="C157" i="21"/>
  <c r="F157" i="21" s="1"/>
  <c r="B17" i="21"/>
  <c r="C66" i="21"/>
  <c r="F66" i="21" s="1"/>
  <c r="B105" i="21"/>
  <c r="C276" i="21"/>
  <c r="F276" i="21" s="1"/>
  <c r="C57" i="21"/>
  <c r="F57" i="21" s="1"/>
  <c r="B199" i="21"/>
  <c r="B104" i="21"/>
  <c r="C82" i="21"/>
  <c r="F82" i="21" s="1"/>
  <c r="C22" i="21"/>
  <c r="F22" i="21" s="1"/>
  <c r="C239" i="21"/>
  <c r="F239" i="21" s="1"/>
  <c r="B320" i="21"/>
  <c r="AJ75" i="1"/>
  <c r="B281" i="21"/>
  <c r="B147" i="21"/>
  <c r="C307" i="21"/>
  <c r="F307" i="21" s="1"/>
  <c r="I40" i="1"/>
  <c r="I153" i="1"/>
  <c r="B89" i="21"/>
  <c r="B16" i="21"/>
  <c r="C123" i="21"/>
  <c r="F123" i="21" s="1"/>
  <c r="B151" i="21"/>
  <c r="B149" i="21"/>
  <c r="C330" i="21"/>
  <c r="F330" i="21" s="1"/>
  <c r="C170" i="21"/>
  <c r="F170" i="21" s="1"/>
  <c r="B333" i="21"/>
  <c r="I189" i="1"/>
  <c r="B365" i="21"/>
  <c r="C135" i="21"/>
  <c r="F135" i="21" s="1"/>
  <c r="B337" i="21"/>
  <c r="AJ223" i="1"/>
  <c r="B276" i="21"/>
  <c r="I238" i="1"/>
  <c r="B21" i="21"/>
  <c r="B11" i="21"/>
  <c r="C40" i="21"/>
  <c r="F40" i="21" s="1"/>
  <c r="B336" i="21"/>
  <c r="C161" i="21"/>
  <c r="F161" i="21" s="1"/>
  <c r="B335" i="21"/>
  <c r="C148" i="21"/>
  <c r="F148" i="21" s="1"/>
  <c r="B293" i="21"/>
  <c r="C107" i="21"/>
  <c r="F107" i="21" s="1"/>
  <c r="C247" i="21"/>
  <c r="F247" i="21" s="1"/>
  <c r="C314" i="21"/>
  <c r="F314" i="21" s="1"/>
  <c r="B363" i="21"/>
  <c r="C296" i="21"/>
  <c r="F296" i="21" s="1"/>
  <c r="B62" i="21"/>
  <c r="B141" i="21"/>
  <c r="C73" i="21"/>
  <c r="F73" i="21" s="1"/>
  <c r="C70" i="21"/>
  <c r="F70" i="21" s="1"/>
  <c r="C23" i="21"/>
  <c r="F23" i="21" s="1"/>
  <c r="I174" i="1"/>
  <c r="AJ92" i="1"/>
  <c r="B267" i="21"/>
  <c r="C361" i="21"/>
  <c r="B180" i="21"/>
  <c r="C38" i="21"/>
  <c r="F38" i="21" s="1"/>
  <c r="B213" i="21"/>
  <c r="C97" i="21"/>
  <c r="F97" i="21" s="1"/>
  <c r="C245" i="21"/>
  <c r="F245" i="21" s="1"/>
  <c r="AJ270" i="1"/>
  <c r="C279" i="21"/>
  <c r="F279" i="21" s="1"/>
  <c r="B344" i="21"/>
  <c r="C267" i="21"/>
  <c r="F267" i="21" s="1"/>
  <c r="B223" i="21"/>
  <c r="C249" i="21"/>
  <c r="F249" i="21" s="1"/>
  <c r="B307" i="21"/>
  <c r="C81" i="21"/>
  <c r="F81" i="21" s="1"/>
  <c r="C354" i="21"/>
  <c r="F354" i="21" s="1"/>
  <c r="C246" i="21"/>
  <c r="F246" i="21" s="1"/>
  <c r="AJ147" i="1"/>
  <c r="C187" i="21"/>
  <c r="F187" i="21" s="1"/>
  <c r="C77" i="21"/>
  <c r="F77" i="21" s="1"/>
  <c r="C54" i="21"/>
  <c r="F54" i="21" s="1"/>
  <c r="I331" i="1"/>
  <c r="C254" i="21"/>
  <c r="F254" i="21" s="1"/>
  <c r="I251" i="1"/>
  <c r="B204" i="21"/>
  <c r="C234" i="21"/>
  <c r="F234" i="21" s="1"/>
  <c r="C322" i="21"/>
  <c r="F322" i="21" s="1"/>
  <c r="C130" i="21"/>
  <c r="F130" i="21" s="1"/>
  <c r="C55" i="21"/>
  <c r="F55" i="21" s="1"/>
  <c r="B301" i="21"/>
  <c r="I306" i="1"/>
  <c r="B47" i="21"/>
  <c r="C121" i="21"/>
  <c r="F121" i="21" s="1"/>
  <c r="C20" i="21"/>
  <c r="F20" i="21" s="1"/>
  <c r="AJ185" i="1"/>
  <c r="AJ133" i="1"/>
  <c r="AJ201" i="1"/>
  <c r="I276" i="1"/>
  <c r="B274" i="21"/>
  <c r="B130" i="21"/>
  <c r="C166" i="21"/>
  <c r="F166" i="21" s="1"/>
  <c r="B357" i="21"/>
  <c r="B253" i="21"/>
  <c r="C62" i="21"/>
  <c r="F62" i="21" s="1"/>
  <c r="B326" i="21"/>
  <c r="C243" i="21"/>
  <c r="F243" i="21" s="1"/>
  <c r="B321" i="21"/>
  <c r="C46" i="21"/>
  <c r="F46" i="21" s="1"/>
  <c r="C133" i="21"/>
  <c r="F133" i="21" s="1"/>
  <c r="C311" i="21"/>
  <c r="F311" i="21" s="1"/>
  <c r="B215" i="21"/>
  <c r="C84" i="21"/>
  <c r="F84" i="21" s="1"/>
  <c r="B176" i="21"/>
  <c r="B222" i="21"/>
  <c r="B168" i="21"/>
  <c r="C116" i="21"/>
  <c r="F116" i="21" s="1"/>
  <c r="B77" i="21"/>
  <c r="C164" i="21"/>
  <c r="F164" i="21" s="1"/>
  <c r="C167" i="21"/>
  <c r="F167" i="21" s="1"/>
  <c r="B217" i="21"/>
  <c r="C209" i="21"/>
  <c r="F209" i="21" s="1"/>
  <c r="C300" i="21"/>
  <c r="F300" i="21" s="1"/>
  <c r="C168" i="21"/>
  <c r="F168" i="21" s="1"/>
  <c r="B287" i="21"/>
  <c r="C19" i="21"/>
  <c r="F19" i="21" s="1"/>
  <c r="C288" i="21"/>
  <c r="F288" i="21" s="1"/>
  <c r="B159" i="21"/>
  <c r="C332" i="21"/>
  <c r="F332" i="21" s="1"/>
  <c r="C189" i="21"/>
  <c r="F189" i="21" s="1"/>
  <c r="C343" i="21"/>
  <c r="F343" i="21" s="1"/>
  <c r="C124" i="21"/>
  <c r="F124" i="21" s="1"/>
  <c r="B306" i="21"/>
  <c r="AJ289" i="1"/>
  <c r="C225" i="21"/>
  <c r="F225" i="21" s="1"/>
  <c r="AJ207" i="1"/>
  <c r="C351" i="21"/>
  <c r="F351" i="21" s="1"/>
  <c r="B148" i="21"/>
  <c r="C336" i="21"/>
  <c r="F336" i="21" s="1"/>
  <c r="B26" i="21"/>
  <c r="I342" i="1"/>
  <c r="I81" i="1"/>
  <c r="AJ309" i="1"/>
  <c r="C119" i="21"/>
  <c r="F119" i="21" s="1"/>
  <c r="B182" i="21"/>
  <c r="B70" i="21"/>
  <c r="B346" i="21"/>
  <c r="AJ336" i="1"/>
  <c r="C106" i="21"/>
  <c r="F106" i="21" s="1"/>
  <c r="C49" i="21"/>
  <c r="F49" i="21" s="1"/>
  <c r="AJ305" i="1"/>
  <c r="B111" i="21"/>
  <c r="I310" i="1"/>
  <c r="C118" i="21"/>
  <c r="F118" i="21" s="1"/>
  <c r="AJ146" i="1"/>
  <c r="B46" i="21"/>
  <c r="C313" i="21"/>
  <c r="F313" i="21" s="1"/>
  <c r="C138" i="21"/>
  <c r="F138" i="21" s="1"/>
  <c r="B169" i="21"/>
  <c r="B116" i="21"/>
  <c r="I124" i="1"/>
  <c r="C176" i="21"/>
  <c r="F176" i="21" s="1"/>
  <c r="B260" i="21"/>
  <c r="B67" i="21"/>
  <c r="AJ311" i="1"/>
  <c r="C182" i="21"/>
  <c r="F182" i="21" s="1"/>
  <c r="C198" i="21"/>
  <c r="F198" i="21" s="1"/>
  <c r="I149" i="1"/>
  <c r="C136" i="21"/>
  <c r="F136" i="21" s="1"/>
  <c r="AJ14" i="1"/>
  <c r="B84" i="21"/>
  <c r="B330" i="21"/>
  <c r="AJ208" i="1"/>
  <c r="C237" i="21"/>
  <c r="F237" i="21" s="1"/>
  <c r="C108" i="21"/>
  <c r="F108" i="21" s="1"/>
  <c r="I330" i="1"/>
  <c r="B251" i="21"/>
  <c r="C262" i="21"/>
  <c r="F262" i="21" s="1"/>
  <c r="C315" i="21"/>
  <c r="F315" i="21" s="1"/>
  <c r="B342" i="21"/>
  <c r="B81" i="21"/>
  <c r="C137" i="21"/>
  <c r="F137" i="21" s="1"/>
  <c r="B362" i="21"/>
  <c r="B22" i="21"/>
  <c r="B53" i="21"/>
  <c r="B299" i="21"/>
  <c r="B13" i="21"/>
  <c r="C238" i="21"/>
  <c r="F238" i="21" s="1"/>
  <c r="B351" i="21"/>
  <c r="C141" i="21"/>
  <c r="F141" i="21" s="1"/>
  <c r="B56" i="21"/>
  <c r="C299" i="21"/>
  <c r="F299" i="21" s="1"/>
  <c r="B132" i="21"/>
  <c r="B136" i="21"/>
  <c r="B220" i="21"/>
  <c r="AJ312" i="1"/>
  <c r="C304" i="21"/>
  <c r="F304" i="21" s="1"/>
  <c r="C312" i="21"/>
  <c r="F312" i="21" s="1"/>
  <c r="AJ279" i="1"/>
  <c r="AJ242" i="1"/>
  <c r="C75" i="21"/>
  <c r="F75" i="21" s="1"/>
  <c r="AJ105" i="1"/>
  <c r="C321" i="21"/>
  <c r="F321" i="21" s="1"/>
  <c r="AJ209" i="1"/>
  <c r="AJ139" i="1"/>
  <c r="C126" i="21"/>
  <c r="F126" i="21" s="1"/>
  <c r="AJ346" i="1"/>
  <c r="AJ26" i="1"/>
  <c r="C139" i="21"/>
  <c r="F139" i="21" s="1"/>
  <c r="AJ245" i="1"/>
  <c r="AJ321" i="1"/>
  <c r="AJ262" i="1"/>
  <c r="C320" i="21"/>
  <c r="F320" i="21" s="1"/>
  <c r="AJ212" i="1"/>
  <c r="C63" i="21"/>
  <c r="F63" i="21" s="1"/>
  <c r="AJ297" i="1"/>
  <c r="AJ353" i="1"/>
  <c r="C30" i="21"/>
  <c r="F30" i="21" s="1"/>
  <c r="AJ109" i="1"/>
  <c r="AJ79" i="1"/>
  <c r="AJ260" i="1"/>
  <c r="AJ329" i="1"/>
  <c r="AJ125" i="1"/>
  <c r="AJ241" i="1"/>
  <c r="C259" i="21"/>
  <c r="F259" i="21" s="1"/>
  <c r="C145" i="21"/>
  <c r="F145" i="21" s="1"/>
  <c r="C112" i="21"/>
  <c r="F112" i="21" s="1"/>
  <c r="AJ124" i="1"/>
  <c r="AJ310" i="1"/>
  <c r="AJ280" i="1"/>
  <c r="AJ138" i="1"/>
  <c r="C242" i="21"/>
  <c r="F242" i="21" s="1"/>
  <c r="AJ286" i="1"/>
  <c r="C241" i="21"/>
  <c r="F241" i="21" s="1"/>
  <c r="C109" i="21"/>
  <c r="F109" i="21" s="1"/>
  <c r="AJ188" i="1"/>
  <c r="C144" i="21"/>
  <c r="F144" i="21" s="1"/>
  <c r="C328" i="21"/>
  <c r="F328" i="21" s="1"/>
  <c r="I297" i="1"/>
  <c r="B61" i="21"/>
  <c r="B80" i="21"/>
  <c r="I113" i="1"/>
  <c r="I231" i="1"/>
  <c r="I329" i="1"/>
  <c r="B58" i="21"/>
  <c r="I207" i="1"/>
  <c r="I94" i="1"/>
  <c r="I301" i="1"/>
  <c r="I260" i="1"/>
  <c r="I213" i="1"/>
  <c r="I217" i="1"/>
  <c r="I252" i="1"/>
  <c r="B309" i="21"/>
  <c r="B207" i="21"/>
  <c r="B328" i="21"/>
  <c r="I103" i="1"/>
  <c r="I184" i="1"/>
  <c r="B331" i="21"/>
  <c r="I138" i="1"/>
  <c r="I67" i="1"/>
  <c r="I206" i="1"/>
  <c r="B173" i="21"/>
  <c r="B138" i="21"/>
  <c r="I353" i="1"/>
  <c r="I121" i="1"/>
  <c r="I102" i="1"/>
  <c r="B290" i="21"/>
  <c r="I173" i="1"/>
  <c r="I148" i="1"/>
  <c r="I302" i="1"/>
  <c r="B303" i="21"/>
  <c r="B295" i="21"/>
  <c r="B206" i="21"/>
  <c r="I352" i="1"/>
  <c r="I233" i="1"/>
  <c r="B100" i="21"/>
  <c r="H367" i="1"/>
  <c r="I147" i="1"/>
  <c r="I282" i="1"/>
  <c r="I194" i="1"/>
  <c r="B259" i="21"/>
  <c r="I259" i="1"/>
  <c r="B30" i="21"/>
  <c r="I221" i="1"/>
  <c r="I289" i="1"/>
  <c r="I274" i="1"/>
  <c r="I275" i="1"/>
  <c r="B225" i="21"/>
  <c r="B275" i="21"/>
  <c r="I37" i="1"/>
  <c r="B308" i="21"/>
  <c r="B288" i="21"/>
  <c r="I286" i="1"/>
  <c r="I29" i="1"/>
  <c r="I177" i="1"/>
  <c r="B205" i="21"/>
  <c r="I152" i="1"/>
  <c r="I341" i="1"/>
  <c r="I307" i="1"/>
  <c r="B329" i="21"/>
  <c r="B177" i="21"/>
  <c r="B133" i="21"/>
  <c r="B150" i="21"/>
  <c r="I328" i="1"/>
  <c r="B188" i="21"/>
  <c r="B248" i="21"/>
  <c r="I200" i="1"/>
  <c r="B63" i="21"/>
  <c r="B280" i="21"/>
  <c r="B113" i="21"/>
  <c r="B231" i="21"/>
  <c r="B189" i="21"/>
  <c r="I110" i="1"/>
  <c r="I223" i="1"/>
  <c r="B305" i="21"/>
  <c r="B266" i="21"/>
  <c r="I87" i="1"/>
  <c r="B235" i="21"/>
  <c r="I220" i="1"/>
  <c r="I334" i="1"/>
  <c r="B103" i="21"/>
  <c r="I344" i="1"/>
  <c r="I151" i="1"/>
  <c r="I187" i="1"/>
  <c r="I248" i="1"/>
  <c r="I253" i="1"/>
  <c r="I178" i="1"/>
  <c r="C346" i="21"/>
  <c r="F346" i="21" s="1"/>
  <c r="AJ225" i="1"/>
  <c r="AJ288" i="1"/>
  <c r="AJ194" i="1"/>
  <c r="AJ99" i="1"/>
  <c r="AJ230" i="1"/>
  <c r="C197" i="21"/>
  <c r="F197" i="21" s="1"/>
  <c r="C230" i="21"/>
  <c r="F230" i="21" s="1"/>
  <c r="AJ126" i="1"/>
  <c r="C280" i="21"/>
  <c r="F280" i="21" s="1"/>
  <c r="AJ302" i="1"/>
  <c r="AJ145" i="1"/>
  <c r="C255" i="21"/>
  <c r="F255" i="21" s="1"/>
  <c r="AJ219" i="1"/>
  <c r="AJ332" i="1"/>
  <c r="AJ199" i="1"/>
  <c r="AJ261" i="1"/>
  <c r="AJ108" i="1"/>
  <c r="C79" i="21"/>
  <c r="F79" i="21" s="1"/>
  <c r="AJ308" i="1"/>
  <c r="C199" i="21"/>
  <c r="F199" i="21" s="1"/>
  <c r="C27" i="21"/>
  <c r="F27" i="21" s="1"/>
  <c r="AJ65" i="1"/>
  <c r="AJ275" i="1"/>
  <c r="C29" i="21"/>
  <c r="F29" i="21" s="1"/>
  <c r="AJ356" i="1"/>
  <c r="AJ166" i="1"/>
  <c r="C273" i="21"/>
  <c r="F273" i="21" s="1"/>
  <c r="C298" i="21"/>
  <c r="F298" i="21" s="1"/>
  <c r="AJ331" i="1"/>
  <c r="AJ216" i="1"/>
  <c r="C310" i="21"/>
  <c r="F310" i="21" s="1"/>
  <c r="AJ345" i="1"/>
  <c r="C159" i="21"/>
  <c r="F159" i="21" s="1"/>
  <c r="AJ90" i="1"/>
  <c r="C274" i="21"/>
  <c r="F274" i="21" s="1"/>
  <c r="C275" i="21"/>
  <c r="F275" i="21" s="1"/>
  <c r="C211" i="21"/>
  <c r="F211" i="21" s="1"/>
  <c r="AJ243" i="1"/>
  <c r="C105" i="21"/>
  <c r="F105" i="21" s="1"/>
  <c r="AJ247" i="1"/>
  <c r="C216" i="21"/>
  <c r="F216" i="21" s="1"/>
  <c r="AJ163" i="1"/>
  <c r="C270" i="21"/>
  <c r="F270" i="21" s="1"/>
  <c r="C301" i="21"/>
  <c r="F301" i="21" s="1"/>
  <c r="AJ323" i="1"/>
  <c r="AJ200" i="1"/>
  <c r="C47" i="21"/>
  <c r="F47" i="21" s="1"/>
  <c r="AJ274" i="1"/>
  <c r="C204" i="21"/>
  <c r="F204" i="21" s="1"/>
  <c r="C352" i="21"/>
  <c r="F352" i="21" s="1"/>
  <c r="C260" i="21"/>
  <c r="F260" i="21" s="1"/>
  <c r="AJ142" i="1"/>
  <c r="AJ215" i="1"/>
  <c r="AJ322" i="1"/>
  <c r="AJ267" i="1"/>
  <c r="AJ165" i="1"/>
  <c r="AJ287" i="1"/>
  <c r="I316" i="1"/>
  <c r="C193" i="21"/>
  <c r="F193" i="21" s="1"/>
  <c r="I267" i="1"/>
  <c r="I89" i="1"/>
  <c r="I188" i="1"/>
  <c r="I193" i="1"/>
  <c r="I312" i="1"/>
  <c r="I345" i="1"/>
  <c r="I222" i="1"/>
  <c r="I58" i="1"/>
  <c r="I78" i="1"/>
  <c r="B187" i="21"/>
  <c r="AJ358" i="1"/>
  <c r="C329" i="21"/>
  <c r="F329" i="21" s="1"/>
  <c r="I277" i="1"/>
  <c r="C178" i="21"/>
  <c r="F178" i="21" s="1"/>
  <c r="AJ244" i="1"/>
  <c r="I255" i="1"/>
  <c r="B277" i="21"/>
  <c r="AJ359" i="1"/>
  <c r="I262" i="1"/>
  <c r="B311" i="21"/>
  <c r="I47" i="1"/>
  <c r="AJ315" i="1"/>
  <c r="C188" i="21"/>
  <c r="F188" i="21" s="1"/>
  <c r="C261" i="21"/>
  <c r="F261" i="21" s="1"/>
  <c r="AJ157" i="1"/>
  <c r="AJ189" i="1"/>
  <c r="AJ46" i="1"/>
  <c r="AJ164" i="1"/>
  <c r="AJ268" i="1"/>
  <c r="C287" i="21"/>
  <c r="F287" i="21" s="1"/>
  <c r="AJ296" i="1"/>
  <c r="AJ204" i="1"/>
  <c r="C131" i="21"/>
  <c r="F131" i="21" s="1"/>
  <c r="C214" i="21"/>
  <c r="F214" i="21" s="1"/>
  <c r="AJ180" i="1"/>
  <c r="C325" i="21"/>
  <c r="F325" i="21" s="1"/>
  <c r="C183" i="21"/>
  <c r="F183" i="21" s="1"/>
  <c r="AJ117" i="1"/>
  <c r="C212" i="21"/>
  <c r="F212" i="21" s="1"/>
  <c r="AJ214" i="1"/>
  <c r="C295" i="21"/>
  <c r="F295" i="21" s="1"/>
  <c r="C222" i="21"/>
  <c r="F222" i="21" s="1"/>
  <c r="C203" i="21"/>
  <c r="F203" i="21" s="1"/>
  <c r="AJ68" i="1"/>
  <c r="AJ314" i="1"/>
  <c r="AJ303" i="1"/>
  <c r="AJ202" i="1"/>
  <c r="AJ324" i="1"/>
  <c r="C232" i="21"/>
  <c r="F232" i="21" s="1"/>
  <c r="C226" i="21"/>
  <c r="F226" i="21" s="1"/>
  <c r="AJ55" i="1"/>
  <c r="C201" i="21"/>
  <c r="F201" i="21" s="1"/>
  <c r="C132" i="21"/>
  <c r="F132" i="21" s="1"/>
  <c r="AJ299" i="1"/>
  <c r="AJ278" i="1"/>
  <c r="AJ76" i="1"/>
  <c r="AJ31" i="1"/>
  <c r="AJ226" i="1"/>
  <c r="AJ259" i="1"/>
  <c r="C72" i="21"/>
  <c r="F72" i="21" s="1"/>
  <c r="AJ277" i="1"/>
  <c r="AJ179" i="1"/>
  <c r="C303" i="21"/>
  <c r="F303" i="21" s="1"/>
  <c r="AJ62" i="1"/>
  <c r="AJ258" i="1"/>
  <c r="AJ325" i="1"/>
  <c r="AJ263" i="1"/>
  <c r="AJ304" i="1"/>
  <c r="C277" i="21"/>
  <c r="F277" i="21" s="1"/>
  <c r="C235" i="21"/>
  <c r="F235" i="21" s="1"/>
  <c r="AJ224" i="1"/>
  <c r="AJ30" i="1"/>
  <c r="C324" i="21"/>
  <c r="F324" i="21" s="1"/>
  <c r="C224" i="21"/>
  <c r="F224" i="21" s="1"/>
  <c r="C221" i="21"/>
  <c r="F221" i="21" s="1"/>
  <c r="C61" i="21"/>
  <c r="F61" i="21" s="1"/>
  <c r="C153" i="21"/>
  <c r="F153" i="21" s="1"/>
  <c r="AJ344" i="1"/>
  <c r="AJ61" i="1"/>
  <c r="AJ327" i="1"/>
  <c r="C257" i="21"/>
  <c r="F257" i="21" s="1"/>
  <c r="AJ253" i="1"/>
  <c r="AJ284" i="1"/>
  <c r="AJ264" i="1"/>
  <c r="AJ154" i="1"/>
  <c r="AJ44" i="1"/>
  <c r="AJ162" i="1"/>
  <c r="AJ339" i="1"/>
  <c r="C253" i="21"/>
  <c r="F253" i="21" s="1"/>
  <c r="AJ66" i="1"/>
  <c r="C327" i="21"/>
  <c r="F327" i="21" s="1"/>
  <c r="I249" i="1"/>
  <c r="B249" i="21"/>
  <c r="B312" i="21"/>
  <c r="I227" i="1"/>
  <c r="I224" i="1"/>
  <c r="I218" i="1"/>
  <c r="I246" i="1"/>
  <c r="B227" i="21"/>
  <c r="B57" i="21"/>
  <c r="I243" i="1"/>
  <c r="B154" i="21"/>
  <c r="I261" i="1"/>
  <c r="I100" i="1"/>
  <c r="I57" i="1"/>
  <c r="I242" i="1"/>
  <c r="B101" i="21"/>
  <c r="B234" i="21"/>
  <c r="B55" i="21"/>
  <c r="I154" i="1"/>
  <c r="B99" i="21"/>
  <c r="I228" i="1"/>
  <c r="B78" i="21"/>
  <c r="B196" i="21"/>
  <c r="I23" i="1"/>
  <c r="B242" i="21"/>
  <c r="I56" i="1"/>
  <c r="I79" i="1"/>
  <c r="I60" i="1"/>
  <c r="I323" i="1"/>
  <c r="I216" i="1"/>
  <c r="B163" i="21"/>
  <c r="B358" i="21"/>
  <c r="B316" i="21"/>
  <c r="I215" i="1"/>
  <c r="B144" i="21"/>
  <c r="I62" i="1"/>
  <c r="I290" i="1"/>
  <c r="I303" i="1"/>
  <c r="I235" i="1"/>
  <c r="I214" i="1"/>
  <c r="I61" i="1"/>
  <c r="I55" i="1"/>
  <c r="I155" i="1"/>
  <c r="I250" i="1"/>
  <c r="B69" i="21"/>
  <c r="I314" i="1"/>
  <c r="I232" i="1"/>
  <c r="I36" i="1"/>
  <c r="I208" i="1"/>
  <c r="I88" i="1"/>
  <c r="I35" i="1"/>
  <c r="B120" i="21"/>
  <c r="B208" i="21"/>
  <c r="I315" i="1"/>
  <c r="I268" i="1"/>
  <c r="B265" i="21"/>
  <c r="I104" i="1"/>
  <c r="B268" i="21"/>
  <c r="I269" i="1"/>
  <c r="B224" i="21"/>
  <c r="I266" i="1"/>
  <c r="I190" i="1"/>
  <c r="I14" i="1"/>
  <c r="I284" i="1"/>
  <c r="AJ184" i="1"/>
  <c r="I239" i="1"/>
  <c r="AJ298" i="1"/>
  <c r="I295" i="1"/>
  <c r="I191" i="1"/>
  <c r="I311" i="1"/>
  <c r="AJ300" i="1"/>
  <c r="I308" i="1"/>
  <c r="I234" i="1"/>
  <c r="I318" i="1"/>
  <c r="I192" i="1"/>
  <c r="AJ213" i="1"/>
  <c r="C89" i="21"/>
  <c r="F89" i="21" s="1"/>
  <c r="C348" i="21"/>
  <c r="F348" i="21" s="1"/>
  <c r="I16" i="1"/>
  <c r="I281" i="1"/>
  <c r="I294" i="1"/>
  <c r="C297" i="21"/>
  <c r="F297" i="21" s="1"/>
  <c r="B262" i="21"/>
  <c r="B317" i="21"/>
  <c r="C156" i="21"/>
  <c r="F156" i="21" s="1"/>
  <c r="AJ293" i="1"/>
  <c r="C41" i="21"/>
  <c r="F41" i="21" s="1"/>
  <c r="I166" i="1"/>
  <c r="B233" i="21"/>
  <c r="AJ43" i="1"/>
  <c r="C154" i="21"/>
  <c r="F154" i="21" s="1"/>
  <c r="B294" i="21"/>
  <c r="B68" i="21"/>
  <c r="B15" i="21"/>
  <c r="B239" i="21"/>
  <c r="B310" i="21"/>
  <c r="AJ301" i="1"/>
  <c r="C36" i="21"/>
  <c r="F36" i="21" s="1"/>
  <c r="AJ56" i="1"/>
  <c r="I287" i="1"/>
  <c r="I263" i="1"/>
  <c r="AJ271" i="1"/>
  <c r="AJ25" i="1"/>
  <c r="AJ33" i="1"/>
  <c r="I333" i="1"/>
  <c r="AJ155" i="1"/>
  <c r="I300" i="1"/>
  <c r="C43" i="21"/>
  <c r="F43" i="21" s="1"/>
  <c r="B300" i="21"/>
  <c r="I309" i="1"/>
  <c r="AJ36" i="1"/>
  <c r="B29" i="21"/>
  <c r="AJ292" i="1"/>
  <c r="I111" i="1"/>
  <c r="AJ113" i="1"/>
  <c r="AJ59" i="1"/>
  <c r="I43" i="1"/>
  <c r="B40" i="21"/>
  <c r="B155" i="21"/>
  <c r="C44" i="21"/>
  <c r="F44" i="21" s="1"/>
  <c r="C32" i="21"/>
  <c r="F32" i="21" s="1"/>
  <c r="AJ172" i="1"/>
  <c r="AJ148" i="1"/>
  <c r="AJ227" i="1"/>
  <c r="I38" i="1"/>
  <c r="AJ32" i="1"/>
  <c r="I106" i="1"/>
  <c r="C171" i="21"/>
  <c r="F171" i="21" s="1"/>
  <c r="AJ285" i="1"/>
  <c r="C284" i="21"/>
  <c r="F284" i="21" s="1"/>
  <c r="AJ205" i="1"/>
  <c r="I270" i="1"/>
  <c r="AJ206" i="1"/>
  <c r="B270" i="21"/>
  <c r="AJ328" i="1"/>
  <c r="I146" i="1"/>
  <c r="B250" i="21"/>
  <c r="AJ156" i="1"/>
  <c r="AJ24" i="1"/>
  <c r="C24" i="21"/>
  <c r="F24" i="21" s="1"/>
  <c r="I105" i="1"/>
  <c r="AJ135" i="1"/>
  <c r="AJ343" i="1"/>
  <c r="AJ196" i="1"/>
  <c r="AJ131" i="1"/>
  <c r="AJ50" i="1"/>
  <c r="AJ52" i="1"/>
  <c r="I185" i="1"/>
  <c r="AJ222" i="1"/>
  <c r="I186" i="1"/>
  <c r="AJ333" i="1"/>
  <c r="I17" i="1"/>
  <c r="C205" i="21"/>
  <c r="F205" i="21" s="1"/>
  <c r="AJ228" i="1"/>
  <c r="I145" i="1"/>
  <c r="I336" i="1"/>
  <c r="AJ85" i="1"/>
  <c r="C98" i="21"/>
  <c r="F98" i="21" s="1"/>
  <c r="B332" i="21"/>
  <c r="AJ221" i="1"/>
  <c r="AJ237" i="1"/>
  <c r="AJ20" i="1"/>
  <c r="I332" i="1"/>
  <c r="AJ45" i="1"/>
  <c r="B24" i="21"/>
  <c r="AJ98" i="1"/>
  <c r="B52" i="21"/>
  <c r="I358" i="1"/>
  <c r="AJ28" i="1"/>
  <c r="AJ51" i="1"/>
  <c r="AJ318" i="1"/>
  <c r="I119" i="1"/>
  <c r="I120" i="1"/>
  <c r="B178" i="21"/>
  <c r="AJ294" i="1"/>
  <c r="I244" i="1"/>
  <c r="AJ360" i="1"/>
  <c r="B347" i="21"/>
  <c r="C69" i="21"/>
  <c r="F69" i="21" s="1"/>
  <c r="I359" i="1"/>
  <c r="B51" i="21"/>
  <c r="C219" i="21"/>
  <c r="F219" i="21" s="1"/>
  <c r="B14" i="21"/>
  <c r="B229" i="21"/>
  <c r="C357" i="21"/>
  <c r="F357" i="21" s="1"/>
  <c r="I22" i="1"/>
  <c r="C195" i="21"/>
  <c r="F195" i="21" s="1"/>
  <c r="I357" i="1"/>
  <c r="AJ121" i="1"/>
  <c r="C358" i="21"/>
  <c r="F358" i="21" s="1"/>
  <c r="B244" i="21"/>
  <c r="I15" i="1"/>
  <c r="B228" i="21"/>
  <c r="I245" i="1"/>
  <c r="I347" i="1"/>
  <c r="I63" i="1"/>
  <c r="AJ195" i="1"/>
  <c r="AJ116" i="1"/>
  <c r="C342" i="21"/>
  <c r="F342" i="21" s="1"/>
  <c r="AJ252" i="1"/>
  <c r="C294" i="21"/>
  <c r="F294" i="21" s="1"/>
  <c r="AJ357" i="1"/>
  <c r="AJ235" i="1"/>
  <c r="AJ234" i="1"/>
  <c r="I298" i="1"/>
  <c r="B284" i="21"/>
  <c r="C252" i="21"/>
  <c r="F252" i="21" s="1"/>
  <c r="AJ295" i="1"/>
  <c r="C52" i="21"/>
  <c r="F52" i="21" s="1"/>
  <c r="AJ198" i="1"/>
  <c r="C50" i="21"/>
  <c r="F50" i="21" s="1"/>
  <c r="C347" i="21"/>
  <c r="F347" i="21" s="1"/>
  <c r="AJ106" i="1"/>
  <c r="I21" i="1"/>
  <c r="C120" i="21"/>
  <c r="F120" i="21" s="1"/>
  <c r="AJ143" i="1"/>
  <c r="AJ348" i="1"/>
  <c r="C318" i="21"/>
  <c r="F318" i="21" s="1"/>
  <c r="I33" i="1"/>
  <c r="AJ53" i="1"/>
  <c r="AJ246" i="1"/>
  <c r="I240" i="1"/>
  <c r="I131" i="1"/>
  <c r="AJ232" i="1"/>
  <c r="I247" i="1"/>
  <c r="I256" i="1"/>
  <c r="I97" i="1"/>
  <c r="I134" i="1"/>
  <c r="AJ82" i="1"/>
  <c r="AJ320" i="1"/>
  <c r="I209" i="1"/>
  <c r="B45" i="21"/>
  <c r="AJ239" i="1"/>
  <c r="B54" i="21"/>
  <c r="AJ89" i="1"/>
  <c r="B43" i="21"/>
  <c r="I112" i="1"/>
  <c r="AJ319" i="1"/>
  <c r="AJ107" i="1"/>
  <c r="I197" i="1"/>
  <c r="I196" i="1"/>
  <c r="AJ161" i="1"/>
  <c r="I116" i="1"/>
  <c r="AJ187" i="1"/>
  <c r="AJ170" i="1"/>
  <c r="AJ132" i="1"/>
  <c r="I156" i="1"/>
  <c r="B209" i="21"/>
  <c r="I230" i="1"/>
  <c r="I137" i="1"/>
  <c r="C80" i="21"/>
  <c r="F80" i="21" s="1"/>
  <c r="B131" i="21"/>
  <c r="AJ238" i="1"/>
  <c r="AJ254" i="1"/>
  <c r="AJ152" i="1"/>
  <c r="I271" i="1"/>
  <c r="B96" i="21"/>
  <c r="C88" i="21"/>
  <c r="F88" i="21" s="1"/>
  <c r="C220" i="21"/>
  <c r="F220" i="21" s="1"/>
  <c r="C335" i="21"/>
  <c r="F335" i="21" s="1"/>
  <c r="AJ178" i="1"/>
  <c r="I346" i="1"/>
  <c r="I24" i="1"/>
  <c r="B279" i="21"/>
  <c r="I118" i="1"/>
  <c r="I219" i="1"/>
  <c r="AJ80" i="1"/>
  <c r="AJ249" i="1"/>
  <c r="I132" i="1"/>
  <c r="I183" i="1"/>
  <c r="AJ211" i="1"/>
  <c r="AJ229" i="1"/>
  <c r="I254" i="1"/>
  <c r="C151" i="21"/>
  <c r="F151" i="21" s="1"/>
  <c r="C91" i="21"/>
  <c r="F91" i="21" s="1"/>
  <c r="AJ335" i="1"/>
  <c r="AJ220" i="1"/>
  <c r="I54" i="1"/>
  <c r="AJ63" i="1"/>
  <c r="AJ29" i="1"/>
  <c r="C319" i="21"/>
  <c r="F319" i="21" s="1"/>
  <c r="I158" i="1"/>
  <c r="C210" i="21"/>
  <c r="F210" i="21" s="1"/>
  <c r="AJ257" i="1"/>
  <c r="C248" i="21"/>
  <c r="F248" i="21" s="1"/>
  <c r="AJ248" i="1"/>
  <c r="I205" i="1"/>
  <c r="AJ91" i="1"/>
  <c r="I53" i="1"/>
  <c r="AJ115" i="1"/>
  <c r="AJ197" i="1"/>
  <c r="I51" i="1"/>
  <c r="I175" i="1"/>
  <c r="I273" i="1"/>
  <c r="I157" i="1"/>
  <c r="B157" i="21"/>
  <c r="I30" i="1"/>
  <c r="C263" i="21"/>
  <c r="F263" i="21" s="1"/>
  <c r="B254" i="21"/>
  <c r="I69" i="1"/>
  <c r="AJ49" i="1"/>
  <c r="AJ256" i="1"/>
  <c r="AJ255" i="1"/>
  <c r="I320" i="1"/>
  <c r="AJ231" i="1"/>
  <c r="C28" i="21"/>
  <c r="F28" i="21" s="1"/>
  <c r="B175" i="21"/>
  <c r="AJ210" i="1"/>
  <c r="AJ355" i="1"/>
  <c r="AJ57" i="1"/>
  <c r="C142" i="21"/>
  <c r="F142" i="21" s="1"/>
  <c r="AJ134" i="1"/>
  <c r="I335" i="1"/>
  <c r="B345" i="21"/>
  <c r="I101" i="1"/>
  <c r="AJ347" i="1"/>
  <c r="C360" i="21"/>
  <c r="F360" i="21" s="1"/>
  <c r="AJ21" i="1"/>
  <c r="C64" i="21"/>
  <c r="F64" i="21" s="1"/>
  <c r="AJ290" i="1"/>
  <c r="C103" i="21"/>
  <c r="F103" i="21" s="1"/>
  <c r="AJ71" i="1"/>
  <c r="I161" i="1"/>
  <c r="AJ171" i="1"/>
  <c r="I241" i="1"/>
  <c r="B37" i="21"/>
  <c r="B38" i="21"/>
  <c r="AJ137" i="1"/>
  <c r="B143" i="21"/>
  <c r="I92" i="1"/>
  <c r="AJ175" i="1"/>
  <c r="I74" i="1"/>
  <c r="AJ123" i="1"/>
  <c r="I68" i="1"/>
  <c r="I42" i="1"/>
  <c r="I317" i="1"/>
  <c r="C333" i="21"/>
  <c r="F333" i="21" s="1"/>
  <c r="AJ236" i="1"/>
  <c r="I272" i="1"/>
  <c r="B271" i="21"/>
  <c r="I31" i="1"/>
  <c r="AJ167" i="1"/>
  <c r="B66" i="21"/>
  <c r="I46" i="1"/>
  <c r="I326" i="1"/>
  <c r="AJ27" i="1"/>
  <c r="I144" i="1"/>
  <c r="AJ168" i="1"/>
  <c r="B325" i="21"/>
  <c r="I236" i="1"/>
  <c r="I327" i="1"/>
  <c r="I265" i="1"/>
  <c r="I313" i="1"/>
  <c r="B298" i="21"/>
  <c r="I13" i="1"/>
  <c r="AJ78" i="1"/>
  <c r="B156" i="21"/>
  <c r="I325" i="1"/>
  <c r="AJ102" i="1"/>
  <c r="I322" i="1"/>
  <c r="AJ151" i="1"/>
  <c r="B236" i="21"/>
  <c r="B327" i="21"/>
  <c r="B128" i="21"/>
  <c r="B313" i="21"/>
  <c r="I360" i="1"/>
  <c r="B319" i="21"/>
  <c r="AJ74" i="1"/>
  <c r="I143" i="1"/>
  <c r="C175" i="21"/>
  <c r="F175" i="21" s="1"/>
  <c r="I117" i="1"/>
  <c r="AJ35" i="1"/>
  <c r="C113" i="21"/>
  <c r="F113" i="21" s="1"/>
  <c r="C169" i="21"/>
  <c r="F169" i="21" s="1"/>
  <c r="AJ77" i="1"/>
  <c r="B322" i="21"/>
  <c r="I229" i="1"/>
  <c r="AJ103" i="1"/>
  <c r="I201" i="1"/>
  <c r="AJ340" i="1"/>
  <c r="AJ149" i="1"/>
  <c r="AJ64" i="1"/>
  <c r="C181" i="21"/>
  <c r="F181" i="21" s="1"/>
  <c r="AJ13" i="1"/>
  <c r="B158" i="21"/>
  <c r="C53" i="21"/>
  <c r="F53" i="21" s="1"/>
  <c r="AJ169" i="1"/>
  <c r="B201" i="21"/>
  <c r="AJ101" i="1"/>
  <c r="C240" i="21"/>
  <c r="F240" i="21" s="1"/>
  <c r="I288" i="1"/>
  <c r="I86" i="1"/>
  <c r="C95" i="21"/>
  <c r="F95" i="21" s="1"/>
  <c r="AJ122" i="1"/>
  <c r="AJ104" i="1"/>
  <c r="AJ273" i="1"/>
  <c r="I128" i="1"/>
  <c r="AJ240" i="1"/>
  <c r="C58" i="21"/>
  <c r="F58" i="21" s="1"/>
  <c r="AJ136" i="1"/>
  <c r="B264" i="21"/>
  <c r="I75" i="1"/>
  <c r="C42" i="21"/>
  <c r="F42" i="21" s="1"/>
  <c r="I237" i="1"/>
  <c r="I293" i="1"/>
  <c r="I72" i="1"/>
  <c r="B72" i="21"/>
  <c r="AJ47" i="1"/>
  <c r="AJ58" i="1"/>
  <c r="AJ144" i="1"/>
  <c r="C317" i="21"/>
  <c r="F317" i="21" s="1"/>
  <c r="AJ81" i="1"/>
  <c r="B41" i="21"/>
  <c r="AJ54" i="1"/>
  <c r="AJ95" i="1"/>
  <c r="I39" i="1"/>
  <c r="B195" i="21"/>
  <c r="C272" i="21"/>
  <c r="F272" i="21" s="1"/>
  <c r="I26" i="1"/>
  <c r="AJ266" i="1"/>
  <c r="C326" i="21"/>
  <c r="F326" i="21" s="1"/>
  <c r="B292" i="21"/>
  <c r="I59" i="1"/>
  <c r="AJ317" i="1"/>
  <c r="I41" i="1"/>
  <c r="AJ34" i="1"/>
  <c r="I321" i="1"/>
  <c r="I337" i="1"/>
  <c r="I195" i="1"/>
  <c r="AJ330" i="1"/>
  <c r="B75" i="21"/>
  <c r="AJ326" i="1"/>
  <c r="AJ70" i="1"/>
  <c r="AZ22" i="1"/>
  <c r="AY29" i="1" s="1"/>
  <c r="B33" i="21"/>
  <c r="I64" i="1"/>
  <c r="AJ48" i="1"/>
  <c r="AJ342" i="1"/>
  <c r="I52" i="1"/>
  <c r="AJ272" i="1"/>
  <c r="C264" i="21"/>
  <c r="F264" i="21" s="1"/>
  <c r="I99" i="1"/>
  <c r="C59" i="21"/>
  <c r="F59" i="21" s="1"/>
  <c r="AJ140" i="1"/>
  <c r="C290" i="21"/>
  <c r="F290" i="21" s="1"/>
  <c r="B97" i="21"/>
  <c r="I319" i="1"/>
  <c r="B85" i="21"/>
  <c r="AJ341" i="1"/>
  <c r="I85" i="1"/>
  <c r="B64" i="21"/>
  <c r="B48" i="21"/>
  <c r="B12" i="21"/>
  <c r="C12" i="21"/>
  <c r="F12" i="21" s="1"/>
  <c r="I12" i="1"/>
  <c r="B44" i="21"/>
  <c r="I73" i="1"/>
  <c r="AJ12" i="1"/>
  <c r="AJ41" i="1"/>
  <c r="I169" i="1"/>
  <c r="I361" i="1"/>
  <c r="I130" i="1"/>
  <c r="I115" i="1"/>
  <c r="C341" i="21"/>
  <c r="F341" i="21" s="1"/>
  <c r="B90" i="21"/>
  <c r="B74" i="21"/>
  <c r="B114" i="21"/>
  <c r="I98" i="1"/>
  <c r="I299" i="1"/>
  <c r="AJ67" i="1"/>
  <c r="I32" i="1"/>
  <c r="AJ265" i="1"/>
  <c r="I129" i="1"/>
  <c r="B285" i="21"/>
  <c r="C67" i="21"/>
  <c r="F67" i="21" s="1"/>
  <c r="AJ23" i="1"/>
  <c r="I182" i="1"/>
  <c r="F10" i="42"/>
  <c r="I10" i="42"/>
  <c r="D9" i="96" s="1"/>
  <c r="C3" i="95" s="1"/>
  <c r="Q10" i="42"/>
  <c r="I114" i="1"/>
  <c r="B129" i="21"/>
  <c r="AJ334" i="1"/>
  <c r="AJ158" i="1"/>
  <c r="AJ141" i="1"/>
  <c r="B263" i="21"/>
  <c r="AJ160" i="1"/>
  <c r="C114" i="21"/>
  <c r="F114" i="21" s="1"/>
  <c r="C26" i="21"/>
  <c r="F26" i="21" s="1"/>
  <c r="AJ354" i="1"/>
  <c r="I338" i="1"/>
  <c r="AJ42" i="1"/>
  <c r="I170" i="1"/>
  <c r="AJ73" i="1"/>
  <c r="B23" i="21"/>
  <c r="B134" i="21"/>
  <c r="AJ349" i="1"/>
  <c r="B343" i="21"/>
  <c r="AJ128" i="1"/>
  <c r="AJ181" i="1"/>
  <c r="AJ150" i="1"/>
  <c r="AJ96" i="1"/>
  <c r="I362" i="1"/>
  <c r="I343" i="1"/>
  <c r="C150" i="21"/>
  <c r="F150" i="21" s="1"/>
  <c r="I363" i="1"/>
  <c r="AJ114" i="1"/>
  <c r="AJ193" i="1"/>
  <c r="I285" i="1"/>
  <c r="I25" i="1"/>
  <c r="I264" i="1"/>
  <c r="AJ60" i="1"/>
  <c r="I280" i="1"/>
  <c r="I34" i="1"/>
  <c r="C334" i="21"/>
  <c r="F334" i="21" s="1"/>
  <c r="C271" i="21"/>
  <c r="F271" i="21" s="1"/>
  <c r="B18" i="21"/>
  <c r="B25" i="21"/>
  <c r="AJ22" i="1"/>
  <c r="B172" i="21"/>
  <c r="I48" i="1"/>
  <c r="AJ87" i="1"/>
  <c r="AJ97" i="1"/>
  <c r="I141" i="1"/>
  <c r="AJ218" i="1"/>
  <c r="I356" i="1"/>
  <c r="B127" i="21"/>
  <c r="AJ88" i="1"/>
  <c r="AJ217" i="1"/>
  <c r="I351" i="1"/>
  <c r="I49" i="1"/>
  <c r="AJ129" i="1"/>
  <c r="C96" i="21"/>
  <c r="F96" i="21" s="1"/>
  <c r="I304" i="1"/>
  <c r="C217" i="21"/>
  <c r="F217" i="21" s="1"/>
  <c r="B350" i="21"/>
  <c r="I126" i="1"/>
  <c r="C129" i="21"/>
  <c r="F129" i="21" s="1"/>
  <c r="I127" i="1"/>
  <c r="I163" i="1"/>
  <c r="B162" i="21"/>
  <c r="I305" i="1"/>
  <c r="AJ251" i="1"/>
  <c r="AJ250" i="1"/>
  <c r="I125" i="1"/>
  <c r="B125" i="21"/>
  <c r="AJ84" i="1"/>
  <c r="AJ83" i="1"/>
  <c r="C250" i="21"/>
  <c r="F250" i="21" s="1"/>
  <c r="AJ159" i="1"/>
  <c r="C87" i="21"/>
  <c r="F87" i="21" s="1"/>
  <c r="I18" i="1"/>
  <c r="I162" i="1"/>
  <c r="B304" i="21"/>
  <c r="C83" i="21"/>
  <c r="F83" i="21" s="1"/>
  <c r="I45" i="1"/>
  <c r="I44" i="1"/>
  <c r="AJ130" i="1"/>
  <c r="C158" i="21"/>
  <c r="F158" i="21" s="1"/>
  <c r="I76" i="1"/>
  <c r="I96" i="1"/>
  <c r="C185" i="21"/>
  <c r="F185" i="21" s="1"/>
  <c r="C186" i="21"/>
  <c r="F186" i="21" s="1"/>
  <c r="I66" i="1"/>
  <c r="I77" i="1"/>
  <c r="I181" i="1"/>
  <c r="AJ291" i="1"/>
  <c r="AJ18" i="1"/>
  <c r="I95" i="1"/>
  <c r="AJ19" i="1"/>
  <c r="I168" i="1"/>
  <c r="AJ281" i="1"/>
  <c r="B76" i="21"/>
  <c r="AJ282" i="1"/>
  <c r="C18" i="21"/>
  <c r="F18" i="21" s="1"/>
  <c r="I140" i="1"/>
  <c r="I139" i="1"/>
  <c r="C281" i="21"/>
  <c r="F281" i="21" s="1"/>
  <c r="I65" i="1"/>
  <c r="I340" i="1"/>
  <c r="AJ186" i="1"/>
  <c r="B139" i="21"/>
  <c r="I167" i="1"/>
  <c r="B65" i="21"/>
  <c r="B123" i="21"/>
  <c r="I71" i="1"/>
  <c r="AJ69" i="1"/>
  <c r="I70" i="1"/>
  <c r="C174" i="21"/>
  <c r="F174" i="21" s="1"/>
  <c r="AJ176" i="1"/>
  <c r="AJ182" i="1"/>
  <c r="I122" i="1"/>
  <c r="C68" i="21"/>
  <c r="F68" i="21" s="1"/>
  <c r="I123" i="1"/>
  <c r="B122" i="21"/>
  <c r="AJ112" i="1"/>
  <c r="AJ183" i="1"/>
  <c r="B210" i="21"/>
  <c r="I210" i="1"/>
  <c r="AJ110" i="1"/>
  <c r="AJ350" i="1"/>
  <c r="AJ177" i="1"/>
  <c r="I199" i="1"/>
  <c r="H366" i="1"/>
  <c r="AJ118" i="1"/>
  <c r="AJ111" i="1"/>
  <c r="C110" i="21"/>
  <c r="F110" i="21" s="1"/>
  <c r="B198" i="21"/>
  <c r="I355" i="1"/>
  <c r="I172" i="1"/>
  <c r="B92" i="21"/>
  <c r="I198" i="1"/>
  <c r="AJ363" i="1"/>
  <c r="AJ352" i="1"/>
  <c r="C177" i="21"/>
  <c r="F177" i="21" s="1"/>
  <c r="AJ351" i="1"/>
  <c r="AJ362" i="1"/>
  <c r="C350" i="21"/>
  <c r="F350" i="21" s="1"/>
  <c r="AJ361" i="1"/>
  <c r="C39" i="21"/>
  <c r="F39" i="21" s="1"/>
  <c r="C349" i="21"/>
  <c r="F349" i="21" s="1"/>
  <c r="C117" i="21"/>
  <c r="F117" i="21" s="1"/>
  <c r="AJ174" i="1"/>
  <c r="C190" i="21"/>
  <c r="F190" i="21" s="1"/>
  <c r="AJ190" i="1"/>
  <c r="AJ192" i="1"/>
  <c r="C191" i="21"/>
  <c r="F191" i="21" s="1"/>
  <c r="AJ93" i="1"/>
  <c r="AJ120" i="1"/>
  <c r="AJ191" i="1"/>
  <c r="AJ119" i="1"/>
  <c r="AJ365" i="1"/>
  <c r="AJ173" i="1"/>
  <c r="C173" i="21"/>
  <c r="F173" i="21" s="1"/>
  <c r="I135" i="1"/>
  <c r="B171" i="21"/>
  <c r="B135" i="21"/>
  <c r="I136" i="1"/>
  <c r="Y22" i="1"/>
  <c r="X29" i="1" s="1"/>
  <c r="B339" i="21"/>
  <c r="I20" i="1"/>
  <c r="I84" i="1"/>
  <c r="B20" i="21"/>
  <c r="I171" i="1"/>
  <c r="I164" i="1"/>
  <c r="B164" i="21"/>
  <c r="I354" i="1"/>
  <c r="I211" i="1"/>
  <c r="B354" i="21"/>
  <c r="I165" i="1"/>
  <c r="I212" i="1"/>
  <c r="B211" i="21"/>
  <c r="I93" i="1"/>
  <c r="B83" i="21"/>
  <c r="B202" i="21"/>
  <c r="I202" i="1"/>
  <c r="I90" i="1"/>
  <c r="I91" i="1"/>
  <c r="I82" i="1"/>
  <c r="B82" i="21"/>
  <c r="I83" i="1"/>
  <c r="I350" i="1"/>
  <c r="AJ94" i="1"/>
  <c r="I349" i="1"/>
  <c r="I180" i="1"/>
  <c r="B348" i="21"/>
  <c r="I179" i="1"/>
  <c r="B106" i="21"/>
  <c r="I107" i="1"/>
  <c r="B179" i="21"/>
  <c r="AJ39" i="1"/>
  <c r="I348" i="1"/>
  <c r="AJ40" i="1"/>
  <c r="I339" i="1"/>
  <c r="B338" i="21"/>
  <c r="AH379" i="1"/>
  <c r="AI380" i="1" s="1"/>
  <c r="G379" i="1"/>
  <c r="H380" i="1" s="1"/>
  <c r="I203" i="1"/>
  <c r="I204" i="1"/>
  <c r="B203" i="21"/>
  <c r="I365" i="1"/>
  <c r="C5" i="131"/>
  <c r="C6" i="131"/>
  <c r="AJ37" i="1"/>
  <c r="C365" i="21"/>
  <c r="F365" i="21" s="1"/>
  <c r="B364" i="21"/>
  <c r="AJ38" i="1"/>
  <c r="C93" i="21"/>
  <c r="I364" i="1"/>
  <c r="C37" i="21"/>
  <c r="E183" i="21" l="1"/>
  <c r="E191" i="21"/>
  <c r="AO389" i="1"/>
  <c r="AN389" i="1"/>
  <c r="AN390" i="1"/>
  <c r="AM390" i="1" s="1"/>
  <c r="AO390" i="1"/>
  <c r="AN391" i="1"/>
  <c r="AM391" i="1" s="1"/>
  <c r="AO391" i="1"/>
  <c r="C380" i="21"/>
  <c r="V377" i="179"/>
  <c r="V367" i="179"/>
  <c r="N390" i="1"/>
  <c r="M390" i="1"/>
  <c r="B380" i="21"/>
  <c r="M389" i="1"/>
  <c r="N389" i="1"/>
  <c r="M391" i="1"/>
  <c r="L391" i="1" s="1"/>
  <c r="N391" i="1"/>
  <c r="AM341" i="1"/>
  <c r="AM342" i="1"/>
  <c r="AM343" i="1"/>
  <c r="AM340" i="1"/>
  <c r="AM339" i="1"/>
  <c r="B382" i="21"/>
  <c r="AM245" i="1"/>
  <c r="AM268" i="1"/>
  <c r="AM62" i="1"/>
  <c r="I139" i="42"/>
  <c r="D146" i="96" s="1"/>
  <c r="H140" i="42"/>
  <c r="C147" i="96" s="1"/>
  <c r="J373" i="1"/>
  <c r="Q373" i="1"/>
  <c r="H141" i="42"/>
  <c r="C148" i="96" s="1"/>
  <c r="I141" i="42"/>
  <c r="D148" i="96" s="1"/>
  <c r="AM301" i="1"/>
  <c r="I140" i="42"/>
  <c r="D147" i="96" s="1"/>
  <c r="H142" i="42"/>
  <c r="C149" i="96" s="1"/>
  <c r="H139" i="42"/>
  <c r="C146" i="96" s="1"/>
  <c r="I142" i="42"/>
  <c r="D149" i="96" s="1"/>
  <c r="C382" i="21"/>
  <c r="I382" i="179"/>
  <c r="V382" i="179"/>
  <c r="AW394" i="1"/>
  <c r="V394" i="1"/>
  <c r="B383" i="21"/>
  <c r="V395" i="1"/>
  <c r="I383" i="179"/>
  <c r="L333" i="1"/>
  <c r="L17" i="1"/>
  <c r="AR371" i="1"/>
  <c r="AK371" i="1"/>
  <c r="C381" i="21"/>
  <c r="AW393" i="1"/>
  <c r="B381" i="21"/>
  <c r="V393" i="1"/>
  <c r="I137" i="42"/>
  <c r="D144" i="96" s="1"/>
  <c r="I138" i="42"/>
  <c r="D145" i="96" s="1"/>
  <c r="V369" i="1"/>
  <c r="V381" i="1"/>
  <c r="V380" i="1"/>
  <c r="V392" i="1"/>
  <c r="V371" i="1"/>
  <c r="V383" i="1"/>
  <c r="V373" i="1"/>
  <c r="V385" i="1"/>
  <c r="V366" i="1"/>
  <c r="V367" i="1"/>
  <c r="V368" i="1"/>
  <c r="V374" i="1"/>
  <c r="V386" i="1"/>
  <c r="V377" i="1"/>
  <c r="V389" i="1"/>
  <c r="V372" i="1"/>
  <c r="V384" i="1"/>
  <c r="V375" i="1"/>
  <c r="V387" i="1"/>
  <c r="V370" i="1"/>
  <c r="V382" i="1"/>
  <c r="V376" i="1"/>
  <c r="V388" i="1"/>
  <c r="AW380" i="1"/>
  <c r="AW392" i="1"/>
  <c r="AW375" i="1"/>
  <c r="AW387" i="1"/>
  <c r="V366" i="179"/>
  <c r="AW366" i="1"/>
  <c r="AW367" i="1"/>
  <c r="AW377" i="1"/>
  <c r="AW389" i="1"/>
  <c r="AW371" i="1"/>
  <c r="AW383" i="1"/>
  <c r="AW368" i="1"/>
  <c r="V370" i="179"/>
  <c r="AW370" i="1"/>
  <c r="AW382" i="1"/>
  <c r="AW373" i="1"/>
  <c r="AW385" i="1"/>
  <c r="AX23" i="1"/>
  <c r="AW369" i="1"/>
  <c r="AW381" i="1"/>
  <c r="AK372" i="1"/>
  <c r="AR372" i="1"/>
  <c r="AW372" i="1"/>
  <c r="AW384" i="1"/>
  <c r="V374" i="179"/>
  <c r="AW374" i="1"/>
  <c r="AW386" i="1"/>
  <c r="AW376" i="1"/>
  <c r="AW388" i="1"/>
  <c r="AI378" i="1"/>
  <c r="AI379" i="1"/>
  <c r="I374" i="179"/>
  <c r="C369" i="21"/>
  <c r="V369" i="179"/>
  <c r="C375" i="21"/>
  <c r="V375" i="179"/>
  <c r="I377" i="179"/>
  <c r="Y23" i="1"/>
  <c r="W23" i="1"/>
  <c r="I367" i="179"/>
  <c r="C368" i="21"/>
  <c r="V368" i="179"/>
  <c r="C376" i="21"/>
  <c r="V376" i="179"/>
  <c r="I366" i="179"/>
  <c r="Q372" i="1"/>
  <c r="J23" i="178"/>
  <c r="K23" i="178" s="1"/>
  <c r="V373" i="179"/>
  <c r="C371" i="21"/>
  <c r="V371" i="179"/>
  <c r="C372" i="21"/>
  <c r="F372" i="21" s="1"/>
  <c r="V372" i="179"/>
  <c r="I372" i="179"/>
  <c r="J372" i="1"/>
  <c r="I380" i="179"/>
  <c r="B368" i="21"/>
  <c r="I368" i="179"/>
  <c r="B369" i="21"/>
  <c r="I369" i="179"/>
  <c r="B370" i="21"/>
  <c r="I370" i="179"/>
  <c r="B376" i="21"/>
  <c r="I376" i="179"/>
  <c r="F23" i="178"/>
  <c r="G23" i="178" s="1"/>
  <c r="G33" i="178" s="1"/>
  <c r="I373" i="179"/>
  <c r="B375" i="21"/>
  <c r="I375" i="179"/>
  <c r="B371" i="21"/>
  <c r="I371" i="179"/>
  <c r="V380" i="179"/>
  <c r="H379" i="1"/>
  <c r="B372" i="21"/>
  <c r="H378" i="1"/>
  <c r="C377" i="21"/>
  <c r="B377" i="21"/>
  <c r="L81" i="1"/>
  <c r="AM337" i="1"/>
  <c r="AM220" i="1"/>
  <c r="AM37" i="1"/>
  <c r="AM350" i="1"/>
  <c r="E33" i="21"/>
  <c r="E201" i="21"/>
  <c r="E345" i="21"/>
  <c r="E129" i="21"/>
  <c r="E158" i="21"/>
  <c r="E236" i="21"/>
  <c r="E175" i="21"/>
  <c r="E96" i="21"/>
  <c r="E347" i="21"/>
  <c r="E270" i="21"/>
  <c r="E163" i="21"/>
  <c r="E242" i="21"/>
  <c r="E266" i="21"/>
  <c r="E231" i="21"/>
  <c r="E150" i="21"/>
  <c r="E288" i="21"/>
  <c r="E303" i="21"/>
  <c r="E328" i="21"/>
  <c r="E58" i="21"/>
  <c r="E132" i="21"/>
  <c r="E81" i="21"/>
  <c r="E116" i="21"/>
  <c r="E70" i="21"/>
  <c r="E148" i="21"/>
  <c r="E222" i="21"/>
  <c r="E357" i="21"/>
  <c r="E223" i="21"/>
  <c r="E213" i="21"/>
  <c r="E333" i="21"/>
  <c r="E16" i="21"/>
  <c r="E320" i="21"/>
  <c r="E105" i="21"/>
  <c r="E160" i="21"/>
  <c r="E118" i="21"/>
  <c r="E257" i="21"/>
  <c r="E87" i="21"/>
  <c r="E252" i="21"/>
  <c r="E297" i="21"/>
  <c r="E126" i="21"/>
  <c r="E39" i="21"/>
  <c r="E230" i="21"/>
  <c r="E256" i="21"/>
  <c r="E238" i="21"/>
  <c r="E186" i="21"/>
  <c r="E112" i="21"/>
  <c r="E109" i="21"/>
  <c r="E352" i="21"/>
  <c r="E12" i="21"/>
  <c r="E85" i="21"/>
  <c r="E264" i="21"/>
  <c r="E157" i="21"/>
  <c r="E284" i="21"/>
  <c r="E229" i="21"/>
  <c r="E233" i="21"/>
  <c r="E208" i="21"/>
  <c r="E55" i="21"/>
  <c r="E249" i="21"/>
  <c r="E187" i="21"/>
  <c r="E248" i="21"/>
  <c r="E133" i="21"/>
  <c r="E308" i="21"/>
  <c r="E13" i="21"/>
  <c r="E342" i="21"/>
  <c r="E169" i="21"/>
  <c r="E176" i="21"/>
  <c r="E321" i="21"/>
  <c r="E204" i="21"/>
  <c r="E336" i="21"/>
  <c r="E276" i="21"/>
  <c r="E89" i="21"/>
  <c r="E115" i="21"/>
  <c r="E119" i="21"/>
  <c r="E140" i="21"/>
  <c r="E107" i="21"/>
  <c r="E60" i="21"/>
  <c r="E356" i="21"/>
  <c r="E318" i="21"/>
  <c r="E102" i="21"/>
  <c r="E145" i="21"/>
  <c r="E361" i="21"/>
  <c r="E27" i="21"/>
  <c r="E146" i="21"/>
  <c r="E142" i="21"/>
  <c r="E237" i="21"/>
  <c r="E28" i="21"/>
  <c r="E209" i="21"/>
  <c r="E24" i="21"/>
  <c r="E68" i="21"/>
  <c r="E224" i="21"/>
  <c r="E120" i="21"/>
  <c r="E196" i="21"/>
  <c r="E234" i="21"/>
  <c r="E311" i="21"/>
  <c r="E113" i="21"/>
  <c r="E188" i="21"/>
  <c r="E177" i="21"/>
  <c r="E205" i="21"/>
  <c r="E207" i="21"/>
  <c r="E56" i="21"/>
  <c r="E299" i="21"/>
  <c r="E111" i="21"/>
  <c r="E217" i="21"/>
  <c r="E130" i="21"/>
  <c r="E47" i="21"/>
  <c r="E141" i="21"/>
  <c r="E17" i="21"/>
  <c r="E278" i="21"/>
  <c r="E34" i="21"/>
  <c r="E124" i="21"/>
  <c r="E121" i="21"/>
  <c r="E261" i="21"/>
  <c r="E93" i="21"/>
  <c r="E49" i="21"/>
  <c r="E165" i="21"/>
  <c r="E353" i="21"/>
  <c r="E137" i="21"/>
  <c r="E42" i="21"/>
  <c r="E50" i="21"/>
  <c r="E232" i="21"/>
  <c r="E243" i="21"/>
  <c r="E269" i="21"/>
  <c r="E240" i="21"/>
  <c r="E216" i="21"/>
  <c r="E221" i="21"/>
  <c r="E172" i="21"/>
  <c r="E304" i="21"/>
  <c r="E134" i="21"/>
  <c r="E263" i="21"/>
  <c r="E74" i="21"/>
  <c r="E48" i="21"/>
  <c r="E97" i="21"/>
  <c r="E75" i="21"/>
  <c r="E298" i="21"/>
  <c r="E38" i="21"/>
  <c r="E254" i="21"/>
  <c r="E131" i="21"/>
  <c r="E45" i="21"/>
  <c r="E52" i="21"/>
  <c r="E144" i="21"/>
  <c r="E78" i="21"/>
  <c r="E101" i="21"/>
  <c r="E103" i="21"/>
  <c r="E280" i="21"/>
  <c r="E329" i="21"/>
  <c r="E138" i="21"/>
  <c r="E309" i="21"/>
  <c r="E80" i="21"/>
  <c r="E53" i="21"/>
  <c r="E159" i="21"/>
  <c r="E215" i="21"/>
  <c r="E326" i="21"/>
  <c r="E274" i="21"/>
  <c r="E344" i="21"/>
  <c r="E62" i="21"/>
  <c r="E337" i="21"/>
  <c r="E315" i="21"/>
  <c r="E360" i="21"/>
  <c r="E59" i="21"/>
  <c r="E302" i="21"/>
  <c r="E86" i="21"/>
  <c r="E197" i="21"/>
  <c r="E31" i="21"/>
  <c r="E212" i="21"/>
  <c r="E200" i="21"/>
  <c r="E296" i="21"/>
  <c r="E289" i="21"/>
  <c r="E19" i="21"/>
  <c r="E79" i="21"/>
  <c r="E283" i="21"/>
  <c r="E108" i="21"/>
  <c r="E313" i="21"/>
  <c r="E271" i="21"/>
  <c r="E65" i="21"/>
  <c r="E350" i="21"/>
  <c r="E128" i="21"/>
  <c r="E37" i="21"/>
  <c r="E43" i="21"/>
  <c r="E51" i="21"/>
  <c r="E294" i="21"/>
  <c r="E268" i="21"/>
  <c r="E63" i="21"/>
  <c r="E173" i="21"/>
  <c r="E331" i="21"/>
  <c r="E22" i="21"/>
  <c r="E330" i="21"/>
  <c r="E67" i="21"/>
  <c r="E46" i="21"/>
  <c r="E301" i="21"/>
  <c r="E180" i="21"/>
  <c r="E11" i="21"/>
  <c r="E149" i="21"/>
  <c r="E104" i="21"/>
  <c r="E194" i="21"/>
  <c r="E272" i="21"/>
  <c r="E166" i="21"/>
  <c r="E314" i="21"/>
  <c r="E246" i="21"/>
  <c r="E334" i="21"/>
  <c r="E355" i="21"/>
  <c r="E184" i="21"/>
  <c r="E190" i="21"/>
  <c r="E71" i="21"/>
  <c r="E94" i="21"/>
  <c r="E349" i="21"/>
  <c r="E185" i="21"/>
  <c r="E170" i="21"/>
  <c r="E282" i="21"/>
  <c r="E174" i="21"/>
  <c r="E291" i="21"/>
  <c r="E76" i="21"/>
  <c r="E156" i="21"/>
  <c r="E125" i="21"/>
  <c r="E162" i="21"/>
  <c r="E25" i="21"/>
  <c r="E23" i="21"/>
  <c r="E41" i="21"/>
  <c r="E327" i="21"/>
  <c r="E250" i="21"/>
  <c r="E155" i="21"/>
  <c r="E310" i="21"/>
  <c r="E235" i="21"/>
  <c r="E275" i="21"/>
  <c r="E30" i="21"/>
  <c r="E100" i="21"/>
  <c r="E206" i="21"/>
  <c r="E290" i="21"/>
  <c r="E61" i="21"/>
  <c r="E351" i="21"/>
  <c r="E84" i="21"/>
  <c r="E260" i="21"/>
  <c r="E306" i="21"/>
  <c r="E77" i="21"/>
  <c r="E363" i="21"/>
  <c r="E293" i="21"/>
  <c r="E151" i="21"/>
  <c r="E147" i="21"/>
  <c r="E199" i="21"/>
  <c r="E359" i="21"/>
  <c r="E193" i="21"/>
  <c r="E32" i="21"/>
  <c r="E95" i="21"/>
  <c r="E110" i="21"/>
  <c r="E324" i="21"/>
  <c r="E340" i="21"/>
  <c r="E258" i="21"/>
  <c r="E245" i="21"/>
  <c r="E214" i="21"/>
  <c r="E279" i="21"/>
  <c r="E228" i="21"/>
  <c r="E178" i="21"/>
  <c r="E40" i="21"/>
  <c r="E239" i="21"/>
  <c r="E265" i="21"/>
  <c r="E69" i="21"/>
  <c r="E57" i="21"/>
  <c r="E277" i="21"/>
  <c r="E225" i="21"/>
  <c r="E220" i="21"/>
  <c r="E362" i="21"/>
  <c r="E251" i="21"/>
  <c r="E26" i="21"/>
  <c r="E287" i="21"/>
  <c r="E253" i="21"/>
  <c r="E307" i="21"/>
  <c r="E267" i="21"/>
  <c r="E365" i="21"/>
  <c r="E281" i="21"/>
  <c r="E153" i="21"/>
  <c r="E161" i="21"/>
  <c r="E167" i="21"/>
  <c r="E35" i="21"/>
  <c r="E255" i="21"/>
  <c r="E273" i="21"/>
  <c r="E218" i="21"/>
  <c r="E98" i="21"/>
  <c r="E341" i="21"/>
  <c r="E181" i="21"/>
  <c r="E91" i="21"/>
  <c r="E219" i="21"/>
  <c r="E54" i="21"/>
  <c r="E15" i="21"/>
  <c r="E317" i="21"/>
  <c r="E227" i="21"/>
  <c r="E312" i="21"/>
  <c r="E259" i="21"/>
  <c r="E295" i="21"/>
  <c r="E136" i="21"/>
  <c r="E346" i="21"/>
  <c r="E168" i="21"/>
  <c r="E335" i="21"/>
  <c r="E21" i="21"/>
  <c r="E117" i="21"/>
  <c r="E152" i="21"/>
  <c r="E73" i="21"/>
  <c r="E286" i="21"/>
  <c r="E36" i="21"/>
  <c r="E241" i="21"/>
  <c r="E88" i="21"/>
  <c r="E226" i="21"/>
  <c r="E323" i="21"/>
  <c r="B374" i="21"/>
  <c r="C374" i="21"/>
  <c r="I10" i="178"/>
  <c r="H28" i="178"/>
  <c r="H32" i="178"/>
  <c r="H29" i="178"/>
  <c r="H33" i="178"/>
  <c r="H30" i="178"/>
  <c r="H34" i="178"/>
  <c r="M10" i="178"/>
  <c r="L34" i="178"/>
  <c r="L30" i="178"/>
  <c r="L28" i="178"/>
  <c r="L32" i="178"/>
  <c r="L33" i="178"/>
  <c r="L29" i="178"/>
  <c r="AM26" i="1"/>
  <c r="L291" i="1"/>
  <c r="AM292" i="1"/>
  <c r="AM287" i="1"/>
  <c r="AM155" i="1"/>
  <c r="AM186" i="1"/>
  <c r="H137" i="42"/>
  <c r="C144" i="96" s="1"/>
  <c r="AM253" i="1"/>
  <c r="H138" i="42"/>
  <c r="C145" i="96" s="1"/>
  <c r="K9" i="178"/>
  <c r="AM344" i="1"/>
  <c r="L37" i="1"/>
  <c r="AM39" i="1"/>
  <c r="AM135" i="1"/>
  <c r="AM166" i="1"/>
  <c r="AM185" i="1"/>
  <c r="AM119" i="1"/>
  <c r="AM108" i="1"/>
  <c r="AM22" i="1"/>
  <c r="AM265" i="1"/>
  <c r="AM56" i="1"/>
  <c r="AM118" i="1"/>
  <c r="AM160" i="1"/>
  <c r="AM325" i="1"/>
  <c r="AM55" i="1"/>
  <c r="AM276" i="1"/>
  <c r="AM258" i="1"/>
  <c r="AM332" i="1"/>
  <c r="AM318" i="1"/>
  <c r="AM254" i="1"/>
  <c r="AM195" i="1"/>
  <c r="AM219" i="1"/>
  <c r="AM324" i="1"/>
  <c r="AM190" i="1"/>
  <c r="AM261" i="1"/>
  <c r="AM282" i="1"/>
  <c r="AM110" i="1"/>
  <c r="AM140" i="1"/>
  <c r="AM77" i="1"/>
  <c r="AM321" i="1"/>
  <c r="AM205" i="1"/>
  <c r="AM149" i="1"/>
  <c r="AM217" i="1"/>
  <c r="AM147" i="1"/>
  <c r="AM130" i="1"/>
  <c r="AM114" i="1"/>
  <c r="AM157" i="1"/>
  <c r="AM127" i="1"/>
  <c r="AM322" i="1"/>
  <c r="AM121" i="1"/>
  <c r="AM216" i="1"/>
  <c r="AM92" i="1"/>
  <c r="AM238" i="1"/>
  <c r="AM170" i="1"/>
  <c r="AM71" i="1"/>
  <c r="AM264" i="1"/>
  <c r="AM43" i="1"/>
  <c r="AM29" i="1"/>
  <c r="AM224" i="1"/>
  <c r="AM313" i="1"/>
  <c r="AM72" i="1"/>
  <c r="AM221" i="1"/>
  <c r="AM191" i="1"/>
  <c r="AM42" i="1"/>
  <c r="AM154" i="1"/>
  <c r="AM45" i="1"/>
  <c r="AM273" i="1"/>
  <c r="AM256" i="1"/>
  <c r="AM351" i="1"/>
  <c r="AM259" i="1"/>
  <c r="AM193" i="1"/>
  <c r="AM125" i="1"/>
  <c r="AM290" i="1"/>
  <c r="AM257" i="1"/>
  <c r="AM213" i="1"/>
  <c r="AM44" i="1"/>
  <c r="AM24" i="1"/>
  <c r="AM83" i="1"/>
  <c r="AM101" i="1"/>
  <c r="AM274" i="1"/>
  <c r="AM200" i="1"/>
  <c r="AM280" i="1"/>
  <c r="AM64" i="1"/>
  <c r="AM150" i="1"/>
  <c r="AM94" i="1"/>
  <c r="AM198" i="1"/>
  <c r="L279" i="1"/>
  <c r="AM192" i="1"/>
  <c r="AM194" i="1"/>
  <c r="AM210" i="1"/>
  <c r="AM323" i="1"/>
  <c r="AM96" i="1"/>
  <c r="AM85" i="1"/>
  <c r="AM91" i="1"/>
  <c r="AM300" i="1"/>
  <c r="AM89" i="1"/>
  <c r="AM88" i="1"/>
  <c r="AM112" i="1"/>
  <c r="AM156" i="1"/>
  <c r="AM158" i="1"/>
  <c r="L235" i="1"/>
  <c r="AM153" i="1"/>
  <c r="AM297" i="1"/>
  <c r="AM235" i="1"/>
  <c r="AM53" i="1"/>
  <c r="AM122" i="1"/>
  <c r="AM266" i="1"/>
  <c r="AM239" i="1"/>
  <c r="AM76" i="1"/>
  <c r="AM52" i="1"/>
  <c r="AM59" i="1"/>
  <c r="AM106" i="1"/>
  <c r="AM308" i="1"/>
  <c r="AM177" i="1"/>
  <c r="AM306" i="1"/>
  <c r="AM27" i="1"/>
  <c r="AM146" i="1"/>
  <c r="AM35" i="1"/>
  <c r="AM169" i="1"/>
  <c r="AM161" i="1"/>
  <c r="AM336" i="1"/>
  <c r="AM328" i="1"/>
  <c r="AM281" i="1"/>
  <c r="AM66" i="1"/>
  <c r="AM225" i="1"/>
  <c r="AM295" i="1"/>
  <c r="AM95" i="1"/>
  <c r="AM105" i="1"/>
  <c r="AM222" i="1"/>
  <c r="AM84" i="1"/>
  <c r="AM236" i="1"/>
  <c r="AM87" i="1"/>
  <c r="AM60" i="1"/>
  <c r="AM209" i="1"/>
  <c r="AM47" i="1"/>
  <c r="AM349" i="1"/>
  <c r="C370" i="21"/>
  <c r="AM249" i="1"/>
  <c r="AM283" i="1"/>
  <c r="AM183" i="1"/>
  <c r="AM206" i="1"/>
  <c r="AM188" i="1"/>
  <c r="AM197" i="1"/>
  <c r="AM104" i="1"/>
  <c r="AM271" i="1"/>
  <c r="AM247" i="1"/>
  <c r="AM173" i="1"/>
  <c r="AM100" i="1"/>
  <c r="AM252" i="1"/>
  <c r="AM182" i="1"/>
  <c r="AM199" i="1"/>
  <c r="AM335" i="1"/>
  <c r="AM202" i="1"/>
  <c r="AM46" i="1"/>
  <c r="AM123" i="1"/>
  <c r="AM172" i="1"/>
  <c r="AM346" i="1"/>
  <c r="AM248" i="1"/>
  <c r="AM128" i="1"/>
  <c r="AM70" i="1"/>
  <c r="AM36" i="1"/>
  <c r="AM294" i="1"/>
  <c r="AM162" i="1"/>
  <c r="AM317" i="1"/>
  <c r="AM82" i="1"/>
  <c r="AM311" i="1"/>
  <c r="AM163" i="1"/>
  <c r="AM212" i="1"/>
  <c r="AM151" i="1"/>
  <c r="AM178" i="1"/>
  <c r="AM201" i="1"/>
  <c r="AM38" i="1"/>
  <c r="AM263" i="1"/>
  <c r="AM133" i="1"/>
  <c r="AM250" i="1"/>
  <c r="AM330" i="1"/>
  <c r="AM285" i="1"/>
  <c r="AM132" i="1"/>
  <c r="AM237" i="1"/>
  <c r="AM291" i="1"/>
  <c r="AM115" i="1"/>
  <c r="AM184" i="1"/>
  <c r="AM277" i="1"/>
  <c r="AM57" i="1"/>
  <c r="AM347" i="1"/>
  <c r="AM338" i="1"/>
  <c r="AM129" i="1"/>
  <c r="AM79" i="1"/>
  <c r="AM204" i="1"/>
  <c r="AM327" i="1"/>
  <c r="AM214" i="1"/>
  <c r="AM226" i="1"/>
  <c r="AM314" i="1"/>
  <c r="AM34" i="1"/>
  <c r="AM111" i="1"/>
  <c r="AM167" i="1"/>
  <c r="AM86" i="1"/>
  <c r="AM93" i="1"/>
  <c r="AM233" i="1"/>
  <c r="AM307" i="1"/>
  <c r="AM208" i="1"/>
  <c r="AM134" i="1"/>
  <c r="B373" i="21"/>
  <c r="C373" i="21"/>
  <c r="AM31" i="1"/>
  <c r="AM286" i="1"/>
  <c r="AM240" i="1"/>
  <c r="AM345" i="1"/>
  <c r="AM289" i="1"/>
  <c r="AM333" i="1"/>
  <c r="AM51" i="1"/>
  <c r="L242" i="1"/>
  <c r="AM267" i="1"/>
  <c r="AM97" i="1"/>
  <c r="AM159" i="1"/>
  <c r="AM143" i="1"/>
  <c r="AM50" i="1"/>
  <c r="AM120" i="1"/>
  <c r="AM231" i="1"/>
  <c r="AM109" i="1"/>
  <c r="AM319" i="1"/>
  <c r="AM230" i="1"/>
  <c r="AM99" i="1"/>
  <c r="AM329" i="1"/>
  <c r="AM353" i="1"/>
  <c r="AM246" i="1"/>
  <c r="AM136" i="1"/>
  <c r="AM63" i="1"/>
  <c r="AM303" i="1"/>
  <c r="AM356" i="1"/>
  <c r="AM180" i="1"/>
  <c r="AM227" i="1"/>
  <c r="AM67" i="1"/>
  <c r="AM229" i="1"/>
  <c r="AM171" i="1"/>
  <c r="AM181" i="1"/>
  <c r="AM354" i="1"/>
  <c r="AM81" i="1"/>
  <c r="AM207" i="1"/>
  <c r="AM117" i="1"/>
  <c r="AM348" i="1"/>
  <c r="AM288" i="1"/>
  <c r="AM139" i="1"/>
  <c r="AM223" i="1"/>
  <c r="AM242" i="1"/>
  <c r="AM40" i="1"/>
  <c r="AM305" i="1"/>
  <c r="AM278" i="1"/>
  <c r="AM302" i="1"/>
  <c r="AM352" i="1"/>
  <c r="AM131" i="1"/>
  <c r="AM275" i="1"/>
  <c r="AM232" i="1"/>
  <c r="AM164" i="1"/>
  <c r="AM218" i="1"/>
  <c r="AM113" i="1"/>
  <c r="AM262" i="1"/>
  <c r="AM175" i="1"/>
  <c r="AM234" i="1"/>
  <c r="AO361" i="1"/>
  <c r="AM176" i="1"/>
  <c r="AM215" i="1"/>
  <c r="AM126" i="1"/>
  <c r="AM309" i="1"/>
  <c r="AM116" i="1"/>
  <c r="AM320" i="1"/>
  <c r="AM75" i="1"/>
  <c r="AM124" i="1"/>
  <c r="AM304" i="1"/>
  <c r="AM48" i="1"/>
  <c r="AM41" i="1"/>
  <c r="AM74" i="1"/>
  <c r="AM98" i="1"/>
  <c r="AM68" i="1"/>
  <c r="AM284" i="1"/>
  <c r="AM141" i="1"/>
  <c r="AM255" i="1"/>
  <c r="AM270" i="1"/>
  <c r="AM187" i="1"/>
  <c r="AM165" i="1"/>
  <c r="AM49" i="1"/>
  <c r="AM148" i="1"/>
  <c r="AM279" i="1"/>
  <c r="AM33" i="1"/>
  <c r="AM179" i="1"/>
  <c r="AM298" i="1"/>
  <c r="AM203" i="1"/>
  <c r="AM334" i="1"/>
  <c r="AM312" i="1"/>
  <c r="AM145" i="1"/>
  <c r="AM269" i="1"/>
  <c r="AM65" i="1"/>
  <c r="AM174" i="1"/>
  <c r="AM355" i="1"/>
  <c r="AM196" i="1"/>
  <c r="AM32" i="1"/>
  <c r="AM69" i="1"/>
  <c r="AM272" i="1"/>
  <c r="AM260" i="1"/>
  <c r="AM293" i="1"/>
  <c r="AM30" i="1"/>
  <c r="AM144" i="1"/>
  <c r="AM107" i="1"/>
  <c r="AM189" i="1"/>
  <c r="AM102" i="1"/>
  <c r="AM23" i="1"/>
  <c r="AM243" i="1"/>
  <c r="AM103" i="1"/>
  <c r="AM73" i="1"/>
  <c r="AM331" i="1"/>
  <c r="AM326" i="1"/>
  <c r="AM61" i="1"/>
  <c r="AM142" i="1"/>
  <c r="AM152" i="1"/>
  <c r="AM310" i="1"/>
  <c r="AM58" i="1"/>
  <c r="AM316" i="1"/>
  <c r="AM251" i="1"/>
  <c r="AM244" i="1"/>
  <c r="AM90" i="1"/>
  <c r="AM168" i="1"/>
  <c r="AM78" i="1"/>
  <c r="AM296" i="1"/>
  <c r="AM54" i="1"/>
  <c r="AM137" i="1"/>
  <c r="AM228" i="1"/>
  <c r="AM138" i="1"/>
  <c r="AM211" i="1"/>
  <c r="AM299" i="1"/>
  <c r="AM25" i="1"/>
  <c r="AM241" i="1"/>
  <c r="AM28" i="1"/>
  <c r="L326" i="1"/>
  <c r="L61" i="1"/>
  <c r="M368" i="1"/>
  <c r="N365" i="1"/>
  <c r="AO366" i="1"/>
  <c r="AO357" i="1"/>
  <c r="AO362" i="1"/>
  <c r="M365" i="1"/>
  <c r="AO365" i="1"/>
  <c r="AN366" i="1"/>
  <c r="AN365" i="1"/>
  <c r="M360" i="1"/>
  <c r="N360" i="1"/>
  <c r="N366" i="1"/>
  <c r="N358" i="1"/>
  <c r="M366" i="1"/>
  <c r="AN368" i="1"/>
  <c r="M358" i="1"/>
  <c r="M367" i="1"/>
  <c r="AO367" i="1"/>
  <c r="N367" i="1"/>
  <c r="AN367" i="1"/>
  <c r="AO368" i="1"/>
  <c r="N363" i="1"/>
  <c r="M363" i="1"/>
  <c r="M357" i="1"/>
  <c r="M361" i="1"/>
  <c r="N357" i="1"/>
  <c r="AO363" i="1"/>
  <c r="N361" i="1"/>
  <c r="AN359" i="1"/>
  <c r="AO359" i="1"/>
  <c r="AN363" i="1"/>
  <c r="AN358" i="1"/>
  <c r="N364" i="1"/>
  <c r="N362" i="1"/>
  <c r="M364" i="1"/>
  <c r="AO358" i="1"/>
  <c r="M359" i="1"/>
  <c r="M362" i="1"/>
  <c r="I381" i="179"/>
  <c r="AN361" i="1"/>
  <c r="AO364" i="1"/>
  <c r="N359" i="1"/>
  <c r="N368" i="1"/>
  <c r="AN364" i="1"/>
  <c r="AO360" i="1"/>
  <c r="AN360" i="1"/>
  <c r="AN357" i="1"/>
  <c r="AN362" i="1"/>
  <c r="AM362" i="1" s="1"/>
  <c r="AJ377" i="1"/>
  <c r="AJ374" i="1"/>
  <c r="B115" i="42"/>
  <c r="E115" i="42" s="1"/>
  <c r="B53" i="42"/>
  <c r="E53" i="42" s="1"/>
  <c r="L299" i="1"/>
  <c r="L286" i="1"/>
  <c r="L264" i="1"/>
  <c r="AJ375" i="1"/>
  <c r="L18" i="1"/>
  <c r="L246" i="1"/>
  <c r="L244" i="1"/>
  <c r="L27" i="1"/>
  <c r="L225" i="1"/>
  <c r="L254" i="1"/>
  <c r="L52" i="1"/>
  <c r="L314" i="1"/>
  <c r="L278" i="1"/>
  <c r="C109" i="42"/>
  <c r="F109" i="42" s="1"/>
  <c r="L392" i="1"/>
  <c r="I383" i="1"/>
  <c r="I384" i="1"/>
  <c r="AJ383" i="1"/>
  <c r="AJ384" i="1"/>
  <c r="B104" i="42"/>
  <c r="E104" i="42" s="1"/>
  <c r="AJ376" i="1"/>
  <c r="C76" i="42"/>
  <c r="F76" i="42" s="1"/>
  <c r="B67" i="42"/>
  <c r="E67" i="42" s="1"/>
  <c r="B16" i="42"/>
  <c r="E16" i="42" s="1"/>
  <c r="B127" i="42"/>
  <c r="E127" i="42" s="1"/>
  <c r="AM17" i="1"/>
  <c r="B78" i="42"/>
  <c r="E78" i="42" s="1"/>
  <c r="L276" i="1"/>
  <c r="C83" i="42"/>
  <c r="F83" i="42" s="1"/>
  <c r="B93" i="42"/>
  <c r="E93" i="42" s="1"/>
  <c r="B56" i="42"/>
  <c r="E56" i="42" s="1"/>
  <c r="B54" i="42"/>
  <c r="E54" i="42" s="1"/>
  <c r="B84" i="42"/>
  <c r="E84" i="42" s="1"/>
  <c r="B37" i="42"/>
  <c r="E37" i="42" s="1"/>
  <c r="B91" i="42"/>
  <c r="E91" i="42" s="1"/>
  <c r="B38" i="42"/>
  <c r="E38" i="42" s="1"/>
  <c r="L54" i="1"/>
  <c r="B71" i="42"/>
  <c r="E71" i="42" s="1"/>
  <c r="L220" i="1"/>
  <c r="B89" i="42"/>
  <c r="E89" i="42" s="1"/>
  <c r="B36" i="42"/>
  <c r="E36" i="42" s="1"/>
  <c r="C53" i="42"/>
  <c r="F53" i="42" s="1"/>
  <c r="B81" i="42"/>
  <c r="E81" i="42" s="1"/>
  <c r="C96" i="42"/>
  <c r="F96" i="42" s="1"/>
  <c r="C110" i="42"/>
  <c r="F110" i="42" s="1"/>
  <c r="C14" i="42"/>
  <c r="F14" i="42" s="1"/>
  <c r="B118" i="42"/>
  <c r="E118" i="42" s="1"/>
  <c r="B109" i="42"/>
  <c r="E109" i="42" s="1"/>
  <c r="B68" i="42"/>
  <c r="E68" i="42" s="1"/>
  <c r="C48" i="42"/>
  <c r="F48" i="42" s="1"/>
  <c r="B121" i="42"/>
  <c r="E121" i="42" s="1"/>
  <c r="L320" i="1"/>
  <c r="C114" i="42"/>
  <c r="F114" i="42" s="1"/>
  <c r="B43" i="42"/>
  <c r="E43" i="42" s="1"/>
  <c r="L238" i="1"/>
  <c r="AM18" i="1"/>
  <c r="C43" i="42"/>
  <c r="F43" i="42" s="1"/>
  <c r="C122" i="42"/>
  <c r="F122" i="42" s="1"/>
  <c r="C52" i="42"/>
  <c r="F52" i="42" s="1"/>
  <c r="C125" i="42"/>
  <c r="F125" i="42" s="1"/>
  <c r="L285" i="1"/>
  <c r="B79" i="42"/>
  <c r="E79" i="42" s="1"/>
  <c r="L300" i="1"/>
  <c r="C73" i="42"/>
  <c r="F73" i="42" s="1"/>
  <c r="E182" i="21"/>
  <c r="B107" i="42"/>
  <c r="E107" i="42" s="1"/>
  <c r="B98" i="42"/>
  <c r="E98" i="42" s="1"/>
  <c r="B27" i="42"/>
  <c r="E27" i="42" s="1"/>
  <c r="C62" i="42"/>
  <c r="F62" i="42" s="1"/>
  <c r="L29" i="1"/>
  <c r="L151" i="1"/>
  <c r="B58" i="42"/>
  <c r="E58" i="42" s="1"/>
  <c r="B73" i="42"/>
  <c r="E73" i="42" s="1"/>
  <c r="B70" i="42"/>
  <c r="E70" i="42" s="1"/>
  <c r="C12" i="42"/>
  <c r="F12" i="42" s="1"/>
  <c r="B119" i="42"/>
  <c r="E119" i="42" s="1"/>
  <c r="E192" i="21"/>
  <c r="C61" i="42"/>
  <c r="F61" i="42" s="1"/>
  <c r="B14" i="42"/>
  <c r="E14" i="42" s="1"/>
  <c r="B46" i="42"/>
  <c r="E46" i="42" s="1"/>
  <c r="C120" i="42"/>
  <c r="F120" i="42" s="1"/>
  <c r="B80" i="42"/>
  <c r="E80" i="42" s="1"/>
  <c r="B101" i="42"/>
  <c r="E101" i="42" s="1"/>
  <c r="C56" i="42"/>
  <c r="F56" i="42" s="1"/>
  <c r="C42" i="42"/>
  <c r="F42" i="42" s="1"/>
  <c r="I371" i="1"/>
  <c r="E247" i="21"/>
  <c r="C55" i="42"/>
  <c r="F55" i="42" s="1"/>
  <c r="C89" i="42"/>
  <c r="F89" i="42" s="1"/>
  <c r="E305" i="21"/>
  <c r="B126" i="42"/>
  <c r="E126" i="42" s="1"/>
  <c r="B63" i="42"/>
  <c r="E63" i="42" s="1"/>
  <c r="B366" i="21"/>
  <c r="B114" i="42"/>
  <c r="E114" i="42" s="1"/>
  <c r="C112" i="42"/>
  <c r="F112" i="42" s="1"/>
  <c r="B103" i="42"/>
  <c r="E103" i="42" s="1"/>
  <c r="B82" i="42"/>
  <c r="E82" i="42" s="1"/>
  <c r="AJ373" i="1"/>
  <c r="B13" i="42"/>
  <c r="E13" i="42" s="1"/>
  <c r="B44" i="42"/>
  <c r="E44" i="42" s="1"/>
  <c r="B31" i="42"/>
  <c r="E31" i="42" s="1"/>
  <c r="B94" i="42"/>
  <c r="E94" i="42" s="1"/>
  <c r="AZ23" i="1"/>
  <c r="C366" i="21"/>
  <c r="F366" i="21" s="1"/>
  <c r="B57" i="42"/>
  <c r="E57" i="42" s="1"/>
  <c r="C86" i="42"/>
  <c r="F86" i="42" s="1"/>
  <c r="C111" i="42"/>
  <c r="F111" i="42" s="1"/>
  <c r="B367" i="21"/>
  <c r="B23" i="42"/>
  <c r="E23" i="42" s="1"/>
  <c r="B62" i="42"/>
  <c r="E62" i="42" s="1"/>
  <c r="B17" i="42"/>
  <c r="E17" i="42" s="1"/>
  <c r="B112" i="42"/>
  <c r="E112" i="42" s="1"/>
  <c r="C47" i="42"/>
  <c r="F47" i="42" s="1"/>
  <c r="C88" i="42"/>
  <c r="F88" i="42" s="1"/>
  <c r="C49" i="42"/>
  <c r="F49" i="42" s="1"/>
  <c r="C32" i="42"/>
  <c r="F32" i="42" s="1"/>
  <c r="L150" i="1"/>
  <c r="B28" i="42"/>
  <c r="E28" i="42" s="1"/>
  <c r="L251" i="1"/>
  <c r="L248" i="1"/>
  <c r="B72" i="42"/>
  <c r="E72" i="42" s="1"/>
  <c r="L237" i="1"/>
  <c r="L289" i="1"/>
  <c r="B88" i="42"/>
  <c r="E88" i="42" s="1"/>
  <c r="L228" i="1"/>
  <c r="L322" i="1"/>
  <c r="L232" i="1"/>
  <c r="L154" i="1"/>
  <c r="L324" i="1"/>
  <c r="E189" i="21"/>
  <c r="L325" i="1"/>
  <c r="B40" i="42"/>
  <c r="E40" i="42" s="1"/>
  <c r="B86" i="42"/>
  <c r="E86" i="42" s="1"/>
  <c r="L267" i="1"/>
  <c r="L32" i="1"/>
  <c r="L258" i="1"/>
  <c r="L305" i="1"/>
  <c r="L288" i="1"/>
  <c r="L176" i="1"/>
  <c r="L221" i="1"/>
  <c r="I373" i="1"/>
  <c r="I372" i="1"/>
  <c r="I370" i="1"/>
  <c r="L118" i="1"/>
  <c r="L30" i="1"/>
  <c r="B117" i="42"/>
  <c r="E117" i="42" s="1"/>
  <c r="L315" i="1"/>
  <c r="L280" i="1"/>
  <c r="B45" i="42"/>
  <c r="E45" i="42" s="1"/>
  <c r="L68" i="1"/>
  <c r="L230" i="1"/>
  <c r="E332" i="21"/>
  <c r="L247" i="1"/>
  <c r="L252" i="1"/>
  <c r="C117" i="42"/>
  <c r="F117" i="42" s="1"/>
  <c r="C107" i="42"/>
  <c r="F107" i="42" s="1"/>
  <c r="C17" i="42"/>
  <c r="F17" i="42" s="1"/>
  <c r="C92" i="42"/>
  <c r="F92" i="42" s="1"/>
  <c r="C100" i="42"/>
  <c r="F100" i="42" s="1"/>
  <c r="C33" i="42"/>
  <c r="F33" i="42" s="1"/>
  <c r="C23" i="42"/>
  <c r="F23" i="42" s="1"/>
  <c r="B60" i="42"/>
  <c r="E60" i="42" s="1"/>
  <c r="B99" i="42"/>
  <c r="E99" i="42" s="1"/>
  <c r="B66" i="42"/>
  <c r="E66" i="42" s="1"/>
  <c r="C22" i="42"/>
  <c r="F22" i="42" s="1"/>
  <c r="B26" i="42"/>
  <c r="E26" i="42" s="1"/>
  <c r="C41" i="42"/>
  <c r="F41" i="42" s="1"/>
  <c r="B47" i="42"/>
  <c r="E47" i="42" s="1"/>
  <c r="B122" i="42"/>
  <c r="E122" i="42" s="1"/>
  <c r="B92" i="42"/>
  <c r="E92" i="42" s="1"/>
  <c r="E325" i="21"/>
  <c r="C93" i="42"/>
  <c r="F93" i="42" s="1"/>
  <c r="E300" i="21"/>
  <c r="C54" i="42"/>
  <c r="F54" i="42" s="1"/>
  <c r="C51" i="42"/>
  <c r="F51" i="42" s="1"/>
  <c r="E29" i="21"/>
  <c r="C74" i="42"/>
  <c r="F74" i="42" s="1"/>
  <c r="B90" i="42"/>
  <c r="E90" i="42" s="1"/>
  <c r="B87" i="42"/>
  <c r="E87" i="42" s="1"/>
  <c r="E316" i="21"/>
  <c r="B76" i="42"/>
  <c r="E76" i="42" s="1"/>
  <c r="B30" i="42"/>
  <c r="E30" i="42" s="1"/>
  <c r="C85" i="42"/>
  <c r="F85" i="42" s="1"/>
  <c r="C101" i="42"/>
  <c r="F101" i="42" s="1"/>
  <c r="C103" i="42"/>
  <c r="F103" i="42" s="1"/>
  <c r="B22" i="42"/>
  <c r="E22" i="42" s="1"/>
  <c r="B12" i="42"/>
  <c r="E12" i="42" s="1"/>
  <c r="E262" i="21"/>
  <c r="E358" i="21"/>
  <c r="C15" i="42"/>
  <c r="F15" i="42" s="1"/>
  <c r="C81" i="42"/>
  <c r="F81" i="42" s="1"/>
  <c r="B102" i="42"/>
  <c r="E102" i="42" s="1"/>
  <c r="C99" i="42"/>
  <c r="F99" i="42" s="1"/>
  <c r="B41" i="42"/>
  <c r="E41" i="42" s="1"/>
  <c r="B65" i="42"/>
  <c r="E65" i="42" s="1"/>
  <c r="C31" i="42"/>
  <c r="F31" i="42" s="1"/>
  <c r="E154" i="21"/>
  <c r="B110" i="42"/>
  <c r="E110" i="42" s="1"/>
  <c r="B69" i="42"/>
  <c r="E69" i="42" s="1"/>
  <c r="B113" i="42"/>
  <c r="E113" i="42" s="1"/>
  <c r="B33" i="42"/>
  <c r="E33" i="42" s="1"/>
  <c r="C78" i="42"/>
  <c r="F78" i="42" s="1"/>
  <c r="E14" i="21"/>
  <c r="L133" i="1"/>
  <c r="B96" i="42"/>
  <c r="E96" i="42" s="1"/>
  <c r="I376" i="1"/>
  <c r="L266" i="1"/>
  <c r="L234" i="1"/>
  <c r="L35" i="1"/>
  <c r="C82" i="42"/>
  <c r="F82" i="42" s="1"/>
  <c r="B55" i="42"/>
  <c r="E55" i="42" s="1"/>
  <c r="B24" i="42"/>
  <c r="E24" i="42" s="1"/>
  <c r="C102" i="42"/>
  <c r="F102" i="42" s="1"/>
  <c r="C59" i="42"/>
  <c r="F59" i="42" s="1"/>
  <c r="E90" i="21"/>
  <c r="E99" i="21"/>
  <c r="L304" i="1"/>
  <c r="B85" i="42"/>
  <c r="E85" i="42" s="1"/>
  <c r="C77" i="42"/>
  <c r="F77" i="42" s="1"/>
  <c r="C94" i="42"/>
  <c r="F94" i="42" s="1"/>
  <c r="C105" i="42"/>
  <c r="F105" i="42" s="1"/>
  <c r="C115" i="42"/>
  <c r="F115" i="42" s="1"/>
  <c r="C68" i="42"/>
  <c r="F68" i="42" s="1"/>
  <c r="C25" i="42"/>
  <c r="F25" i="42" s="1"/>
  <c r="C21" i="42"/>
  <c r="F21" i="42" s="1"/>
  <c r="C108" i="42"/>
  <c r="F108" i="42" s="1"/>
  <c r="C84" i="42"/>
  <c r="F84" i="42" s="1"/>
  <c r="C11" i="42"/>
  <c r="F11" i="42" s="1"/>
  <c r="C121" i="42"/>
  <c r="F121" i="42" s="1"/>
  <c r="C30" i="42"/>
  <c r="F30" i="42" s="1"/>
  <c r="AJ370" i="1"/>
  <c r="C91" i="42"/>
  <c r="F91" i="42" s="1"/>
  <c r="C18" i="42"/>
  <c r="F18" i="42" s="1"/>
  <c r="C106" i="42"/>
  <c r="F106" i="42" s="1"/>
  <c r="C58" i="42"/>
  <c r="F58" i="42" s="1"/>
  <c r="C75" i="42"/>
  <c r="F75" i="42" s="1"/>
  <c r="C24" i="42"/>
  <c r="F24" i="42" s="1"/>
  <c r="C126" i="42"/>
  <c r="F126" i="42" s="1"/>
  <c r="B83" i="42"/>
  <c r="E83" i="42" s="1"/>
  <c r="L256" i="1"/>
  <c r="L39" i="1"/>
  <c r="L96" i="1"/>
  <c r="L86" i="1"/>
  <c r="B105" i="42"/>
  <c r="E105" i="42" s="1"/>
  <c r="B97" i="42"/>
  <c r="E97" i="42" s="1"/>
  <c r="L284" i="1"/>
  <c r="L70" i="1"/>
  <c r="L240" i="1"/>
  <c r="L239" i="1"/>
  <c r="L231" i="1"/>
  <c r="C40" i="42"/>
  <c r="F40" i="42" s="1"/>
  <c r="L89" i="1"/>
  <c r="C64" i="42"/>
  <c r="F64" i="42" s="1"/>
  <c r="L342" i="1"/>
  <c r="E244" i="21"/>
  <c r="L122" i="1"/>
  <c r="L117" i="1"/>
  <c r="L215" i="1"/>
  <c r="L323" i="1"/>
  <c r="L216" i="1"/>
  <c r="L169" i="1"/>
  <c r="L138" i="1"/>
  <c r="L253" i="1"/>
  <c r="L125" i="1"/>
  <c r="L245" i="1"/>
  <c r="L73" i="1"/>
  <c r="L271" i="1"/>
  <c r="L31" i="1"/>
  <c r="L222" i="1"/>
  <c r="L33" i="1"/>
  <c r="L93" i="1"/>
  <c r="L56" i="1"/>
  <c r="L303" i="1"/>
  <c r="L296" i="1"/>
  <c r="L50" i="1"/>
  <c r="L274" i="1"/>
  <c r="L223" i="1"/>
  <c r="L249" i="1"/>
  <c r="C72" i="42"/>
  <c r="F72" i="42" s="1"/>
  <c r="C34" i="42"/>
  <c r="F34" i="42" s="1"/>
  <c r="L193" i="1"/>
  <c r="L227" i="1"/>
  <c r="C80" i="42"/>
  <c r="F80" i="42" s="1"/>
  <c r="L192" i="1"/>
  <c r="L58" i="1"/>
  <c r="L307" i="1"/>
  <c r="L294" i="1"/>
  <c r="B29" i="42"/>
  <c r="E29" i="42" s="1"/>
  <c r="L191" i="1"/>
  <c r="L226" i="1"/>
  <c r="B100" i="42"/>
  <c r="E100" i="42" s="1"/>
  <c r="L174" i="1"/>
  <c r="L75" i="1"/>
  <c r="L190" i="1"/>
  <c r="L166" i="1"/>
  <c r="L310" i="1"/>
  <c r="L319" i="1"/>
  <c r="L241" i="1"/>
  <c r="L152" i="1"/>
  <c r="L338" i="1"/>
  <c r="B116" i="42"/>
  <c r="E116" i="42" s="1"/>
  <c r="L59" i="1"/>
  <c r="L28" i="1"/>
  <c r="L229" i="1"/>
  <c r="L233" i="1"/>
  <c r="L36" i="1"/>
  <c r="L45" i="1"/>
  <c r="L34" i="1"/>
  <c r="L83" i="1"/>
  <c r="L144" i="1"/>
  <c r="AM20" i="1"/>
  <c r="L189" i="1"/>
  <c r="L250" i="1"/>
  <c r="L327" i="1"/>
  <c r="L302" i="1"/>
  <c r="L47" i="1"/>
  <c r="L312" i="1"/>
  <c r="L69" i="1"/>
  <c r="L153" i="1"/>
  <c r="B51" i="42"/>
  <c r="E51" i="42" s="1"/>
  <c r="L188" i="1"/>
  <c r="C104" i="42"/>
  <c r="F104" i="42" s="1"/>
  <c r="L62" i="1"/>
  <c r="L120" i="1"/>
  <c r="L149" i="1"/>
  <c r="L295" i="1"/>
  <c r="L148" i="1"/>
  <c r="L257" i="1"/>
  <c r="L260" i="1"/>
  <c r="L281" i="1"/>
  <c r="B64" i="42"/>
  <c r="E64" i="42" s="1"/>
  <c r="L183" i="1"/>
  <c r="B25" i="42"/>
  <c r="E25" i="42" s="1"/>
  <c r="L297" i="1"/>
  <c r="L262" i="1"/>
  <c r="L66" i="1"/>
  <c r="B21" i="42"/>
  <c r="E21" i="42" s="1"/>
  <c r="L132" i="1"/>
  <c r="L155" i="1"/>
  <c r="B18" i="42"/>
  <c r="E18" i="42" s="1"/>
  <c r="C119" i="42"/>
  <c r="F119" i="42" s="1"/>
  <c r="L161" i="1"/>
  <c r="L162" i="1"/>
  <c r="L123" i="1"/>
  <c r="L104" i="1"/>
  <c r="L25" i="1"/>
  <c r="C37" i="42"/>
  <c r="F37" i="42" s="1"/>
  <c r="L116" i="1"/>
  <c r="L42" i="1"/>
  <c r="L40" i="1"/>
  <c r="L268" i="1"/>
  <c r="L273" i="1"/>
  <c r="L328" i="1"/>
  <c r="L290" i="1"/>
  <c r="L26" i="1"/>
  <c r="L146" i="1"/>
  <c r="L55" i="1"/>
  <c r="L306" i="1"/>
  <c r="L263" i="1"/>
  <c r="L259" i="1"/>
  <c r="L316" i="1"/>
  <c r="L292" i="1"/>
  <c r="L282" i="1"/>
  <c r="L265" i="1"/>
  <c r="L236" i="1"/>
  <c r="L243" i="1"/>
  <c r="L272" i="1"/>
  <c r="E322" i="21"/>
  <c r="B106" i="42"/>
  <c r="E106" i="42" s="1"/>
  <c r="E195" i="21"/>
  <c r="E44" i="21"/>
  <c r="C98" i="42"/>
  <c r="F98" i="42" s="1"/>
  <c r="C45" i="42"/>
  <c r="F45" i="42" s="1"/>
  <c r="C87" i="42"/>
  <c r="F87" i="42" s="1"/>
  <c r="B61" i="42"/>
  <c r="E61" i="42" s="1"/>
  <c r="B108" i="42"/>
  <c r="E108" i="42" s="1"/>
  <c r="E114" i="21"/>
  <c r="B59" i="42"/>
  <c r="E59" i="42" s="1"/>
  <c r="E319" i="21"/>
  <c r="C113" i="42"/>
  <c r="F113" i="42" s="1"/>
  <c r="C63" i="42"/>
  <c r="F63" i="42" s="1"/>
  <c r="B111" i="42"/>
  <c r="E111" i="42" s="1"/>
  <c r="C123" i="42"/>
  <c r="F123" i="42" s="1"/>
  <c r="B74" i="42"/>
  <c r="E74" i="42" s="1"/>
  <c r="B20" i="42"/>
  <c r="E20" i="42" s="1"/>
  <c r="E343" i="21"/>
  <c r="C27" i="42"/>
  <c r="F27" i="42" s="1"/>
  <c r="C35" i="42"/>
  <c r="F35" i="42" s="1"/>
  <c r="B95" i="42"/>
  <c r="E95" i="42" s="1"/>
  <c r="C67" i="42"/>
  <c r="F67" i="42" s="1"/>
  <c r="E143" i="21"/>
  <c r="AJ372" i="1"/>
  <c r="B19" i="42"/>
  <c r="E19" i="42" s="1"/>
  <c r="E66" i="21"/>
  <c r="L38" i="1"/>
  <c r="AJ382" i="1"/>
  <c r="C95" i="42"/>
  <c r="F95" i="42" s="1"/>
  <c r="E72" i="21"/>
  <c r="B39" i="42"/>
  <c r="E39" i="42" s="1"/>
  <c r="C44" i="42"/>
  <c r="F44" i="42" s="1"/>
  <c r="L76" i="1"/>
  <c r="L53" i="1"/>
  <c r="L57" i="1"/>
  <c r="L309" i="1"/>
  <c r="L287" i="1"/>
  <c r="L321" i="1"/>
  <c r="L277" i="1"/>
  <c r="L214" i="1"/>
  <c r="L63" i="1"/>
  <c r="L160" i="1"/>
  <c r="B15" i="42"/>
  <c r="E15" i="42" s="1"/>
  <c r="C116" i="42"/>
  <c r="F116" i="42" s="1"/>
  <c r="I368" i="1"/>
  <c r="L298" i="1"/>
  <c r="L195" i="1"/>
  <c r="I375" i="1"/>
  <c r="L201" i="1"/>
  <c r="L65" i="1"/>
  <c r="L121" i="1"/>
  <c r="L119" i="1"/>
  <c r="C60" i="42"/>
  <c r="F60" i="42" s="1"/>
  <c r="L64" i="1"/>
  <c r="E292" i="21"/>
  <c r="L308" i="1"/>
  <c r="L44" i="1"/>
  <c r="L311" i="1"/>
  <c r="L51" i="1"/>
  <c r="L318" i="1"/>
  <c r="L43" i="1"/>
  <c r="L255" i="1"/>
  <c r="L269" i="1"/>
  <c r="L270" i="1"/>
  <c r="L293" i="1"/>
  <c r="L60" i="1"/>
  <c r="AM19" i="1"/>
  <c r="L49" i="1"/>
  <c r="L313" i="1"/>
  <c r="L46" i="1"/>
  <c r="L317" i="1"/>
  <c r="L48" i="1"/>
  <c r="L283" i="1"/>
  <c r="L261" i="1"/>
  <c r="C26" i="42"/>
  <c r="F26" i="42" s="1"/>
  <c r="C28" i="42"/>
  <c r="F28" i="42" s="1"/>
  <c r="L124" i="1"/>
  <c r="L71" i="1"/>
  <c r="B48" i="42"/>
  <c r="E48" i="42" s="1"/>
  <c r="L275" i="1"/>
  <c r="E285" i="21"/>
  <c r="B49" i="42"/>
  <c r="E49" i="42" s="1"/>
  <c r="C69" i="42"/>
  <c r="F69" i="42" s="1"/>
  <c r="E139" i="21"/>
  <c r="C39" i="42"/>
  <c r="F39" i="42" s="1"/>
  <c r="B52" i="42"/>
  <c r="E52" i="42" s="1"/>
  <c r="C16" i="42"/>
  <c r="F16" i="42" s="1"/>
  <c r="B124" i="42"/>
  <c r="E124" i="42" s="1"/>
  <c r="I369" i="1"/>
  <c r="B11" i="42"/>
  <c r="E11" i="42" s="1"/>
  <c r="L145" i="1"/>
  <c r="AJ371" i="1"/>
  <c r="L78" i="1"/>
  <c r="L72" i="1"/>
  <c r="L198" i="1"/>
  <c r="C36" i="42"/>
  <c r="F36" i="42" s="1"/>
  <c r="C124" i="42"/>
  <c r="F124" i="42" s="1"/>
  <c r="L208" i="1"/>
  <c r="L23" i="1"/>
  <c r="B32" i="42"/>
  <c r="E32" i="42" s="1"/>
  <c r="L348" i="1"/>
  <c r="E64" i="21"/>
  <c r="L100" i="1"/>
  <c r="C79" i="42"/>
  <c r="F79" i="42" s="1"/>
  <c r="L171" i="1"/>
  <c r="E18" i="21"/>
  <c r="B50" i="42"/>
  <c r="E50" i="42" s="1"/>
  <c r="C97" i="42"/>
  <c r="F97" i="42" s="1"/>
  <c r="L101" i="1"/>
  <c r="L159" i="1"/>
  <c r="C90" i="42"/>
  <c r="F90" i="42" s="1"/>
  <c r="L82" i="1"/>
  <c r="L85" i="1"/>
  <c r="E123" i="21"/>
  <c r="AJ366" i="1"/>
  <c r="L41" i="1"/>
  <c r="L143" i="1"/>
  <c r="C50" i="42"/>
  <c r="F50" i="42" s="1"/>
  <c r="C118" i="42"/>
  <c r="F118" i="42" s="1"/>
  <c r="C29" i="42"/>
  <c r="F29" i="42" s="1"/>
  <c r="C13" i="42"/>
  <c r="F13" i="42" s="1"/>
  <c r="C57" i="42"/>
  <c r="F57" i="42" s="1"/>
  <c r="L103" i="1"/>
  <c r="L177" i="1"/>
  <c r="L21" i="1"/>
  <c r="L147" i="1"/>
  <c r="AJ369" i="1"/>
  <c r="L128" i="1"/>
  <c r="L24" i="1"/>
  <c r="I366" i="1"/>
  <c r="E127" i="21"/>
  <c r="L88" i="1"/>
  <c r="L84" i="1"/>
  <c r="L67" i="1"/>
  <c r="L180" i="1"/>
  <c r="C65" i="42"/>
  <c r="F65" i="42" s="1"/>
  <c r="I367" i="1"/>
  <c r="L170" i="1"/>
  <c r="L139" i="1"/>
  <c r="L131" i="1"/>
  <c r="L341" i="1"/>
  <c r="L80" i="1"/>
  <c r="L167" i="1"/>
  <c r="L213" i="1"/>
  <c r="L164" i="1"/>
  <c r="L165" i="1"/>
  <c r="L186" i="1"/>
  <c r="L127" i="1"/>
  <c r="L22" i="1"/>
  <c r="E203" i="21"/>
  <c r="E364" i="21"/>
  <c r="E106" i="21"/>
  <c r="E211" i="21"/>
  <c r="E354" i="21"/>
  <c r="E210" i="21"/>
  <c r="E348" i="21"/>
  <c r="E164" i="21"/>
  <c r="E339" i="21"/>
  <c r="L354" i="1"/>
  <c r="E179" i="21"/>
  <c r="E83" i="21"/>
  <c r="E122" i="21"/>
  <c r="E20" i="21"/>
  <c r="L330" i="1"/>
  <c r="L77" i="1"/>
  <c r="L353" i="1"/>
  <c r="L92" i="1"/>
  <c r="L136" i="1"/>
  <c r="E198" i="21"/>
  <c r="E82" i="21"/>
  <c r="E202" i="21"/>
  <c r="E135" i="21"/>
  <c r="E171" i="21"/>
  <c r="E92" i="21"/>
  <c r="L114" i="1"/>
  <c r="L108" i="1"/>
  <c r="L95" i="1"/>
  <c r="L163" i="1"/>
  <c r="L142" i="1"/>
  <c r="L157" i="1"/>
  <c r="L135" i="1"/>
  <c r="L172" i="1"/>
  <c r="L98" i="1"/>
  <c r="L107" i="1"/>
  <c r="L206" i="1"/>
  <c r="L79" i="1"/>
  <c r="L173" i="1"/>
  <c r="L87" i="1"/>
  <c r="L140" i="1"/>
  <c r="L156" i="1"/>
  <c r="L134" i="1"/>
  <c r="L141" i="1"/>
  <c r="L129" i="1"/>
  <c r="L20" i="1"/>
  <c r="L137" i="1"/>
  <c r="L126" i="1"/>
  <c r="L351" i="1"/>
  <c r="L205" i="1"/>
  <c r="I377" i="1"/>
  <c r="L168" i="1"/>
  <c r="L113" i="1"/>
  <c r="B77" i="42"/>
  <c r="E77" i="42" s="1"/>
  <c r="L130" i="1"/>
  <c r="L194" i="1"/>
  <c r="L349" i="1"/>
  <c r="L19" i="1"/>
  <c r="L110" i="1"/>
  <c r="L158" i="1"/>
  <c r="L218" i="1"/>
  <c r="B125" i="42"/>
  <c r="E125" i="42" s="1"/>
  <c r="L200" i="1"/>
  <c r="L184" i="1"/>
  <c r="L90" i="1"/>
  <c r="L112" i="1"/>
  <c r="L352" i="1"/>
  <c r="L179" i="1"/>
  <c r="C20" i="42"/>
  <c r="F20" i="42" s="1"/>
  <c r="C71" i="42"/>
  <c r="F71" i="42" s="1"/>
  <c r="C46" i="42"/>
  <c r="F46" i="42" s="1"/>
  <c r="C66" i="42"/>
  <c r="F66" i="42" s="1"/>
  <c r="C70" i="42"/>
  <c r="F70" i="42" s="1"/>
  <c r="L74" i="1"/>
  <c r="L203" i="1"/>
  <c r="L99" i="1"/>
  <c r="L219" i="1"/>
  <c r="L346" i="1"/>
  <c r="L335" i="1"/>
  <c r="L196" i="1"/>
  <c r="L97" i="1"/>
  <c r="L182" i="1"/>
  <c r="B35" i="42"/>
  <c r="E35" i="42" s="1"/>
  <c r="L102" i="1"/>
  <c r="B34" i="42"/>
  <c r="E34" i="42" s="1"/>
  <c r="B123" i="42"/>
  <c r="E123" i="42" s="1"/>
  <c r="L210" i="1"/>
  <c r="L91" i="1"/>
  <c r="L209" i="1"/>
  <c r="L212" i="1"/>
  <c r="L217" i="1"/>
  <c r="L109" i="1"/>
  <c r="L175" i="1"/>
  <c r="L350" i="1"/>
  <c r="L181" i="1"/>
  <c r="L178" i="1"/>
  <c r="L106" i="1"/>
  <c r="B42" i="42"/>
  <c r="E42" i="42" s="1"/>
  <c r="L340" i="1"/>
  <c r="L344" i="1"/>
  <c r="L337" i="1"/>
  <c r="I374" i="1"/>
  <c r="L355" i="1"/>
  <c r="L211" i="1"/>
  <c r="L331" i="1"/>
  <c r="L105" i="1"/>
  <c r="L94" i="1"/>
  <c r="L187" i="1"/>
  <c r="L202" i="1"/>
  <c r="L204" i="1"/>
  <c r="L197" i="1"/>
  <c r="L199" i="1"/>
  <c r="E338" i="21"/>
  <c r="B120" i="42"/>
  <c r="L343" i="1"/>
  <c r="L334" i="1"/>
  <c r="L336" i="1"/>
  <c r="B75" i="42"/>
  <c r="B128" i="42"/>
  <c r="E128" i="42" s="1"/>
  <c r="L329" i="1"/>
  <c r="L207" i="1"/>
  <c r="L111" i="1"/>
  <c r="L115" i="1"/>
  <c r="L347" i="1"/>
  <c r="L339" i="1"/>
  <c r="F6" i="131"/>
  <c r="L345" i="1"/>
  <c r="D5" i="131"/>
  <c r="F5" i="131"/>
  <c r="D6" i="131"/>
  <c r="G6" i="131"/>
  <c r="G5" i="131"/>
  <c r="L332" i="1"/>
  <c r="L356" i="1"/>
  <c r="F93" i="21"/>
  <c r="C38" i="42"/>
  <c r="F37" i="21"/>
  <c r="C19" i="42"/>
  <c r="F361" i="21"/>
  <c r="C127" i="42"/>
  <c r="F362" i="21"/>
  <c r="C128" i="42"/>
  <c r="E370" i="21" l="1"/>
  <c r="E369" i="21"/>
  <c r="E368" i="21"/>
  <c r="E371" i="21"/>
  <c r="P150" i="1"/>
  <c r="P151" i="1"/>
  <c r="P152" i="1"/>
  <c r="P153" i="1"/>
  <c r="P67" i="1"/>
  <c r="P76" i="1"/>
  <c r="P202" i="1"/>
  <c r="P243" i="1"/>
  <c r="P181" i="1"/>
  <c r="P109" i="1"/>
  <c r="P336" i="1"/>
  <c r="P294" i="1"/>
  <c r="P59" i="1"/>
  <c r="P194" i="1"/>
  <c r="P207" i="1"/>
  <c r="P375" i="1"/>
  <c r="P255" i="1"/>
  <c r="P56" i="1"/>
  <c r="P170" i="1"/>
  <c r="P171" i="1"/>
  <c r="P172" i="1"/>
  <c r="P173" i="1"/>
  <c r="P97" i="1"/>
  <c r="P222" i="1"/>
  <c r="P347" i="1"/>
  <c r="P101" i="1"/>
  <c r="P226" i="1"/>
  <c r="P282" i="1"/>
  <c r="P215" i="1"/>
  <c r="P143" i="1"/>
  <c r="P80" i="1"/>
  <c r="P388" i="1"/>
  <c r="P127" i="1"/>
  <c r="P260" i="1"/>
  <c r="P190" i="1"/>
  <c r="P192" i="1"/>
  <c r="P193" i="1"/>
  <c r="P121" i="1"/>
  <c r="P246" i="1"/>
  <c r="P254" i="1"/>
  <c r="P183" i="1"/>
  <c r="P48" i="1"/>
  <c r="P187" i="1"/>
  <c r="P306" i="1"/>
  <c r="P24" i="1"/>
  <c r="P230" i="1"/>
  <c r="P232" i="1"/>
  <c r="P233" i="1"/>
  <c r="P169" i="1"/>
  <c r="P298" i="1"/>
  <c r="P45" i="1"/>
  <c r="P177" i="1"/>
  <c r="P62" i="1"/>
  <c r="P382" i="1"/>
  <c r="P317" i="1"/>
  <c r="P257" i="1"/>
  <c r="P185" i="1"/>
  <c r="P163" i="1"/>
  <c r="P166" i="1"/>
  <c r="P303" i="1"/>
  <c r="P82" i="1"/>
  <c r="P378" i="1"/>
  <c r="P156" i="1"/>
  <c r="P71" i="1"/>
  <c r="P212" i="1"/>
  <c r="P313" i="1"/>
  <c r="P369" i="1"/>
  <c r="P223" i="1"/>
  <c r="P149" i="1"/>
  <c r="P208" i="1"/>
  <c r="P283" i="1"/>
  <c r="P356" i="1"/>
  <c r="P155" i="1"/>
  <c r="P296" i="1"/>
  <c r="P305" i="1"/>
  <c r="P220" i="1"/>
  <c r="P158" i="1"/>
  <c r="P91" i="1"/>
  <c r="P252" i="1"/>
  <c r="P333" i="1"/>
  <c r="P247" i="1"/>
  <c r="P201" i="1"/>
  <c r="P242" i="1"/>
  <c r="P385" i="1"/>
  <c r="P219" i="1"/>
  <c r="P49" i="1"/>
  <c r="P341" i="1"/>
  <c r="P361" i="1"/>
  <c r="P25" i="1"/>
  <c r="P328" i="1"/>
  <c r="P134" i="1"/>
  <c r="P329" i="1"/>
  <c r="P70" i="1"/>
  <c r="P312" i="1"/>
  <c r="P277" i="1"/>
  <c r="P217" i="1"/>
  <c r="P234" i="1"/>
  <c r="P362" i="1"/>
  <c r="P332" i="1"/>
  <c r="P75" i="1"/>
  <c r="P18" i="1"/>
  <c r="P29" i="1"/>
  <c r="P39" i="1"/>
  <c r="P251" i="1"/>
  <c r="P122" i="1"/>
  <c r="P381" i="1"/>
  <c r="P111" i="1"/>
  <c r="P272" i="1"/>
  <c r="P353" i="1"/>
  <c r="P43" i="1"/>
  <c r="P275" i="1"/>
  <c r="P225" i="1"/>
  <c r="P281" i="1"/>
  <c r="P354" i="1"/>
  <c r="P36" i="1"/>
  <c r="P259" i="1"/>
  <c r="P116" i="1"/>
  <c r="P58" i="1"/>
  <c r="P81" i="1"/>
  <c r="P262" i="1"/>
  <c r="P159" i="1"/>
  <c r="P292" i="1"/>
  <c r="P68" i="1"/>
  <c r="P299" i="1"/>
  <c r="P249" i="1"/>
  <c r="P314" i="1"/>
  <c r="P78" i="1"/>
  <c r="P288" i="1"/>
  <c r="P164" i="1"/>
  <c r="P120" i="1"/>
  <c r="P379" i="1"/>
  <c r="P211" i="1"/>
  <c r="P393" i="1"/>
  <c r="P20" i="1"/>
  <c r="P40" i="1"/>
  <c r="P186" i="1"/>
  <c r="P160" i="1"/>
  <c r="P90" i="1"/>
  <c r="P14" i="1"/>
  <c r="P301" i="1"/>
  <c r="P373" i="1"/>
  <c r="P130" i="1"/>
  <c r="P291" i="1"/>
  <c r="P372" i="1"/>
  <c r="P330" i="1"/>
  <c r="P352" i="1"/>
  <c r="P197" i="1"/>
  <c r="P199" i="1"/>
  <c r="P77" i="1"/>
  <c r="P180" i="1"/>
  <c r="P228" i="1"/>
  <c r="P237" i="1"/>
  <c r="P363" i="1"/>
  <c r="P88" i="1"/>
  <c r="P102" i="1"/>
  <c r="P37" i="1"/>
  <c r="P279" i="1"/>
  <c r="P238" i="1"/>
  <c r="P268" i="1"/>
  <c r="P33" i="1"/>
  <c r="P154" i="1"/>
  <c r="P114" i="1"/>
  <c r="P196" i="1"/>
  <c r="P11" i="1"/>
  <c r="P176" i="1"/>
  <c r="P144" i="1"/>
  <c r="P157" i="1"/>
  <c r="P73" i="1"/>
  <c r="P337" i="1"/>
  <c r="P327" i="1"/>
  <c r="P93" i="1"/>
  <c r="P104" i="1"/>
  <c r="P113" i="1"/>
  <c r="P355" i="1"/>
  <c r="P16" i="1"/>
  <c r="P108" i="1"/>
  <c r="P350" i="1"/>
  <c r="P221" i="1"/>
  <c r="P214" i="1"/>
  <c r="P83" i="1"/>
  <c r="P148" i="1"/>
  <c r="P326" i="1"/>
  <c r="P53" i="1"/>
  <c r="P178" i="1"/>
  <c r="P280" i="1"/>
  <c r="P321" i="1"/>
  <c r="P141" i="1"/>
  <c r="P359" i="1"/>
  <c r="P51" i="1"/>
  <c r="P224" i="1"/>
  <c r="P334" i="1"/>
  <c r="P138" i="1"/>
  <c r="P338" i="1"/>
  <c r="P387" i="1"/>
  <c r="P370" i="1"/>
  <c r="P13" i="1"/>
  <c r="P245" i="1"/>
  <c r="P124" i="1"/>
  <c r="P126" i="1"/>
  <c r="P244" i="1"/>
  <c r="P79" i="1"/>
  <c r="P103" i="1"/>
  <c r="P302" i="1"/>
  <c r="P136" i="1"/>
  <c r="P309" i="1"/>
  <c r="P390" i="1"/>
  <c r="P65" i="1"/>
  <c r="P342" i="1"/>
  <c r="P297" i="1"/>
  <c r="P107" i="1"/>
  <c r="P15" i="1"/>
  <c r="P31" i="1"/>
  <c r="P200" i="1"/>
  <c r="P184" i="1"/>
  <c r="P205" i="1"/>
  <c r="P284" i="1"/>
  <c r="P248" i="1"/>
  <c r="P258" i="1"/>
  <c r="P203" i="1"/>
  <c r="P105" i="1"/>
  <c r="P146" i="1"/>
  <c r="P128" i="1"/>
  <c r="P346" i="1"/>
  <c r="P360" i="1"/>
  <c r="P239" i="1"/>
  <c r="P218" i="1"/>
  <c r="P133" i="1"/>
  <c r="P174" i="1"/>
  <c r="P276" i="1"/>
  <c r="P168" i="1"/>
  <c r="P384" i="1"/>
  <c r="P287" i="1"/>
  <c r="P394" i="1"/>
  <c r="P188" i="1"/>
  <c r="P206" i="1"/>
  <c r="P364" i="1"/>
  <c r="P213" i="1"/>
  <c r="P274" i="1"/>
  <c r="P300" i="1"/>
  <c r="P27" i="1"/>
  <c r="P35" i="1"/>
  <c r="P55" i="1"/>
  <c r="P240" i="1"/>
  <c r="P351" i="1"/>
  <c r="P253" i="1"/>
  <c r="P322" i="1"/>
  <c r="P63" i="1"/>
  <c r="P66" i="1"/>
  <c r="P358" i="1"/>
  <c r="P117" i="1"/>
  <c r="P304" i="1"/>
  <c r="P23" i="1"/>
  <c r="P371" i="1"/>
  <c r="P165" i="1"/>
  <c r="P263" i="1"/>
  <c r="P331" i="1"/>
  <c r="P320" i="1"/>
  <c r="P324" i="1"/>
  <c r="P273" i="1"/>
  <c r="P310" i="1"/>
  <c r="P69" i="1"/>
  <c r="P140" i="1"/>
  <c r="P295" i="1"/>
  <c r="P267" i="1"/>
  <c r="P391" i="1"/>
  <c r="P12" i="1"/>
  <c r="P123" i="1"/>
  <c r="P182" i="1"/>
  <c r="P57" i="1"/>
  <c r="P32" i="1"/>
  <c r="P147" i="1"/>
  <c r="P216" i="1"/>
  <c r="P52" i="1"/>
  <c r="P256" i="1"/>
  <c r="P72" i="1"/>
  <c r="P92" i="1"/>
  <c r="P112" i="1"/>
  <c r="P319" i="1"/>
  <c r="P132" i="1"/>
  <c r="P357" i="1"/>
  <c r="P349" i="1"/>
  <c r="P22" i="1"/>
  <c r="P261" i="1"/>
  <c r="P47" i="1"/>
  <c r="P94" i="1"/>
  <c r="P139" i="1"/>
  <c r="P41" i="1"/>
  <c r="P42" i="1"/>
  <c r="P85" i="1"/>
  <c r="P145" i="1"/>
  <c r="P235" i="1"/>
  <c r="P142" i="1"/>
  <c r="P175" i="1"/>
  <c r="P167" i="1"/>
  <c r="P376" i="1"/>
  <c r="P61" i="1"/>
  <c r="P21" i="1"/>
  <c r="P129" i="1"/>
  <c r="P46" i="1"/>
  <c r="P189" i="1"/>
  <c r="P325" i="1"/>
  <c r="P161" i="1"/>
  <c r="P34" i="1"/>
  <c r="P227" i="1"/>
  <c r="P54" i="1"/>
  <c r="P278" i="1"/>
  <c r="P74" i="1"/>
  <c r="P380" i="1"/>
  <c r="P17" i="1"/>
  <c r="P96" i="1"/>
  <c r="P265" i="1"/>
  <c r="P250" i="1"/>
  <c r="P86" i="1"/>
  <c r="P270" i="1"/>
  <c r="P118" i="1"/>
  <c r="P44" i="1"/>
  <c r="P106" i="1"/>
  <c r="P236" i="1"/>
  <c r="P87" i="1"/>
  <c r="P195" i="1"/>
  <c r="P84" i="1"/>
  <c r="P179" i="1"/>
  <c r="P110" i="1"/>
  <c r="P162" i="1"/>
  <c r="P28" i="1"/>
  <c r="P307" i="1"/>
  <c r="P264" i="1"/>
  <c r="P209" i="1"/>
  <c r="P344" i="1"/>
  <c r="P374" i="1"/>
  <c r="P64" i="1"/>
  <c r="AQ110" i="1"/>
  <c r="AQ319" i="1"/>
  <c r="AQ377" i="1"/>
  <c r="AQ311" i="1"/>
  <c r="AQ264" i="1"/>
  <c r="AQ253" i="1"/>
  <c r="AQ86" i="1"/>
  <c r="AQ393" i="1"/>
  <c r="AQ338" i="1"/>
  <c r="AQ371" i="1"/>
  <c r="AQ105" i="1"/>
  <c r="AQ290" i="1"/>
  <c r="AQ75" i="1"/>
  <c r="AQ84" i="1"/>
  <c r="AQ369" i="1"/>
  <c r="AQ179" i="1"/>
  <c r="AQ128" i="1"/>
  <c r="AQ60" i="1"/>
  <c r="AQ137" i="1"/>
  <c r="AQ32" i="1"/>
  <c r="AQ375" i="1"/>
  <c r="AQ300" i="1"/>
  <c r="AQ109" i="1"/>
  <c r="AQ162" i="1"/>
  <c r="AQ379" i="1"/>
  <c r="AQ69" i="1"/>
  <c r="AQ299" i="1"/>
  <c r="AQ65" i="1"/>
  <c r="AQ207" i="1"/>
  <c r="AQ391" i="1"/>
  <c r="AQ343" i="1"/>
  <c r="AQ106" i="1"/>
  <c r="AQ316" i="1"/>
  <c r="AQ103" i="1"/>
  <c r="AQ378" i="1"/>
  <c r="AQ283" i="1"/>
  <c r="AQ183" i="1"/>
  <c r="AQ242" i="1"/>
  <c r="AQ370" i="1"/>
  <c r="AQ368" i="1"/>
  <c r="AQ38" i="1"/>
  <c r="AQ372" i="1"/>
  <c r="AQ380" i="1"/>
  <c r="AQ294" i="1"/>
  <c r="AQ157" i="1"/>
  <c r="AQ193" i="1"/>
  <c r="AQ92" i="1"/>
  <c r="AQ390" i="1"/>
  <c r="AQ206" i="1"/>
  <c r="AQ352" i="1"/>
  <c r="AQ217" i="1"/>
  <c r="AQ59" i="1"/>
  <c r="AQ93" i="1"/>
  <c r="AQ191" i="1"/>
  <c r="AQ226" i="1"/>
  <c r="AQ387" i="1"/>
  <c r="AQ382" i="1"/>
  <c r="AQ305" i="1"/>
  <c r="AQ388" i="1"/>
  <c r="AQ36" i="1"/>
  <c r="AQ280" i="1"/>
  <c r="AQ169" i="1"/>
  <c r="AQ277" i="1"/>
  <c r="AQ381" i="1"/>
  <c r="AQ385" i="1"/>
  <c r="AQ188" i="1"/>
  <c r="AQ324" i="1"/>
  <c r="AQ33" i="1"/>
  <c r="AQ184" i="1"/>
  <c r="AQ384" i="1"/>
  <c r="AQ115" i="1"/>
  <c r="AQ347" i="1"/>
  <c r="AQ126" i="1"/>
  <c r="AQ199" i="1"/>
  <c r="AQ121" i="1"/>
  <c r="AQ373" i="1"/>
  <c r="AQ394" i="1"/>
  <c r="AQ376" i="1"/>
  <c r="AQ153" i="1"/>
  <c r="AQ50" i="1"/>
  <c r="AQ68" i="1"/>
  <c r="AQ224" i="1"/>
  <c r="AQ263" i="1"/>
  <c r="AN386" i="1"/>
  <c r="AO381" i="1"/>
  <c r="AN381" i="1"/>
  <c r="AN384" i="1"/>
  <c r="AO385" i="1"/>
  <c r="AN385" i="1"/>
  <c r="AO383" i="1"/>
  <c r="AN383" i="1"/>
  <c r="AO384" i="1"/>
  <c r="AO382" i="1"/>
  <c r="AN382" i="1"/>
  <c r="AO386" i="1"/>
  <c r="AO388" i="1"/>
  <c r="AN388" i="1"/>
  <c r="AM388" i="1" s="1"/>
  <c r="AN387" i="1"/>
  <c r="AM387" i="1" s="1"/>
  <c r="AO387" i="1"/>
  <c r="AN376" i="1"/>
  <c r="AO379" i="1"/>
  <c r="AN379" i="1"/>
  <c r="AN380" i="1"/>
  <c r="AO380" i="1"/>
  <c r="AN369" i="1"/>
  <c r="AO376" i="1"/>
  <c r="AO377" i="1"/>
  <c r="AN377" i="1"/>
  <c r="AN378" i="1"/>
  <c r="AO378" i="1"/>
  <c r="M385" i="1"/>
  <c r="M379" i="1"/>
  <c r="M380" i="1"/>
  <c r="N377" i="1"/>
  <c r="N380" i="1"/>
  <c r="M384" i="1"/>
  <c r="N381" i="1"/>
  <c r="N378" i="1"/>
  <c r="N384" i="1"/>
  <c r="M381" i="1"/>
  <c r="M378" i="1"/>
  <c r="N383" i="1"/>
  <c r="M383" i="1"/>
  <c r="N385" i="1"/>
  <c r="N386" i="1"/>
  <c r="M388" i="1"/>
  <c r="L388" i="1" s="1"/>
  <c r="N388" i="1"/>
  <c r="M386" i="1"/>
  <c r="L386" i="1" s="1"/>
  <c r="N382" i="1"/>
  <c r="M377" i="1"/>
  <c r="N387" i="1"/>
  <c r="M387" i="1"/>
  <c r="L387" i="1" s="1"/>
  <c r="N379" i="1"/>
  <c r="M382" i="1"/>
  <c r="I94" i="42"/>
  <c r="D101" i="96" s="1"/>
  <c r="I15" i="42"/>
  <c r="D22" i="96" s="1"/>
  <c r="AJ378" i="1"/>
  <c r="I34" i="42"/>
  <c r="D41" i="96" s="1"/>
  <c r="I90" i="42"/>
  <c r="D97" i="96" s="1"/>
  <c r="I44" i="42"/>
  <c r="D51" i="96" s="1"/>
  <c r="I13" i="42"/>
  <c r="D20" i="96" s="1"/>
  <c r="I84" i="42"/>
  <c r="D91" i="96" s="1"/>
  <c r="I111" i="42"/>
  <c r="D118" i="96" s="1"/>
  <c r="I57" i="42"/>
  <c r="D64" i="96" s="1"/>
  <c r="I69" i="42"/>
  <c r="D76" i="96" s="1"/>
  <c r="I74" i="42"/>
  <c r="D81" i="96" s="1"/>
  <c r="I118" i="42"/>
  <c r="D125" i="96" s="1"/>
  <c r="I126" i="42"/>
  <c r="D133" i="96" s="1"/>
  <c r="I115" i="42"/>
  <c r="D122" i="96" s="1"/>
  <c r="I50" i="42"/>
  <c r="D57" i="96" s="1"/>
  <c r="I97" i="42"/>
  <c r="D104" i="96" s="1"/>
  <c r="I95" i="42"/>
  <c r="D102" i="96" s="1"/>
  <c r="I63" i="42"/>
  <c r="D70" i="96" s="1"/>
  <c r="AM368" i="1"/>
  <c r="I79" i="42"/>
  <c r="D86" i="96" s="1"/>
  <c r="V379" i="179"/>
  <c r="I121" i="42"/>
  <c r="D128" i="96" s="1"/>
  <c r="I35" i="42"/>
  <c r="D42" i="96" s="1"/>
  <c r="I26" i="42"/>
  <c r="D33" i="96" s="1"/>
  <c r="I108" i="42"/>
  <c r="D115" i="96" s="1"/>
  <c r="I102" i="42"/>
  <c r="D109" i="96" s="1"/>
  <c r="I82" i="42"/>
  <c r="D89" i="96" s="1"/>
  <c r="I36" i="42"/>
  <c r="D43" i="96" s="1"/>
  <c r="I29" i="42"/>
  <c r="D36" i="96" s="1"/>
  <c r="I87" i="42"/>
  <c r="D94" i="96" s="1"/>
  <c r="I54" i="42"/>
  <c r="D61" i="96" s="1"/>
  <c r="I71" i="42"/>
  <c r="D78" i="96" s="1"/>
  <c r="I67" i="42"/>
  <c r="D74" i="96" s="1"/>
  <c r="I30" i="42"/>
  <c r="D37" i="96" s="1"/>
  <c r="I59" i="42"/>
  <c r="D66" i="96" s="1"/>
  <c r="I92" i="42"/>
  <c r="D99" i="96" s="1"/>
  <c r="I78" i="42"/>
  <c r="D85" i="96" s="1"/>
  <c r="I112" i="42"/>
  <c r="D119" i="96" s="1"/>
  <c r="I45" i="42"/>
  <c r="D52" i="96" s="1"/>
  <c r="I124" i="42"/>
  <c r="D131" i="96" s="1"/>
  <c r="I110" i="42"/>
  <c r="D117" i="96" s="1"/>
  <c r="I77" i="42"/>
  <c r="D84" i="96" s="1"/>
  <c r="I106" i="42"/>
  <c r="D113" i="96" s="1"/>
  <c r="I65" i="42"/>
  <c r="D72" i="96" s="1"/>
  <c r="I18" i="42"/>
  <c r="D25" i="96" s="1"/>
  <c r="I46" i="42"/>
  <c r="D53" i="96" s="1"/>
  <c r="I28" i="42"/>
  <c r="D35" i="96" s="1"/>
  <c r="I98" i="42"/>
  <c r="D105" i="96" s="1"/>
  <c r="I42" i="42"/>
  <c r="D49" i="96" s="1"/>
  <c r="I62" i="42"/>
  <c r="D69" i="96" s="1"/>
  <c r="I70" i="42"/>
  <c r="D77" i="96" s="1"/>
  <c r="I21" i="42"/>
  <c r="D28" i="96" s="1"/>
  <c r="I99" i="42"/>
  <c r="D106" i="96" s="1"/>
  <c r="I103" i="42"/>
  <c r="D110" i="96" s="1"/>
  <c r="I23" i="42"/>
  <c r="D30" i="96" s="1"/>
  <c r="I47" i="42"/>
  <c r="D54" i="96" s="1"/>
  <c r="I86" i="42"/>
  <c r="D93" i="96" s="1"/>
  <c r="I122" i="42"/>
  <c r="D129" i="96" s="1"/>
  <c r="I53" i="42"/>
  <c r="D60" i="96" s="1"/>
  <c r="I101" i="42"/>
  <c r="D108" i="96" s="1"/>
  <c r="I60" i="42"/>
  <c r="D67" i="96" s="1"/>
  <c r="I119" i="42"/>
  <c r="D126" i="96" s="1"/>
  <c r="I64" i="42"/>
  <c r="D71" i="96" s="1"/>
  <c r="I24" i="42"/>
  <c r="D31" i="96" s="1"/>
  <c r="I105" i="42"/>
  <c r="D112" i="96" s="1"/>
  <c r="I22" i="42"/>
  <c r="D29" i="96" s="1"/>
  <c r="I17" i="42"/>
  <c r="D24" i="96" s="1"/>
  <c r="I61" i="42"/>
  <c r="D68" i="96" s="1"/>
  <c r="I14" i="42"/>
  <c r="D21" i="96" s="1"/>
  <c r="I76" i="42"/>
  <c r="D83" i="96" s="1"/>
  <c r="I116" i="42"/>
  <c r="D123" i="96" s="1"/>
  <c r="I113" i="42"/>
  <c r="D120" i="96" s="1"/>
  <c r="I75" i="42"/>
  <c r="D82" i="96" s="1"/>
  <c r="I31" i="42"/>
  <c r="D38" i="96" s="1"/>
  <c r="I93" i="42"/>
  <c r="D100" i="96" s="1"/>
  <c r="I107" i="42"/>
  <c r="D114" i="96" s="1"/>
  <c r="I32" i="42"/>
  <c r="D39" i="96" s="1"/>
  <c r="I114" i="42"/>
  <c r="D121" i="96" s="1"/>
  <c r="I83" i="42"/>
  <c r="D90" i="96" s="1"/>
  <c r="I27" i="42"/>
  <c r="D34" i="96" s="1"/>
  <c r="I37" i="42"/>
  <c r="D44" i="96" s="1"/>
  <c r="I80" i="42"/>
  <c r="D87" i="96" s="1"/>
  <c r="I40" i="42"/>
  <c r="D47" i="96" s="1"/>
  <c r="I58" i="42"/>
  <c r="D65" i="96" s="1"/>
  <c r="I117" i="42"/>
  <c r="D124" i="96" s="1"/>
  <c r="I49" i="42"/>
  <c r="D56" i="96" s="1"/>
  <c r="I56" i="42"/>
  <c r="D63" i="96" s="1"/>
  <c r="I125" i="42"/>
  <c r="D132" i="96" s="1"/>
  <c r="I96" i="42"/>
  <c r="D103" i="96" s="1"/>
  <c r="I104" i="42"/>
  <c r="D111" i="96" s="1"/>
  <c r="I88" i="42"/>
  <c r="D95" i="96" s="1"/>
  <c r="I52" i="42"/>
  <c r="D59" i="96" s="1"/>
  <c r="I109" i="42"/>
  <c r="D116" i="96" s="1"/>
  <c r="I48" i="42"/>
  <c r="D55" i="96" s="1"/>
  <c r="I66" i="42"/>
  <c r="D73" i="96" s="1"/>
  <c r="I91" i="42"/>
  <c r="D98" i="96" s="1"/>
  <c r="I25" i="42"/>
  <c r="D32" i="96" s="1"/>
  <c r="I33" i="42"/>
  <c r="D40" i="96" s="1"/>
  <c r="I89" i="42"/>
  <c r="D96" i="96" s="1"/>
  <c r="I120" i="42"/>
  <c r="D127" i="96" s="1"/>
  <c r="I43" i="42"/>
  <c r="D50" i="96" s="1"/>
  <c r="I16" i="42"/>
  <c r="D23" i="96" s="1"/>
  <c r="I123" i="42"/>
  <c r="D130" i="96" s="1"/>
  <c r="I72" i="42"/>
  <c r="D79" i="96" s="1"/>
  <c r="I68" i="42"/>
  <c r="D75" i="96" s="1"/>
  <c r="I81" i="42"/>
  <c r="D88" i="96" s="1"/>
  <c r="I85" i="42"/>
  <c r="D92" i="96" s="1"/>
  <c r="I51" i="42"/>
  <c r="D58" i="96" s="1"/>
  <c r="I41" i="42"/>
  <c r="D48" i="96" s="1"/>
  <c r="I100" i="42"/>
  <c r="D107" i="96" s="1"/>
  <c r="I55" i="42"/>
  <c r="D62" i="96" s="1"/>
  <c r="I73" i="42"/>
  <c r="D80" i="96" s="1"/>
  <c r="X30" i="1"/>
  <c r="W24" i="1"/>
  <c r="G30" i="178"/>
  <c r="J29" i="178"/>
  <c r="J30" i="178"/>
  <c r="V378" i="1"/>
  <c r="V390" i="1"/>
  <c r="V379" i="1"/>
  <c r="V391" i="1"/>
  <c r="J33" i="178"/>
  <c r="J28" i="178"/>
  <c r="J32" i="178"/>
  <c r="AX24" i="1"/>
  <c r="AY30" i="1"/>
  <c r="AW379" i="1"/>
  <c r="AW391" i="1"/>
  <c r="AW378" i="1"/>
  <c r="AW390" i="1"/>
  <c r="G34" i="178"/>
  <c r="F33" i="178"/>
  <c r="C378" i="21"/>
  <c r="V378" i="179"/>
  <c r="J34" i="178"/>
  <c r="Y24" i="1"/>
  <c r="F28" i="178"/>
  <c r="G28" i="178"/>
  <c r="F29" i="178"/>
  <c r="AO369" i="1"/>
  <c r="I379" i="179"/>
  <c r="G32" i="178"/>
  <c r="F30" i="178"/>
  <c r="G29" i="178"/>
  <c r="F32" i="178"/>
  <c r="F34" i="178"/>
  <c r="B378" i="21"/>
  <c r="I378" i="179"/>
  <c r="H27" i="178" a="1"/>
  <c r="H27" i="178" s="1"/>
  <c r="I27" i="178" s="1"/>
  <c r="I381" i="1"/>
  <c r="C7" i="149" a="1"/>
  <c r="C7" i="149" s="1"/>
  <c r="L27" i="178" a="1"/>
  <c r="L27" i="178" s="1"/>
  <c r="M27" i="178" s="1"/>
  <c r="J27" i="178"/>
  <c r="K27" i="178" s="1"/>
  <c r="B379" i="21"/>
  <c r="C379" i="21"/>
  <c r="M373" i="1"/>
  <c r="L389" i="1"/>
  <c r="M371" i="1"/>
  <c r="M372" i="1"/>
  <c r="AO373" i="1"/>
  <c r="AN372" i="1"/>
  <c r="AN375" i="1"/>
  <c r="AN370" i="1"/>
  <c r="AO370" i="1"/>
  <c r="AN374" i="1"/>
  <c r="AO371" i="1"/>
  <c r="AO374" i="1"/>
  <c r="AO372" i="1"/>
  <c r="AN371" i="1"/>
  <c r="AO375" i="1"/>
  <c r="AN373" i="1"/>
  <c r="F27" i="178"/>
  <c r="G27" i="178" s="1"/>
  <c r="C6" i="149" a="1"/>
  <c r="C6" i="149" s="1"/>
  <c r="M370" i="1"/>
  <c r="N371" i="1"/>
  <c r="M375" i="1"/>
  <c r="M376" i="1"/>
  <c r="N369" i="1"/>
  <c r="L368" i="1"/>
  <c r="M369" i="1"/>
  <c r="M374" i="1"/>
  <c r="N374" i="1"/>
  <c r="N375" i="1"/>
  <c r="N372" i="1"/>
  <c r="N370" i="1"/>
  <c r="N373" i="1"/>
  <c r="N376" i="1"/>
  <c r="L367" i="1"/>
  <c r="AM366" i="1"/>
  <c r="AM367" i="1"/>
  <c r="L366" i="1"/>
  <c r="E367" i="21"/>
  <c r="E366" i="21"/>
  <c r="E382" i="21"/>
  <c r="F377" i="21"/>
  <c r="F375" i="21"/>
  <c r="L365" i="1"/>
  <c r="AM365" i="1"/>
  <c r="M34" i="178"/>
  <c r="M30" i="178"/>
  <c r="M33" i="178"/>
  <c r="M29" i="178"/>
  <c r="M32" i="178"/>
  <c r="M28" i="178"/>
  <c r="I34" i="178"/>
  <c r="I29" i="178"/>
  <c r="I32" i="178"/>
  <c r="I28" i="178"/>
  <c r="I33" i="178"/>
  <c r="I30" i="178"/>
  <c r="K34" i="178"/>
  <c r="K30" i="178"/>
  <c r="K29" i="178"/>
  <c r="K33" i="178"/>
  <c r="K32" i="178"/>
  <c r="K28" i="178"/>
  <c r="L31" i="178"/>
  <c r="H31" i="178"/>
  <c r="AM359" i="1"/>
  <c r="AM357" i="1"/>
  <c r="AM361" i="1"/>
  <c r="AJ381" i="1"/>
  <c r="AM364" i="1"/>
  <c r="AM363" i="1"/>
  <c r="I382" i="1"/>
  <c r="B134" i="42"/>
  <c r="E134" i="42" s="1"/>
  <c r="L364" i="1"/>
  <c r="AM389" i="1"/>
  <c r="I378" i="1"/>
  <c r="AM360" i="1"/>
  <c r="AM358" i="1"/>
  <c r="L390" i="1"/>
  <c r="H115" i="42"/>
  <c r="C122" i="96" s="1"/>
  <c r="L363" i="1"/>
  <c r="H92" i="42"/>
  <c r="C99" i="96" s="1"/>
  <c r="L361" i="1"/>
  <c r="L360" i="1"/>
  <c r="L362" i="1"/>
  <c r="H68" i="42"/>
  <c r="C75" i="96" s="1"/>
  <c r="H105" i="42"/>
  <c r="C112" i="96" s="1"/>
  <c r="H127" i="42"/>
  <c r="C134" i="96" s="1"/>
  <c r="H84" i="42"/>
  <c r="C91" i="96" s="1"/>
  <c r="H67" i="42"/>
  <c r="C74" i="96" s="1"/>
  <c r="H128" i="42"/>
  <c r="C135" i="96" s="1"/>
  <c r="H104" i="42"/>
  <c r="C111" i="96" s="1"/>
  <c r="B135" i="42"/>
  <c r="E383" i="21"/>
  <c r="I380" i="1"/>
  <c r="H122" i="42"/>
  <c r="C129" i="96" s="1"/>
  <c r="H17" i="42"/>
  <c r="C24" i="96" s="1"/>
  <c r="H63" i="42"/>
  <c r="C70" i="96" s="1"/>
  <c r="H126" i="42"/>
  <c r="C133" i="96" s="1"/>
  <c r="F370" i="21"/>
  <c r="H71" i="42"/>
  <c r="C78" i="96" s="1"/>
  <c r="H94" i="42"/>
  <c r="C101" i="96" s="1"/>
  <c r="H72" i="42"/>
  <c r="C79" i="96" s="1"/>
  <c r="H64" i="42"/>
  <c r="C71" i="96" s="1"/>
  <c r="H79" i="42"/>
  <c r="C86" i="96" s="1"/>
  <c r="H81" i="42"/>
  <c r="C88" i="96" s="1"/>
  <c r="B131" i="42"/>
  <c r="H37" i="42"/>
  <c r="C44" i="96" s="1"/>
  <c r="H36" i="42"/>
  <c r="C43" i="96" s="1"/>
  <c r="H118" i="42"/>
  <c r="C125" i="96" s="1"/>
  <c r="H82" i="42"/>
  <c r="C89" i="96" s="1"/>
  <c r="H119" i="42"/>
  <c r="C126" i="96" s="1"/>
  <c r="H70" i="42"/>
  <c r="C77" i="96" s="1"/>
  <c r="F371" i="21"/>
  <c r="H101" i="42"/>
  <c r="C108" i="96" s="1"/>
  <c r="F369" i="21"/>
  <c r="H110" i="42"/>
  <c r="C117" i="96" s="1"/>
  <c r="H80" i="42"/>
  <c r="C87" i="96" s="1"/>
  <c r="H89" i="42"/>
  <c r="C96" i="96" s="1"/>
  <c r="E377" i="21"/>
  <c r="H32" i="42"/>
  <c r="C39" i="96" s="1"/>
  <c r="H108" i="42"/>
  <c r="C115" i="96" s="1"/>
  <c r="H98" i="42"/>
  <c r="C105" i="96" s="1"/>
  <c r="H28" i="42"/>
  <c r="C35" i="96" s="1"/>
  <c r="H27" i="42"/>
  <c r="C34" i="96" s="1"/>
  <c r="H99" i="42"/>
  <c r="C106" i="96" s="1"/>
  <c r="H58" i="42"/>
  <c r="C65" i="96" s="1"/>
  <c r="H18" i="42"/>
  <c r="C25" i="96" s="1"/>
  <c r="E372" i="21"/>
  <c r="H59" i="42"/>
  <c r="C66" i="96" s="1"/>
  <c r="H88" i="42"/>
  <c r="C95" i="96" s="1"/>
  <c r="H45" i="42"/>
  <c r="C52" i="96" s="1"/>
  <c r="H44" i="42"/>
  <c r="C51" i="96" s="1"/>
  <c r="H117" i="42"/>
  <c r="C124" i="96" s="1"/>
  <c r="H113" i="42"/>
  <c r="C120" i="96" s="1"/>
  <c r="AZ24" i="1"/>
  <c r="H103" i="42"/>
  <c r="C110" i="96" s="1"/>
  <c r="H29" i="42"/>
  <c r="C36" i="96" s="1"/>
  <c r="H86" i="42"/>
  <c r="C93" i="96" s="1"/>
  <c r="H46" i="42"/>
  <c r="C53" i="96" s="1"/>
  <c r="I379" i="1"/>
  <c r="H114" i="42"/>
  <c r="C121" i="96" s="1"/>
  <c r="H106" i="42"/>
  <c r="C113" i="96" s="1"/>
  <c r="H48" i="42"/>
  <c r="C55" i="96" s="1"/>
  <c r="H34" i="42"/>
  <c r="C41" i="96" s="1"/>
  <c r="H42" i="42"/>
  <c r="C49" i="96" s="1"/>
  <c r="I12" i="42"/>
  <c r="D19" i="96" s="1"/>
  <c r="H23" i="42"/>
  <c r="C30" i="96" s="1"/>
  <c r="H102" i="42"/>
  <c r="C109" i="96" s="1"/>
  <c r="H22" i="42"/>
  <c r="C29" i="96" s="1"/>
  <c r="H111" i="42"/>
  <c r="C118" i="96" s="1"/>
  <c r="H77" i="42"/>
  <c r="C84" i="96" s="1"/>
  <c r="H41" i="42"/>
  <c r="C48" i="96" s="1"/>
  <c r="E375" i="21"/>
  <c r="E380" i="21"/>
  <c r="H83" i="42"/>
  <c r="C90" i="96" s="1"/>
  <c r="H56" i="42"/>
  <c r="C63" i="96" s="1"/>
  <c r="H116" i="42"/>
  <c r="C123" i="96" s="1"/>
  <c r="L359" i="1"/>
  <c r="H51" i="42"/>
  <c r="C58" i="96" s="1"/>
  <c r="C367" i="21"/>
  <c r="F367" i="21" s="1"/>
  <c r="B132" i="42"/>
  <c r="E132" i="42" s="1"/>
  <c r="L358" i="1"/>
  <c r="L357" i="1"/>
  <c r="E374" i="21"/>
  <c r="H52" i="42"/>
  <c r="C59" i="96" s="1"/>
  <c r="H112" i="42"/>
  <c r="C119" i="96" s="1"/>
  <c r="B129" i="42"/>
  <c r="E129" i="42" s="1"/>
  <c r="H129" i="42" s="1"/>
  <c r="C136" i="96" s="1"/>
  <c r="H50" i="42"/>
  <c r="C57" i="96" s="1"/>
  <c r="H20" i="42"/>
  <c r="C27" i="96" s="1"/>
  <c r="AJ380" i="1"/>
  <c r="AJ379" i="1"/>
  <c r="B130" i="42"/>
  <c r="E130" i="42" s="1"/>
  <c r="F368" i="21"/>
  <c r="H124" i="42"/>
  <c r="C131" i="96" s="1"/>
  <c r="H100" i="42"/>
  <c r="C107" i="96" s="1"/>
  <c r="H12" i="42"/>
  <c r="C19" i="96" s="1"/>
  <c r="F376" i="21"/>
  <c r="E376" i="21"/>
  <c r="AJ367" i="1"/>
  <c r="AJ368" i="1"/>
  <c r="H33" i="42"/>
  <c r="C40" i="96" s="1"/>
  <c r="H74" i="42"/>
  <c r="C81" i="96" s="1"/>
  <c r="H107" i="42"/>
  <c r="C114" i="96" s="1"/>
  <c r="H61" i="42"/>
  <c r="C68" i="96" s="1"/>
  <c r="H125" i="42"/>
  <c r="C132" i="96" s="1"/>
  <c r="H87" i="42"/>
  <c r="C94" i="96" s="1"/>
  <c r="H78" i="42"/>
  <c r="C85" i="96" s="1"/>
  <c r="F374" i="21"/>
  <c r="F373" i="21"/>
  <c r="E373" i="21"/>
  <c r="E75" i="42"/>
  <c r="H76" i="42" s="1"/>
  <c r="C83" i="96" s="1"/>
  <c r="E120" i="42"/>
  <c r="H96" i="42"/>
  <c r="C103" i="96" s="1"/>
  <c r="H97" i="42"/>
  <c r="C104" i="96" s="1"/>
  <c r="H60" i="42"/>
  <c r="C67" i="96" s="1"/>
  <c r="H25" i="42"/>
  <c r="C32" i="96" s="1"/>
  <c r="H85" i="42"/>
  <c r="C92" i="96" s="1"/>
  <c r="H13" i="42"/>
  <c r="C20" i="96" s="1"/>
  <c r="H90" i="42"/>
  <c r="C97" i="96" s="1"/>
  <c r="H15" i="42"/>
  <c r="C22" i="96" s="1"/>
  <c r="H24" i="42"/>
  <c r="C31" i="96" s="1"/>
  <c r="H49" i="42"/>
  <c r="C56" i="96" s="1"/>
  <c r="H43" i="42"/>
  <c r="C50" i="96" s="1"/>
  <c r="F38" i="42"/>
  <c r="I38" i="42" s="1"/>
  <c r="H95" i="42"/>
  <c r="C102" i="96" s="1"/>
  <c r="F19" i="42"/>
  <c r="I19" i="42" s="1"/>
  <c r="H109" i="42"/>
  <c r="C116" i="96" s="1"/>
  <c r="H39" i="42"/>
  <c r="C46" i="96" s="1"/>
  <c r="H69" i="42"/>
  <c r="C76" i="96" s="1"/>
  <c r="H91" i="42"/>
  <c r="C98" i="96" s="1"/>
  <c r="H93" i="42"/>
  <c r="C100" i="96" s="1"/>
  <c r="H47" i="42"/>
  <c r="C54" i="96" s="1"/>
  <c r="H35" i="42"/>
  <c r="C42" i="96" s="1"/>
  <c r="H40" i="42"/>
  <c r="C47" i="96" s="1"/>
  <c r="H53" i="42"/>
  <c r="C60" i="96" s="1"/>
  <c r="H54" i="42"/>
  <c r="C61" i="96" s="1"/>
  <c r="H16" i="42"/>
  <c r="C23" i="96" s="1"/>
  <c r="H65" i="42"/>
  <c r="C72" i="96" s="1"/>
  <c r="H30" i="42"/>
  <c r="C37" i="96" s="1"/>
  <c r="H14" i="42"/>
  <c r="C21" i="96" s="1"/>
  <c r="H55" i="42"/>
  <c r="C62" i="96" s="1"/>
  <c r="H26" i="42"/>
  <c r="C33" i="96" s="1"/>
  <c r="H19" i="42"/>
  <c r="C26" i="96" s="1"/>
  <c r="H73" i="42"/>
  <c r="C80" i="96" s="1"/>
  <c r="H66" i="42"/>
  <c r="C73" i="96" s="1"/>
  <c r="H31" i="42"/>
  <c r="C38" i="96" s="1"/>
  <c r="H57" i="42"/>
  <c r="C64" i="96" s="1"/>
  <c r="F127" i="42"/>
  <c r="H62" i="42"/>
  <c r="C69" i="96" s="1"/>
  <c r="H123" i="42"/>
  <c r="C130" i="96" s="1"/>
  <c r="F128" i="42"/>
  <c r="H38" i="42"/>
  <c r="C45" i="96" s="1"/>
  <c r="H21" i="42"/>
  <c r="C28" i="96" s="1"/>
  <c r="AM386" i="1" l="1"/>
  <c r="AM383" i="1"/>
  <c r="T403" i="1"/>
  <c r="S403" i="1" s="1"/>
  <c r="U403" i="1"/>
  <c r="AU403" i="1"/>
  <c r="AT403" i="1" s="1"/>
  <c r="AV403" i="1"/>
  <c r="AM385" i="1"/>
  <c r="AV402" i="1"/>
  <c r="AU402" i="1"/>
  <c r="AT402" i="1" s="1"/>
  <c r="U402" i="1"/>
  <c r="T402" i="1"/>
  <c r="S402" i="1" s="1"/>
  <c r="L385" i="1"/>
  <c r="AM384" i="1"/>
  <c r="L384" i="1"/>
  <c r="AM369" i="1"/>
  <c r="P392" i="1"/>
  <c r="U400" i="1" s="1"/>
  <c r="N138" i="42"/>
  <c r="P138" i="42" s="1"/>
  <c r="AQ392" i="1"/>
  <c r="AU399" i="1" s="1"/>
  <c r="AT399" i="1" s="1"/>
  <c r="O138" i="42"/>
  <c r="Q138" i="42" s="1"/>
  <c r="L383" i="1"/>
  <c r="E7" i="149" a="1"/>
  <c r="E7" i="149" s="1"/>
  <c r="E6" i="149" a="1"/>
  <c r="E6" i="149" s="1"/>
  <c r="AM382" i="1"/>
  <c r="L382" i="1"/>
  <c r="L381" i="1"/>
  <c r="AM381" i="1"/>
  <c r="AQ389" i="1"/>
  <c r="O137" i="42"/>
  <c r="Q137" i="42" s="1"/>
  <c r="P389" i="1"/>
  <c r="N137" i="42"/>
  <c r="P137" i="42" s="1"/>
  <c r="L380" i="1"/>
  <c r="AM380" i="1"/>
  <c r="AM378" i="1"/>
  <c r="AM379" i="1"/>
  <c r="L379" i="1"/>
  <c r="L378" i="1"/>
  <c r="L377" i="1"/>
  <c r="AQ386" i="1"/>
  <c r="O136" i="42"/>
  <c r="Q136" i="42" s="1"/>
  <c r="P386" i="1"/>
  <c r="N136" i="42"/>
  <c r="P136" i="42" s="1"/>
  <c r="AM377" i="1"/>
  <c r="AM376" i="1"/>
  <c r="L376" i="1"/>
  <c r="L375" i="1"/>
  <c r="AM372" i="1"/>
  <c r="AM375" i="1"/>
  <c r="O135" i="42"/>
  <c r="AQ383" i="1"/>
  <c r="N135" i="42"/>
  <c r="P135" i="42" s="1"/>
  <c r="P383" i="1"/>
  <c r="AM370" i="1"/>
  <c r="L374" i="1"/>
  <c r="AM374" i="1"/>
  <c r="G31" i="178"/>
  <c r="AM371" i="1"/>
  <c r="AM373" i="1"/>
  <c r="I128" i="42"/>
  <c r="D135" i="96" s="1"/>
  <c r="I127" i="42"/>
  <c r="D134" i="96" s="1"/>
  <c r="I39" i="42"/>
  <c r="D46" i="96" s="1"/>
  <c r="I20" i="42"/>
  <c r="D27" i="96" s="1"/>
  <c r="W25" i="1"/>
  <c r="X31" i="1"/>
  <c r="J31" i="178"/>
  <c r="AA8" i="1"/>
  <c r="AA7" i="1"/>
  <c r="BB8" i="1"/>
  <c r="BB7" i="1"/>
  <c r="AX25" i="1"/>
  <c r="AY31" i="1"/>
  <c r="F31" i="178"/>
  <c r="Y25" i="1"/>
  <c r="P30" i="1"/>
  <c r="L373" i="1"/>
  <c r="L372" i="1"/>
  <c r="O85" i="42"/>
  <c r="Q85" i="42" s="1"/>
  <c r="N40" i="42"/>
  <c r="P40" i="42" s="1"/>
  <c r="N120" i="42"/>
  <c r="P120" i="42" s="1"/>
  <c r="N11" i="42"/>
  <c r="P11" i="42" s="1"/>
  <c r="N134" i="42"/>
  <c r="P134" i="42" s="1"/>
  <c r="N20" i="42"/>
  <c r="P20" i="42" s="1"/>
  <c r="P98" i="1"/>
  <c r="P38" i="1"/>
  <c r="U40" i="1" s="1"/>
  <c r="O134" i="42"/>
  <c r="O15" i="42"/>
  <c r="Q15" i="42" s="1"/>
  <c r="O128" i="42"/>
  <c r="Q128" i="42" s="1"/>
  <c r="AQ24" i="1"/>
  <c r="O132" i="42"/>
  <c r="O25" i="42"/>
  <c r="Q25" i="42" s="1"/>
  <c r="O126" i="42"/>
  <c r="Q126" i="42" s="1"/>
  <c r="N47" i="42"/>
  <c r="P47" i="42" s="1"/>
  <c r="N97" i="42"/>
  <c r="P97" i="42" s="1"/>
  <c r="P269" i="1"/>
  <c r="N83" i="42"/>
  <c r="P83" i="42" s="1"/>
  <c r="N27" i="42"/>
  <c r="P27" i="42" s="1"/>
  <c r="O68" i="42"/>
  <c r="Q68" i="42" s="1"/>
  <c r="N112" i="42"/>
  <c r="P112" i="42" s="1"/>
  <c r="O131" i="42"/>
  <c r="N73" i="42"/>
  <c r="P73" i="42" s="1"/>
  <c r="O48" i="42"/>
  <c r="Q48" i="42" s="1"/>
  <c r="N67" i="42"/>
  <c r="P67" i="42" s="1"/>
  <c r="N115" i="42"/>
  <c r="P115" i="42" s="1"/>
  <c r="N102" i="42"/>
  <c r="P102" i="42" s="1"/>
  <c r="N24" i="42"/>
  <c r="P24" i="42" s="1"/>
  <c r="O96" i="42"/>
  <c r="Q96" i="42" s="1"/>
  <c r="N54" i="42"/>
  <c r="P54" i="42" s="1"/>
  <c r="N16" i="42"/>
  <c r="P16" i="42" s="1"/>
  <c r="D7" i="149" a="1"/>
  <c r="D7" i="149" s="1"/>
  <c r="P50" i="1"/>
  <c r="AQ123" i="1"/>
  <c r="P339" i="1"/>
  <c r="D6" i="149" a="1"/>
  <c r="D6" i="149" s="1"/>
  <c r="AQ374" i="1"/>
  <c r="N103" i="42"/>
  <c r="P103" i="42" s="1"/>
  <c r="N110" i="42"/>
  <c r="P110" i="42" s="1"/>
  <c r="N108" i="42"/>
  <c r="P108" i="42" s="1"/>
  <c r="O130" i="42"/>
  <c r="P285" i="1"/>
  <c r="P100" i="1"/>
  <c r="P315" i="1"/>
  <c r="L371" i="1"/>
  <c r="O133" i="42"/>
  <c r="N109" i="42"/>
  <c r="P109" i="42" s="1"/>
  <c r="N17" i="42"/>
  <c r="P17" i="42" s="1"/>
  <c r="N39" i="42"/>
  <c r="P39" i="42" s="1"/>
  <c r="N51" i="42"/>
  <c r="P51" i="42" s="1"/>
  <c r="N72" i="42"/>
  <c r="P72" i="42" s="1"/>
  <c r="N29" i="42"/>
  <c r="P29" i="42" s="1"/>
  <c r="N92" i="42"/>
  <c r="P92" i="42" s="1"/>
  <c r="N30" i="42"/>
  <c r="P30" i="42" s="1"/>
  <c r="P229" i="1"/>
  <c r="U220" i="1" s="1"/>
  <c r="P99" i="1"/>
  <c r="N48" i="42"/>
  <c r="P48" i="42" s="1"/>
  <c r="N127" i="42"/>
  <c r="P127" i="42" s="1"/>
  <c r="N119" i="42"/>
  <c r="P119" i="42" s="1"/>
  <c r="N37" i="42"/>
  <c r="P37" i="42" s="1"/>
  <c r="N71" i="42"/>
  <c r="P71" i="42" s="1"/>
  <c r="N84" i="42"/>
  <c r="P84" i="42" s="1"/>
  <c r="N87" i="42"/>
  <c r="P87" i="42" s="1"/>
  <c r="N34" i="42"/>
  <c r="P34" i="42" s="1"/>
  <c r="N90" i="42"/>
  <c r="P90" i="42" s="1"/>
  <c r="N114" i="42"/>
  <c r="P114" i="42" s="1"/>
  <c r="N80" i="42"/>
  <c r="P80" i="42" s="1"/>
  <c r="P316" i="1"/>
  <c r="N81" i="42"/>
  <c r="P81" i="42" s="1"/>
  <c r="N106" i="42"/>
  <c r="P106" i="42" s="1"/>
  <c r="N15" i="42"/>
  <c r="P15" i="42" s="1"/>
  <c r="N18" i="42"/>
  <c r="P18" i="42" s="1"/>
  <c r="N116" i="42"/>
  <c r="P116" i="42" s="1"/>
  <c r="P323" i="1"/>
  <c r="N68" i="42"/>
  <c r="P68" i="42" s="1"/>
  <c r="P271" i="1"/>
  <c r="P289" i="1"/>
  <c r="P335" i="1"/>
  <c r="P308" i="1"/>
  <c r="N33" i="42"/>
  <c r="P33" i="42" s="1"/>
  <c r="N13" i="42"/>
  <c r="P13" i="42" s="1"/>
  <c r="N53" i="42"/>
  <c r="P53" i="42" s="1"/>
  <c r="N19" i="42"/>
  <c r="P19" i="42" s="1"/>
  <c r="P241" i="1"/>
  <c r="T244" i="1" s="1"/>
  <c r="N98" i="42"/>
  <c r="P98" i="42" s="1"/>
  <c r="N100" i="42"/>
  <c r="P100" i="42" s="1"/>
  <c r="N49" i="42"/>
  <c r="P49" i="42" s="1"/>
  <c r="N45" i="42"/>
  <c r="P45" i="42" s="1"/>
  <c r="N23" i="42"/>
  <c r="P23" i="42" s="1"/>
  <c r="N66" i="42"/>
  <c r="P66" i="42" s="1"/>
  <c r="P286" i="1"/>
  <c r="N107" i="42"/>
  <c r="P107" i="42" s="1"/>
  <c r="N38" i="42"/>
  <c r="P38" i="42" s="1"/>
  <c r="N91" i="42"/>
  <c r="P91" i="42" s="1"/>
  <c r="N58" i="42"/>
  <c r="P58" i="42" s="1"/>
  <c r="N117" i="42"/>
  <c r="P117" i="42" s="1"/>
  <c r="N74" i="42"/>
  <c r="P74" i="42" s="1"/>
  <c r="N79" i="42"/>
  <c r="P79" i="42" s="1"/>
  <c r="N122" i="42"/>
  <c r="P122" i="42" s="1"/>
  <c r="N75" i="42"/>
  <c r="P75" i="42" s="1"/>
  <c r="N61" i="42"/>
  <c r="P61" i="42" s="1"/>
  <c r="N43" i="42"/>
  <c r="P43" i="42" s="1"/>
  <c r="N22" i="42"/>
  <c r="P22" i="42" s="1"/>
  <c r="P231" i="1"/>
  <c r="N63" i="42"/>
  <c r="P63" i="42" s="1"/>
  <c r="P131" i="1"/>
  <c r="N95" i="42"/>
  <c r="P95" i="42" s="1"/>
  <c r="P89" i="1"/>
  <c r="U84" i="1" s="1"/>
  <c r="N77" i="42"/>
  <c r="P77" i="42" s="1"/>
  <c r="N123" i="42"/>
  <c r="P123" i="42" s="1"/>
  <c r="N105" i="42"/>
  <c r="P105" i="42" s="1"/>
  <c r="N104" i="42"/>
  <c r="P104" i="42" s="1"/>
  <c r="N85" i="42"/>
  <c r="P85" i="42" s="1"/>
  <c r="N46" i="42"/>
  <c r="P46" i="42" s="1"/>
  <c r="P204" i="1"/>
  <c r="P340" i="1"/>
  <c r="N82" i="42"/>
  <c r="P82" i="42" s="1"/>
  <c r="N44" i="42"/>
  <c r="P44" i="42" s="1"/>
  <c r="N25" i="42"/>
  <c r="P25" i="42" s="1"/>
  <c r="P60" i="1"/>
  <c r="N99" i="42"/>
  <c r="P99" i="42" s="1"/>
  <c r="N93" i="42"/>
  <c r="P93" i="42" s="1"/>
  <c r="P26" i="1"/>
  <c r="N64" i="42"/>
  <c r="P64" i="42" s="1"/>
  <c r="N55" i="42"/>
  <c r="P55" i="42" s="1"/>
  <c r="N62" i="42"/>
  <c r="P62" i="42" s="1"/>
  <c r="P95" i="1"/>
  <c r="P137" i="1"/>
  <c r="N12" i="42"/>
  <c r="P12" i="42" s="1"/>
  <c r="N65" i="42"/>
  <c r="P65" i="42" s="1"/>
  <c r="P191" i="1"/>
  <c r="T182" i="1" s="1"/>
  <c r="P119" i="1"/>
  <c r="P198" i="1"/>
  <c r="N126" i="42"/>
  <c r="P126" i="42" s="1"/>
  <c r="N69" i="42"/>
  <c r="P69" i="42" s="1"/>
  <c r="N124" i="42"/>
  <c r="P124" i="42" s="1"/>
  <c r="P19" i="1"/>
  <c r="N28" i="42"/>
  <c r="P28" i="42" s="1"/>
  <c r="P345" i="1"/>
  <c r="N57" i="42"/>
  <c r="P57" i="42" s="1"/>
  <c r="L370" i="1"/>
  <c r="N35" i="42"/>
  <c r="P35" i="42" s="1"/>
  <c r="N121" i="42"/>
  <c r="P121" i="42" s="1"/>
  <c r="N52" i="42"/>
  <c r="P52" i="42" s="1"/>
  <c r="N96" i="42"/>
  <c r="P96" i="42" s="1"/>
  <c r="N111" i="42"/>
  <c r="P111" i="42" s="1"/>
  <c r="N113" i="42"/>
  <c r="P113" i="42" s="1"/>
  <c r="P266" i="1"/>
  <c r="U257" i="1" s="1"/>
  <c r="N70" i="42"/>
  <c r="P70" i="42" s="1"/>
  <c r="N88" i="42"/>
  <c r="P88" i="42" s="1"/>
  <c r="P290" i="1"/>
  <c r="P125" i="1"/>
  <c r="N60" i="42"/>
  <c r="P60" i="42" s="1"/>
  <c r="N76" i="42"/>
  <c r="P76" i="42" s="1"/>
  <c r="N94" i="42"/>
  <c r="P94" i="42" s="1"/>
  <c r="P318" i="1"/>
  <c r="P293" i="1"/>
  <c r="P210" i="1"/>
  <c r="N89" i="42"/>
  <c r="P89" i="42" s="1"/>
  <c r="N14" i="42"/>
  <c r="P14" i="42" s="1"/>
  <c r="N86" i="42"/>
  <c r="P86" i="42" s="1"/>
  <c r="N41" i="42"/>
  <c r="P41" i="42" s="1"/>
  <c r="N118" i="42"/>
  <c r="P118" i="42" s="1"/>
  <c r="N26" i="42"/>
  <c r="P26" i="42" s="1"/>
  <c r="N59" i="42"/>
  <c r="P59" i="42" s="1"/>
  <c r="P135" i="1"/>
  <c r="P115" i="1"/>
  <c r="N128" i="42"/>
  <c r="P128" i="42" s="1"/>
  <c r="N50" i="42"/>
  <c r="P50" i="42" s="1"/>
  <c r="P348" i="1"/>
  <c r="T355" i="1" s="1"/>
  <c r="N31" i="42"/>
  <c r="P31" i="42" s="1"/>
  <c r="N36" i="42"/>
  <c r="P36" i="42" s="1"/>
  <c r="N101" i="42"/>
  <c r="P101" i="42" s="1"/>
  <c r="N132" i="42"/>
  <c r="P132" i="42" s="1"/>
  <c r="N32" i="42"/>
  <c r="P32" i="42" s="1"/>
  <c r="P311" i="1"/>
  <c r="N42" i="42"/>
  <c r="P42" i="42" s="1"/>
  <c r="N125" i="42"/>
  <c r="P125" i="42" s="1"/>
  <c r="N78" i="42"/>
  <c r="P78" i="42" s="1"/>
  <c r="P343" i="1"/>
  <c r="N21" i="42"/>
  <c r="P21" i="42" s="1"/>
  <c r="N56" i="42"/>
  <c r="P56" i="42" s="1"/>
  <c r="N131" i="42"/>
  <c r="P131" i="42" s="1"/>
  <c r="P377" i="1"/>
  <c r="N133" i="42"/>
  <c r="B133" i="42"/>
  <c r="E133" i="42" s="1"/>
  <c r="H134" i="42" s="1"/>
  <c r="C141" i="96" s="1"/>
  <c r="F382" i="21"/>
  <c r="F380" i="21"/>
  <c r="L369" i="1"/>
  <c r="C132" i="42"/>
  <c r="F132" i="42" s="1"/>
  <c r="E379" i="21"/>
  <c r="E381" i="21"/>
  <c r="E378" i="21"/>
  <c r="I31" i="178"/>
  <c r="M31" i="178"/>
  <c r="K31" i="178"/>
  <c r="C134" i="42"/>
  <c r="F134" i="42" s="1"/>
  <c r="T173" i="1"/>
  <c r="T251" i="1"/>
  <c r="T163" i="1"/>
  <c r="T160" i="1"/>
  <c r="U171" i="1"/>
  <c r="T153" i="1"/>
  <c r="U163" i="1"/>
  <c r="T171" i="1"/>
  <c r="U181" i="1"/>
  <c r="T181" i="1"/>
  <c r="U160" i="1"/>
  <c r="U251" i="1"/>
  <c r="U173" i="1"/>
  <c r="U153" i="1"/>
  <c r="T180" i="1"/>
  <c r="U180" i="1"/>
  <c r="U148" i="1"/>
  <c r="T148" i="1"/>
  <c r="T255" i="1"/>
  <c r="U255" i="1"/>
  <c r="T165" i="1"/>
  <c r="U165" i="1"/>
  <c r="T178" i="1"/>
  <c r="U178" i="1"/>
  <c r="U176" i="1"/>
  <c r="T176" i="1"/>
  <c r="U159" i="1"/>
  <c r="T159" i="1"/>
  <c r="U152" i="1"/>
  <c r="T152" i="1"/>
  <c r="U156" i="1"/>
  <c r="T156" i="1"/>
  <c r="T174" i="1"/>
  <c r="U174" i="1"/>
  <c r="T253" i="1"/>
  <c r="U253" i="1"/>
  <c r="T166" i="1"/>
  <c r="U166" i="1"/>
  <c r="U164" i="1"/>
  <c r="T164" i="1"/>
  <c r="T79" i="1"/>
  <c r="U79" i="1"/>
  <c r="U175" i="1"/>
  <c r="T175" i="1"/>
  <c r="T147" i="1"/>
  <c r="U147" i="1"/>
  <c r="T72" i="1"/>
  <c r="U72" i="1"/>
  <c r="T73" i="1"/>
  <c r="U73" i="1"/>
  <c r="U169" i="1"/>
  <c r="T169" i="1"/>
  <c r="T71" i="1"/>
  <c r="U71" i="1"/>
  <c r="T77" i="1"/>
  <c r="U77" i="1"/>
  <c r="T167" i="1"/>
  <c r="U167" i="1"/>
  <c r="T74" i="1"/>
  <c r="U74" i="1"/>
  <c r="T170" i="1"/>
  <c r="U170" i="1"/>
  <c r="T172" i="1"/>
  <c r="U172" i="1"/>
  <c r="T161" i="1"/>
  <c r="U161" i="1"/>
  <c r="U151" i="1"/>
  <c r="T151" i="1"/>
  <c r="U75" i="1"/>
  <c r="T75" i="1"/>
  <c r="T157" i="1"/>
  <c r="U157" i="1"/>
  <c r="T252" i="1"/>
  <c r="U252" i="1"/>
  <c r="T168" i="1"/>
  <c r="U168" i="1"/>
  <c r="U78" i="1"/>
  <c r="T78" i="1"/>
  <c r="T150" i="1"/>
  <c r="U150" i="1"/>
  <c r="T158" i="1"/>
  <c r="U158" i="1"/>
  <c r="T70" i="1"/>
  <c r="U70" i="1"/>
  <c r="T179" i="1"/>
  <c r="U179" i="1"/>
  <c r="T155" i="1"/>
  <c r="U155" i="1"/>
  <c r="T177" i="1"/>
  <c r="U177" i="1"/>
  <c r="U162" i="1"/>
  <c r="T162" i="1"/>
  <c r="U256" i="1"/>
  <c r="T256" i="1"/>
  <c r="T254" i="1"/>
  <c r="U254" i="1"/>
  <c r="T76" i="1"/>
  <c r="U76" i="1"/>
  <c r="U154" i="1"/>
  <c r="T154" i="1"/>
  <c r="U149" i="1"/>
  <c r="T149" i="1"/>
  <c r="E131" i="42"/>
  <c r="H131" i="42" s="1"/>
  <c r="C138" i="96" s="1"/>
  <c r="E135" i="42"/>
  <c r="F383" i="21"/>
  <c r="C135" i="42"/>
  <c r="C131" i="42"/>
  <c r="AZ25" i="1"/>
  <c r="C130" i="42"/>
  <c r="F130" i="42" s="1"/>
  <c r="N130" i="42"/>
  <c r="P130" i="42" s="1"/>
  <c r="P368" i="1"/>
  <c r="AQ363" i="1"/>
  <c r="O67" i="42"/>
  <c r="Q67" i="42" s="1"/>
  <c r="AQ22" i="1"/>
  <c r="C129" i="42"/>
  <c r="F129" i="42" s="1"/>
  <c r="AQ248" i="1"/>
  <c r="AQ265" i="1"/>
  <c r="O41" i="42"/>
  <c r="Q41" i="42" s="1"/>
  <c r="AQ250" i="1"/>
  <c r="AQ101" i="1"/>
  <c r="AQ297" i="1"/>
  <c r="O32" i="42"/>
  <c r="Q32" i="42" s="1"/>
  <c r="AQ220" i="1"/>
  <c r="AQ63" i="1"/>
  <c r="AQ83" i="1"/>
  <c r="O35" i="42"/>
  <c r="Q35" i="42" s="1"/>
  <c r="AQ42" i="1"/>
  <c r="O92" i="42"/>
  <c r="Q92" i="42" s="1"/>
  <c r="AQ289" i="1"/>
  <c r="AQ112" i="1"/>
  <c r="O116" i="42"/>
  <c r="Q116" i="42" s="1"/>
  <c r="O39" i="42"/>
  <c r="Q39" i="42" s="1"/>
  <c r="AQ80" i="1"/>
  <c r="AQ258" i="1"/>
  <c r="O11" i="42"/>
  <c r="Q11" i="42" s="1"/>
  <c r="AQ152" i="1"/>
  <c r="O30" i="42"/>
  <c r="Q30" i="42" s="1"/>
  <c r="AQ281" i="1"/>
  <c r="AQ287" i="1"/>
  <c r="AQ234" i="1"/>
  <c r="AQ325" i="1"/>
  <c r="AQ279" i="1"/>
  <c r="AQ91" i="1"/>
  <c r="O34" i="42"/>
  <c r="Q34" i="42" s="1"/>
  <c r="AQ87" i="1"/>
  <c r="AQ357" i="1"/>
  <c r="AQ79" i="1"/>
  <c r="O45" i="42"/>
  <c r="Q45" i="42" s="1"/>
  <c r="AQ146" i="1"/>
  <c r="AQ37" i="1"/>
  <c r="AQ150" i="1"/>
  <c r="AQ132" i="1"/>
  <c r="AQ57" i="1"/>
  <c r="O40" i="42"/>
  <c r="Q40" i="42" s="1"/>
  <c r="O66" i="42"/>
  <c r="Q66" i="42" s="1"/>
  <c r="AQ326" i="1"/>
  <c r="AQ330" i="1"/>
  <c r="AQ72" i="1"/>
  <c r="AQ145" i="1"/>
  <c r="AQ247" i="1"/>
  <c r="AQ98" i="1"/>
  <c r="O51" i="42"/>
  <c r="Q51" i="42" s="1"/>
  <c r="O36" i="42"/>
  <c r="Q36" i="42" s="1"/>
  <c r="AQ64" i="1"/>
  <c r="AQ286" i="1"/>
  <c r="O42" i="42"/>
  <c r="Q42" i="42" s="1"/>
  <c r="AQ292" i="1"/>
  <c r="AQ100" i="1"/>
  <c r="O53" i="42"/>
  <c r="Q53" i="42" s="1"/>
  <c r="O46" i="42"/>
  <c r="Q46" i="42" s="1"/>
  <c r="AQ354" i="1"/>
  <c r="O21" i="42"/>
  <c r="Q21" i="42" s="1"/>
  <c r="AQ254" i="1"/>
  <c r="AQ20" i="1"/>
  <c r="AQ236" i="1"/>
  <c r="O16" i="42"/>
  <c r="Q16" i="42" s="1"/>
  <c r="O74" i="42"/>
  <c r="Q74" i="42" s="1"/>
  <c r="AQ219" i="1"/>
  <c r="AQ88" i="1"/>
  <c r="AQ230" i="1"/>
  <c r="AQ41" i="1"/>
  <c r="O101" i="42"/>
  <c r="Q101" i="42" s="1"/>
  <c r="AQ232" i="1"/>
  <c r="O86" i="42"/>
  <c r="Q86" i="42" s="1"/>
  <c r="AQ167" i="1"/>
  <c r="AQ210" i="1"/>
  <c r="O102" i="42"/>
  <c r="Q102" i="42" s="1"/>
  <c r="O28" i="42"/>
  <c r="Q28" i="42" s="1"/>
  <c r="AQ262" i="1"/>
  <c r="AQ313" i="1"/>
  <c r="O99" i="42"/>
  <c r="Q99" i="42" s="1"/>
  <c r="AQ108" i="1"/>
  <c r="O63" i="42"/>
  <c r="Q63" i="42" s="1"/>
  <c r="O112" i="42"/>
  <c r="Q112" i="42" s="1"/>
  <c r="O90" i="42"/>
  <c r="Q90" i="42" s="1"/>
  <c r="O111" i="42"/>
  <c r="Q111" i="42" s="1"/>
  <c r="O106" i="42"/>
  <c r="Q106" i="42" s="1"/>
  <c r="AQ238" i="1"/>
  <c r="AQ158" i="1"/>
  <c r="O60" i="42"/>
  <c r="Q60" i="42" s="1"/>
  <c r="AQ13" i="1"/>
  <c r="O95" i="42"/>
  <c r="Q95" i="42" s="1"/>
  <c r="AQ104" i="1"/>
  <c r="AQ349" i="1"/>
  <c r="AQ161" i="1"/>
  <c r="AQ19" i="1"/>
  <c r="AQ223" i="1"/>
  <c r="O118" i="42"/>
  <c r="Q118" i="42" s="1"/>
  <c r="O61" i="42"/>
  <c r="Q61" i="42" s="1"/>
  <c r="AQ27" i="1"/>
  <c r="AQ333" i="1"/>
  <c r="AQ348" i="1"/>
  <c r="AQ30" i="1"/>
  <c r="AQ274" i="1"/>
  <c r="AQ16" i="1"/>
  <c r="O103" i="42"/>
  <c r="Q103" i="42" s="1"/>
  <c r="O64" i="42"/>
  <c r="Q64" i="42" s="1"/>
  <c r="AQ194" i="1"/>
  <c r="O114" i="42"/>
  <c r="Q114" i="42" s="1"/>
  <c r="O117" i="42"/>
  <c r="Q117" i="42" s="1"/>
  <c r="AQ355" i="1"/>
  <c r="AQ102" i="1"/>
  <c r="AQ275" i="1"/>
  <c r="O84" i="42"/>
  <c r="Q84" i="42" s="1"/>
  <c r="O65" i="42"/>
  <c r="Q65" i="42" s="1"/>
  <c r="O83" i="42"/>
  <c r="Q83" i="42" s="1"/>
  <c r="AQ298" i="1"/>
  <c r="AQ34" i="1"/>
  <c r="AQ329" i="1"/>
  <c r="O55" i="42"/>
  <c r="Q55" i="42" s="1"/>
  <c r="O19" i="42"/>
  <c r="Q19" i="42" s="1"/>
  <c r="AQ195" i="1"/>
  <c r="O27" i="42"/>
  <c r="Q27" i="42" s="1"/>
  <c r="O78" i="42"/>
  <c r="Q78" i="42" s="1"/>
  <c r="O13" i="42"/>
  <c r="Q13" i="42" s="1"/>
  <c r="AQ94" i="1"/>
  <c r="O97" i="42"/>
  <c r="Q97" i="42" s="1"/>
  <c r="O123" i="42"/>
  <c r="Q123" i="42" s="1"/>
  <c r="O88" i="42"/>
  <c r="Q88" i="42" s="1"/>
  <c r="O119" i="42"/>
  <c r="Q119" i="42" s="1"/>
  <c r="AQ192" i="1"/>
  <c r="O50" i="42"/>
  <c r="Q50" i="42" s="1"/>
  <c r="O107" i="42"/>
  <c r="Q107" i="42" s="1"/>
  <c r="AQ310" i="1"/>
  <c r="O110" i="42"/>
  <c r="Q110" i="42" s="1"/>
  <c r="O37" i="42"/>
  <c r="Q37" i="42" s="1"/>
  <c r="AQ307" i="1"/>
  <c r="AQ196" i="1"/>
  <c r="O18" i="42"/>
  <c r="Q18" i="42" s="1"/>
  <c r="AQ35" i="1"/>
  <c r="AQ129" i="1"/>
  <c r="O81" i="42"/>
  <c r="Q81" i="42" s="1"/>
  <c r="O100" i="42"/>
  <c r="Q100" i="42" s="1"/>
  <c r="O87" i="42"/>
  <c r="Q87" i="42" s="1"/>
  <c r="O79" i="42"/>
  <c r="Q79" i="42" s="1"/>
  <c r="O77" i="42"/>
  <c r="Q77" i="42" s="1"/>
  <c r="AQ358" i="1"/>
  <c r="O104" i="42"/>
  <c r="Q104" i="42" s="1"/>
  <c r="AQ55" i="1"/>
  <c r="O125" i="42"/>
  <c r="Q125" i="42" s="1"/>
  <c r="AQ342" i="1"/>
  <c r="AQ74" i="1"/>
  <c r="O14" i="42"/>
  <c r="Q14" i="42" s="1"/>
  <c r="O49" i="42"/>
  <c r="Q49" i="42" s="1"/>
  <c r="AQ113" i="1"/>
  <c r="AQ256" i="1"/>
  <c r="AQ213" i="1"/>
  <c r="AQ296" i="1"/>
  <c r="AQ270" i="1"/>
  <c r="O70" i="42"/>
  <c r="Q70" i="42" s="1"/>
  <c r="O73" i="42"/>
  <c r="Q73" i="42" s="1"/>
  <c r="AQ301" i="1"/>
  <c r="O38" i="42"/>
  <c r="Q38" i="42" s="1"/>
  <c r="AQ58" i="1"/>
  <c r="AQ89" i="1"/>
  <c r="O121" i="42"/>
  <c r="Q121" i="42" s="1"/>
  <c r="AQ304" i="1"/>
  <c r="O122" i="42"/>
  <c r="Q122" i="42" s="1"/>
  <c r="O108" i="42"/>
  <c r="Q108" i="42" s="1"/>
  <c r="O44" i="42"/>
  <c r="Q44" i="42" s="1"/>
  <c r="AQ285" i="1"/>
  <c r="AQ268" i="1"/>
  <c r="O12" i="42"/>
  <c r="Q12" i="42" s="1"/>
  <c r="O31" i="42"/>
  <c r="Q31" i="42" s="1"/>
  <c r="AQ154" i="1"/>
  <c r="O71" i="42"/>
  <c r="Q71" i="42" s="1"/>
  <c r="AQ71" i="1"/>
  <c r="O75" i="42"/>
  <c r="Q75" i="42" s="1"/>
  <c r="O113" i="42"/>
  <c r="Q113" i="42" s="1"/>
  <c r="O82" i="42"/>
  <c r="Q82" i="42" s="1"/>
  <c r="O127" i="42"/>
  <c r="Q127" i="42" s="1"/>
  <c r="AQ317" i="1"/>
  <c r="AQ261" i="1"/>
  <c r="AQ359" i="1"/>
  <c r="AQ14" i="1"/>
  <c r="AQ203" i="1"/>
  <c r="AQ125" i="1"/>
  <c r="AQ95" i="1"/>
  <c r="AQ62" i="1"/>
  <c r="AQ120" i="1"/>
  <c r="AQ346" i="1"/>
  <c r="AQ227" i="1"/>
  <c r="AQ257" i="1"/>
  <c r="O56" i="42"/>
  <c r="Q56" i="42" s="1"/>
  <c r="O120" i="42"/>
  <c r="Q120" i="42" s="1"/>
  <c r="O58" i="42"/>
  <c r="Q58" i="42" s="1"/>
  <c r="AQ151" i="1"/>
  <c r="AQ96" i="1"/>
  <c r="AQ81" i="1"/>
  <c r="AQ276" i="1"/>
  <c r="AQ360" i="1"/>
  <c r="AQ291" i="1"/>
  <c r="AQ260" i="1"/>
  <c r="AQ328" i="1"/>
  <c r="O54" i="42"/>
  <c r="Q54" i="42" s="1"/>
  <c r="O98" i="42"/>
  <c r="Q98" i="42" s="1"/>
  <c r="AQ272" i="1"/>
  <c r="O91" i="42"/>
  <c r="Q91" i="42" s="1"/>
  <c r="AQ66" i="1"/>
  <c r="AQ353" i="1"/>
  <c r="AQ140" i="1"/>
  <c r="AQ142" i="1"/>
  <c r="AQ202" i="1"/>
  <c r="AQ56" i="1"/>
  <c r="O26" i="42"/>
  <c r="Q26" i="42" s="1"/>
  <c r="AQ251" i="1"/>
  <c r="AQ28" i="1"/>
  <c r="AQ52" i="1"/>
  <c r="AQ147" i="1"/>
  <c r="O76" i="42"/>
  <c r="Q76" i="42" s="1"/>
  <c r="O93" i="42"/>
  <c r="Q93" i="42" s="1"/>
  <c r="O94" i="42"/>
  <c r="Q94" i="42" s="1"/>
  <c r="AQ116" i="1"/>
  <c r="O33" i="42"/>
  <c r="Q33" i="42" s="1"/>
  <c r="O20" i="42"/>
  <c r="Q20" i="42" s="1"/>
  <c r="AQ235" i="1"/>
  <c r="AQ166" i="1"/>
  <c r="AQ127" i="1"/>
  <c r="O29" i="42"/>
  <c r="Q29" i="42" s="1"/>
  <c r="AQ124" i="1"/>
  <c r="AQ351" i="1"/>
  <c r="AQ114" i="1"/>
  <c r="AQ241" i="1"/>
  <c r="AQ136" i="1"/>
  <c r="AQ356" i="1"/>
  <c r="AQ11" i="1"/>
  <c r="AQ25" i="1"/>
  <c r="AQ237" i="1"/>
  <c r="AQ240" i="1"/>
  <c r="O72" i="42"/>
  <c r="Q72" i="42" s="1"/>
  <c r="AQ143" i="1"/>
  <c r="AQ335" i="1"/>
  <c r="AQ73" i="1"/>
  <c r="AQ314" i="1"/>
  <c r="AQ130" i="1"/>
  <c r="AQ249" i="1"/>
  <c r="AQ308" i="1"/>
  <c r="AQ177" i="1"/>
  <c r="AQ201" i="1"/>
  <c r="AQ327" i="1"/>
  <c r="AQ233" i="1"/>
  <c r="AQ295" i="1"/>
  <c r="AQ82" i="1"/>
  <c r="AQ225" i="1"/>
  <c r="AQ284" i="1"/>
  <c r="AQ312" i="1"/>
  <c r="AQ173" i="1"/>
  <c r="AQ138" i="1"/>
  <c r="AQ306" i="1"/>
  <c r="AQ337" i="1"/>
  <c r="AQ176" i="1"/>
  <c r="AQ168" i="1"/>
  <c r="AQ341" i="1"/>
  <c r="AQ288" i="1"/>
  <c r="O57" i="42"/>
  <c r="Q57" i="42" s="1"/>
  <c r="AQ149" i="1"/>
  <c r="AQ185" i="1"/>
  <c r="O69" i="42"/>
  <c r="Q69" i="42" s="1"/>
  <c r="AQ244" i="1"/>
  <c r="AQ172" i="1"/>
  <c r="AQ361" i="1"/>
  <c r="AQ334" i="1"/>
  <c r="AQ228" i="1"/>
  <c r="AQ186" i="1"/>
  <c r="O115" i="42"/>
  <c r="Q115" i="42" s="1"/>
  <c r="AQ323" i="1"/>
  <c r="AQ139" i="1"/>
  <c r="AQ99" i="1"/>
  <c r="AQ170" i="1"/>
  <c r="AQ171" i="1"/>
  <c r="AQ178" i="1"/>
  <c r="AQ273" i="1"/>
  <c r="AQ332" i="1"/>
  <c r="AQ282" i="1"/>
  <c r="AQ221" i="1"/>
  <c r="AQ46" i="1"/>
  <c r="AQ85" i="1"/>
  <c r="AQ182" i="1"/>
  <c r="AQ278" i="1"/>
  <c r="AQ239" i="1"/>
  <c r="AQ15" i="1"/>
  <c r="AQ180" i="1"/>
  <c r="AQ134" i="1"/>
  <c r="O52" i="42"/>
  <c r="Q52" i="42" s="1"/>
  <c r="AQ49" i="1"/>
  <c r="AQ40" i="1"/>
  <c r="AQ246" i="1"/>
  <c r="O62" i="42"/>
  <c r="Q62" i="42" s="1"/>
  <c r="AQ164" i="1"/>
  <c r="AQ97" i="1"/>
  <c r="AQ309" i="1"/>
  <c r="AQ156" i="1"/>
  <c r="AQ322" i="1"/>
  <c r="AQ18" i="1"/>
  <c r="AQ45" i="1"/>
  <c r="AQ271" i="1"/>
  <c r="AQ215" i="1"/>
  <c r="AQ43" i="1"/>
  <c r="AQ209" i="1"/>
  <c r="AQ48" i="1"/>
  <c r="AQ51" i="1"/>
  <c r="AQ321" i="1"/>
  <c r="AQ160" i="1"/>
  <c r="AQ21" i="1"/>
  <c r="AQ111" i="1"/>
  <c r="AQ269" i="1"/>
  <c r="AQ336" i="1"/>
  <c r="AQ197" i="1"/>
  <c r="O22" i="42"/>
  <c r="Q22" i="42" s="1"/>
  <c r="AQ44" i="1"/>
  <c r="AQ107" i="1"/>
  <c r="O43" i="42"/>
  <c r="Q43" i="42" s="1"/>
  <c r="AQ118" i="1"/>
  <c r="O89" i="42"/>
  <c r="Q89" i="42" s="1"/>
  <c r="AQ245" i="1"/>
  <c r="AQ218" i="1"/>
  <c r="O80" i="42"/>
  <c r="Q80" i="42" s="1"/>
  <c r="AQ340" i="1"/>
  <c r="AQ39" i="1"/>
  <c r="AQ204" i="1"/>
  <c r="O24" i="42"/>
  <c r="Q24" i="42" s="1"/>
  <c r="AQ90" i="1"/>
  <c r="AQ345" i="1"/>
  <c r="AQ344" i="1"/>
  <c r="AQ205" i="1"/>
  <c r="O47" i="42"/>
  <c r="Q47" i="42" s="1"/>
  <c r="AQ119" i="1"/>
  <c r="AQ267" i="1"/>
  <c r="AQ133" i="1"/>
  <c r="AQ187" i="1"/>
  <c r="AQ259" i="1"/>
  <c r="AQ318" i="1"/>
  <c r="AQ189" i="1"/>
  <c r="AQ243" i="1"/>
  <c r="AQ302" i="1"/>
  <c r="AQ320" i="1"/>
  <c r="AQ181" i="1"/>
  <c r="O124" i="42"/>
  <c r="Q124" i="42" s="1"/>
  <c r="AQ350" i="1"/>
  <c r="AQ29" i="1"/>
  <c r="O17" i="42"/>
  <c r="Q17" i="42" s="1"/>
  <c r="AQ315" i="1"/>
  <c r="AQ198" i="1"/>
  <c r="AQ159" i="1"/>
  <c r="AQ293" i="1"/>
  <c r="O105" i="42"/>
  <c r="Q105" i="42" s="1"/>
  <c r="AQ122" i="1"/>
  <c r="AQ252" i="1"/>
  <c r="AQ31" i="1"/>
  <c r="AQ163" i="1"/>
  <c r="AQ222" i="1"/>
  <c r="AQ141" i="1"/>
  <c r="AQ362" i="1"/>
  <c r="AQ78" i="1"/>
  <c r="AQ208" i="1"/>
  <c r="AQ135" i="1"/>
  <c r="AQ231" i="1"/>
  <c r="AQ131" i="1"/>
  <c r="AQ190" i="1"/>
  <c r="AQ174" i="1"/>
  <c r="AQ117" i="1"/>
  <c r="AQ54" i="1"/>
  <c r="AQ339" i="1"/>
  <c r="AQ303" i="1"/>
  <c r="AQ47" i="1"/>
  <c r="O23" i="42"/>
  <c r="Q23" i="42" s="1"/>
  <c r="AQ212" i="1"/>
  <c r="AQ70" i="1"/>
  <c r="AQ17" i="1"/>
  <c r="AQ229" i="1"/>
  <c r="AQ76" i="1"/>
  <c r="AQ155" i="1"/>
  <c r="O59" i="42"/>
  <c r="Q59" i="42" s="1"/>
  <c r="AQ255" i="1"/>
  <c r="AQ23" i="1"/>
  <c r="AQ26" i="1"/>
  <c r="AQ216" i="1"/>
  <c r="AQ77" i="1"/>
  <c r="AQ331" i="1"/>
  <c r="O109" i="42"/>
  <c r="Q109" i="42" s="1"/>
  <c r="AQ144" i="1"/>
  <c r="AQ67" i="1"/>
  <c r="AQ266" i="1"/>
  <c r="AQ200" i="1"/>
  <c r="AQ61" i="1"/>
  <c r="AQ53" i="1"/>
  <c r="AQ214" i="1"/>
  <c r="AQ175" i="1"/>
  <c r="AQ148" i="1"/>
  <c r="AQ211" i="1"/>
  <c r="AQ165" i="1"/>
  <c r="AQ12" i="1"/>
  <c r="H75" i="42"/>
  <c r="C82" i="96" s="1"/>
  <c r="H121" i="42"/>
  <c r="C128" i="96" s="1"/>
  <c r="H120" i="42"/>
  <c r="C127" i="96" s="1"/>
  <c r="AQ364" i="1"/>
  <c r="D45" i="96"/>
  <c r="D26" i="96"/>
  <c r="H130" i="42"/>
  <c r="C137" i="96" s="1"/>
  <c r="P365" i="1"/>
  <c r="T400" i="1" l="1"/>
  <c r="S400" i="1" s="1"/>
  <c r="U399" i="1"/>
  <c r="T399" i="1"/>
  <c r="S399" i="1" s="1"/>
  <c r="AV400" i="1"/>
  <c r="T397" i="1"/>
  <c r="S397" i="1" s="1"/>
  <c r="AU400" i="1"/>
  <c r="AT400" i="1" s="1"/>
  <c r="AV399" i="1"/>
  <c r="AV401" i="1"/>
  <c r="AU401" i="1"/>
  <c r="AT401" i="1" s="1"/>
  <c r="T401" i="1"/>
  <c r="S401" i="1" s="1"/>
  <c r="U401" i="1"/>
  <c r="T394" i="1"/>
  <c r="S394" i="1" s="1"/>
  <c r="T396" i="1"/>
  <c r="S396" i="1" s="1"/>
  <c r="U396" i="1"/>
  <c r="U397" i="1"/>
  <c r="AU398" i="1"/>
  <c r="AT398" i="1" s="1"/>
  <c r="AV398" i="1"/>
  <c r="AU397" i="1"/>
  <c r="AT397" i="1" s="1"/>
  <c r="AV393" i="1"/>
  <c r="AV396" i="1"/>
  <c r="AV397" i="1"/>
  <c r="AU396" i="1"/>
  <c r="AT396" i="1" s="1"/>
  <c r="U398" i="1"/>
  <c r="T398" i="1"/>
  <c r="S398" i="1" s="1"/>
  <c r="AU394" i="1"/>
  <c r="AT394" i="1" s="1"/>
  <c r="U394" i="1"/>
  <c r="T391" i="1"/>
  <c r="S391" i="1" s="1"/>
  <c r="U393" i="1"/>
  <c r="AU391" i="1"/>
  <c r="AT391" i="1" s="1"/>
  <c r="T393" i="1"/>
  <c r="S393" i="1" s="1"/>
  <c r="AV394" i="1"/>
  <c r="AU393" i="1"/>
  <c r="AT393" i="1" s="1"/>
  <c r="T395" i="1"/>
  <c r="S395" i="1" s="1"/>
  <c r="U395" i="1"/>
  <c r="AU395" i="1"/>
  <c r="AT395" i="1" s="1"/>
  <c r="AV395" i="1"/>
  <c r="AU386" i="1"/>
  <c r="AT386" i="1" s="1"/>
  <c r="AV391" i="1"/>
  <c r="AU384" i="1"/>
  <c r="AT384" i="1" s="1"/>
  <c r="AV385" i="1"/>
  <c r="AV388" i="1"/>
  <c r="AV389" i="1"/>
  <c r="AU388" i="1"/>
  <c r="AT388" i="1" s="1"/>
  <c r="AU389" i="1"/>
  <c r="AT389" i="1" s="1"/>
  <c r="AU383" i="1"/>
  <c r="AU387" i="1"/>
  <c r="AT387" i="1" s="1"/>
  <c r="AU390" i="1"/>
  <c r="AT390" i="1" s="1"/>
  <c r="AV387" i="1"/>
  <c r="AU385" i="1"/>
  <c r="AV384" i="1"/>
  <c r="U390" i="1"/>
  <c r="AV390" i="1"/>
  <c r="AV386" i="1"/>
  <c r="U380" i="1"/>
  <c r="T387" i="1"/>
  <c r="S387" i="1" s="1"/>
  <c r="U389" i="1"/>
  <c r="U387" i="1"/>
  <c r="T389" i="1"/>
  <c r="S389" i="1" s="1"/>
  <c r="T388" i="1"/>
  <c r="S388" i="1" s="1"/>
  <c r="U388" i="1"/>
  <c r="T392" i="1"/>
  <c r="S392" i="1" s="1"/>
  <c r="U392" i="1"/>
  <c r="T390" i="1"/>
  <c r="S390" i="1" s="1"/>
  <c r="AV392" i="1"/>
  <c r="AU392" i="1"/>
  <c r="AT392" i="1" s="1"/>
  <c r="U391" i="1"/>
  <c r="BC11" i="1"/>
  <c r="BB11" i="1"/>
  <c r="BA11" i="1"/>
  <c r="AB11" i="1"/>
  <c r="AA11" i="1"/>
  <c r="Z11" i="1"/>
  <c r="I130" i="42"/>
  <c r="D137" i="96" s="1"/>
  <c r="I129" i="42"/>
  <c r="D136" i="96" s="1"/>
  <c r="W26" i="1"/>
  <c r="X32" i="1"/>
  <c r="T38" i="1"/>
  <c r="T36" i="1"/>
  <c r="T40" i="1"/>
  <c r="S40" i="1" s="1"/>
  <c r="AU378" i="1"/>
  <c r="AZ26" i="1"/>
  <c r="AZ27" i="1" s="1"/>
  <c r="AX26" i="1"/>
  <c r="AY32" i="1"/>
  <c r="Y26" i="1"/>
  <c r="U37" i="1"/>
  <c r="T37" i="1"/>
  <c r="T31" i="1"/>
  <c r="U39" i="1"/>
  <c r="T39" i="1"/>
  <c r="U36" i="1"/>
  <c r="U38" i="1"/>
  <c r="U105" i="1"/>
  <c r="U41" i="1"/>
  <c r="T42" i="1"/>
  <c r="Q131" i="42"/>
  <c r="U44" i="1"/>
  <c r="T41" i="1"/>
  <c r="U30" i="1"/>
  <c r="AV379" i="1"/>
  <c r="AV377" i="1"/>
  <c r="AU380" i="1"/>
  <c r="AU377" i="1"/>
  <c r="AV378" i="1"/>
  <c r="AU379" i="1"/>
  <c r="AV382" i="1"/>
  <c r="AU382" i="1"/>
  <c r="AV381" i="1"/>
  <c r="AV383" i="1"/>
  <c r="AU381" i="1"/>
  <c r="AV380" i="1"/>
  <c r="T187" i="1"/>
  <c r="U182" i="1"/>
  <c r="S182" i="1" s="1"/>
  <c r="U185" i="1"/>
  <c r="T247" i="1"/>
  <c r="U31" i="1"/>
  <c r="U42" i="1"/>
  <c r="T49" i="1"/>
  <c r="U183" i="1"/>
  <c r="U45" i="1"/>
  <c r="U49" i="1"/>
  <c r="U46" i="1"/>
  <c r="T44" i="1"/>
  <c r="T33" i="1"/>
  <c r="T47" i="1"/>
  <c r="T48" i="1"/>
  <c r="U50" i="1"/>
  <c r="U188" i="1"/>
  <c r="U184" i="1"/>
  <c r="U43" i="1"/>
  <c r="U26" i="1"/>
  <c r="U48" i="1"/>
  <c r="T50" i="1"/>
  <c r="T43" i="1"/>
  <c r="U51" i="1"/>
  <c r="U47" i="1"/>
  <c r="T45" i="1"/>
  <c r="T46" i="1"/>
  <c r="T185" i="1"/>
  <c r="T276" i="1"/>
  <c r="T223" i="1"/>
  <c r="U354" i="1"/>
  <c r="T96" i="1"/>
  <c r="U278" i="1"/>
  <c r="U320" i="1"/>
  <c r="U324" i="1"/>
  <c r="U313" i="1"/>
  <c r="T210" i="1"/>
  <c r="U331" i="1"/>
  <c r="U247" i="1"/>
  <c r="T30" i="1"/>
  <c r="T196" i="1"/>
  <c r="T188" i="1"/>
  <c r="T84" i="1"/>
  <c r="S84" i="1" s="1"/>
  <c r="T243" i="1"/>
  <c r="T32" i="1"/>
  <c r="T324" i="1"/>
  <c r="T269" i="1"/>
  <c r="U198" i="1"/>
  <c r="T354" i="1"/>
  <c r="U345" i="1"/>
  <c r="U244" i="1"/>
  <c r="S244" i="1" s="1"/>
  <c r="U246" i="1"/>
  <c r="U269" i="1"/>
  <c r="U34" i="1"/>
  <c r="U303" i="1"/>
  <c r="U200" i="1"/>
  <c r="T308" i="1"/>
  <c r="T184" i="1"/>
  <c r="U32" i="1"/>
  <c r="T351" i="1"/>
  <c r="T34" i="1"/>
  <c r="U80" i="1"/>
  <c r="T278" i="1"/>
  <c r="U35" i="1"/>
  <c r="T248" i="1"/>
  <c r="T19" i="1"/>
  <c r="T82" i="1"/>
  <c r="T35" i="1"/>
  <c r="U248" i="1"/>
  <c r="U83" i="1"/>
  <c r="U29" i="1"/>
  <c r="U82" i="1"/>
  <c r="T186" i="1"/>
  <c r="U187" i="1"/>
  <c r="U33" i="1"/>
  <c r="T183" i="1"/>
  <c r="U21" i="1"/>
  <c r="T29" i="1"/>
  <c r="U275" i="1"/>
  <c r="T325" i="1"/>
  <c r="T279" i="1"/>
  <c r="U355" i="1"/>
  <c r="S355" i="1" s="1"/>
  <c r="T271" i="1"/>
  <c r="T261" i="1"/>
  <c r="U321" i="1"/>
  <c r="U322" i="1"/>
  <c r="T198" i="1"/>
  <c r="T322" i="1"/>
  <c r="U318" i="1"/>
  <c r="U277" i="1"/>
  <c r="U249" i="1"/>
  <c r="T241" i="1"/>
  <c r="T273" i="1"/>
  <c r="U250" i="1"/>
  <c r="T245" i="1"/>
  <c r="U353" i="1"/>
  <c r="U81" i="1"/>
  <c r="T246" i="1"/>
  <c r="U241" i="1"/>
  <c r="T83" i="1"/>
  <c r="T189" i="1"/>
  <c r="T242" i="1"/>
  <c r="T81" i="1"/>
  <c r="T277" i="1"/>
  <c r="T249" i="1"/>
  <c r="U273" i="1"/>
  <c r="T353" i="1"/>
  <c r="T272" i="1"/>
  <c r="T267" i="1"/>
  <c r="U243" i="1"/>
  <c r="U279" i="1"/>
  <c r="U24" i="1"/>
  <c r="T250" i="1"/>
  <c r="U245" i="1"/>
  <c r="U356" i="1"/>
  <c r="T265" i="1"/>
  <c r="U272" i="1"/>
  <c r="U85" i="1"/>
  <c r="U280" i="1"/>
  <c r="U276" i="1"/>
  <c r="T328" i="1"/>
  <c r="T190" i="1"/>
  <c r="T264" i="1"/>
  <c r="U242" i="1"/>
  <c r="T80" i="1"/>
  <c r="U115" i="1"/>
  <c r="U282" i="1"/>
  <c r="U265" i="1"/>
  <c r="T333" i="1"/>
  <c r="T200" i="1"/>
  <c r="T85" i="1"/>
  <c r="T280" i="1"/>
  <c r="U186" i="1"/>
  <c r="T334" i="1"/>
  <c r="U210" i="1"/>
  <c r="U305" i="1"/>
  <c r="U221" i="1"/>
  <c r="U307" i="1"/>
  <c r="T105" i="1"/>
  <c r="U330" i="1"/>
  <c r="T221" i="1"/>
  <c r="U139" i="1"/>
  <c r="T303" i="1"/>
  <c r="T304" i="1"/>
  <c r="T307" i="1"/>
  <c r="T330" i="1"/>
  <c r="T27" i="1"/>
  <c r="T201" i="1"/>
  <c r="U304" i="1"/>
  <c r="T52" i="1"/>
  <c r="T220" i="1"/>
  <c r="S220" i="1" s="1"/>
  <c r="T332" i="1"/>
  <c r="U90" i="1"/>
  <c r="U308" i="1"/>
  <c r="T331" i="1"/>
  <c r="U332" i="1"/>
  <c r="U202" i="1"/>
  <c r="T126" i="1"/>
  <c r="U133" i="1"/>
  <c r="T17" i="1"/>
  <c r="T316" i="1"/>
  <c r="U333" i="1"/>
  <c r="T222" i="1"/>
  <c r="U329" i="1"/>
  <c r="U20" i="1"/>
  <c r="U28" i="1"/>
  <c r="T117" i="1"/>
  <c r="T312" i="1"/>
  <c r="T24" i="1"/>
  <c r="T315" i="1"/>
  <c r="U328" i="1"/>
  <c r="T66" i="1"/>
  <c r="U271" i="1"/>
  <c r="U261" i="1"/>
  <c r="T327" i="1"/>
  <c r="U239" i="1"/>
  <c r="T329" i="1"/>
  <c r="T306" i="1"/>
  <c r="T56" i="1"/>
  <c r="U344" i="1"/>
  <c r="T28" i="1"/>
  <c r="U97" i="1"/>
  <c r="T275" i="1"/>
  <c r="T218" i="1"/>
  <c r="T305" i="1"/>
  <c r="U67" i="1"/>
  <c r="U315" i="1"/>
  <c r="U25" i="1"/>
  <c r="T282" i="1"/>
  <c r="U23" i="1"/>
  <c r="T112" i="1"/>
  <c r="T59" i="1"/>
  <c r="T22" i="1"/>
  <c r="U312" i="1"/>
  <c r="T94" i="1"/>
  <c r="T212" i="1"/>
  <c r="U223" i="1"/>
  <c r="T55" i="1"/>
  <c r="U327" i="1"/>
  <c r="U17" i="1"/>
  <c r="U306" i="1"/>
  <c r="T207" i="1"/>
  <c r="U317" i="1"/>
  <c r="T313" i="1"/>
  <c r="T230" i="1"/>
  <c r="T320" i="1"/>
  <c r="T26" i="1"/>
  <c r="T18" i="1"/>
  <c r="T23" i="1"/>
  <c r="T20" i="1"/>
  <c r="U341" i="1"/>
  <c r="U349" i="1"/>
  <c r="U18" i="1"/>
  <c r="U27" i="1"/>
  <c r="U217" i="1"/>
  <c r="U55" i="1"/>
  <c r="U66" i="1"/>
  <c r="U237" i="1"/>
  <c r="T239" i="1"/>
  <c r="U59" i="1"/>
  <c r="U112" i="1"/>
  <c r="U58" i="1"/>
  <c r="U113" i="1"/>
  <c r="U234" i="1"/>
  <c r="U61" i="1"/>
  <c r="T224" i="1"/>
  <c r="U142" i="1"/>
  <c r="T110" i="1"/>
  <c r="U146" i="1"/>
  <c r="T58" i="1"/>
  <c r="T113" i="1"/>
  <c r="U284" i="1"/>
  <c r="T229" i="1"/>
  <c r="T65" i="1"/>
  <c r="T115" i="1"/>
  <c r="T109" i="1"/>
  <c r="T145" i="1"/>
  <c r="U64" i="1"/>
  <c r="U123" i="1"/>
  <c r="U232" i="1"/>
  <c r="U233" i="1"/>
  <c r="T67" i="1"/>
  <c r="T202" i="1"/>
  <c r="U121" i="1"/>
  <c r="U227" i="1"/>
  <c r="U110" i="1"/>
  <c r="T129" i="1"/>
  <c r="U68" i="1"/>
  <c r="T225" i="1"/>
  <c r="T146" i="1"/>
  <c r="T240" i="1"/>
  <c r="T382" i="1"/>
  <c r="U122" i="1"/>
  <c r="U109" i="1"/>
  <c r="T227" i="1"/>
  <c r="U63" i="1"/>
  <c r="U19" i="1"/>
  <c r="U22" i="1"/>
  <c r="T21" i="1"/>
  <c r="T68" i="1"/>
  <c r="U118" i="1"/>
  <c r="U108" i="1"/>
  <c r="U124" i="1"/>
  <c r="U240" i="1"/>
  <c r="T25" i="1"/>
  <c r="T64" i="1"/>
  <c r="U114" i="1"/>
  <c r="U281" i="1"/>
  <c r="U52" i="1"/>
  <c r="U264" i="1"/>
  <c r="T61" i="1"/>
  <c r="T237" i="1"/>
  <c r="U225" i="1"/>
  <c r="U145" i="1"/>
  <c r="U230" i="1"/>
  <c r="T122" i="1"/>
  <c r="T235" i="1"/>
  <c r="T283" i="1"/>
  <c r="T63" i="1"/>
  <c r="S63" i="1" s="1"/>
  <c r="T238" i="1"/>
  <c r="T118" i="1"/>
  <c r="T108" i="1"/>
  <c r="T124" i="1"/>
  <c r="U69" i="1"/>
  <c r="U111" i="1"/>
  <c r="T114" i="1"/>
  <c r="U106" i="1"/>
  <c r="T51" i="1"/>
  <c r="U65" i="1"/>
  <c r="T232" i="1"/>
  <c r="U141" i="1"/>
  <c r="T281" i="1"/>
  <c r="U229" i="1"/>
  <c r="H133" i="42"/>
  <c r="C140" i="96" s="1"/>
  <c r="U107" i="1"/>
  <c r="U62" i="1"/>
  <c r="U235" i="1"/>
  <c r="U283" i="1"/>
  <c r="U53" i="1"/>
  <c r="T116" i="1"/>
  <c r="U226" i="1"/>
  <c r="U231" i="1"/>
  <c r="U238" i="1"/>
  <c r="U228" i="1"/>
  <c r="T54" i="1"/>
  <c r="U60" i="1"/>
  <c r="T69" i="1"/>
  <c r="T111" i="1"/>
  <c r="U120" i="1"/>
  <c r="T233" i="1"/>
  <c r="T236" i="1"/>
  <c r="U236" i="1"/>
  <c r="U57" i="1"/>
  <c r="T107" i="1"/>
  <c r="T62" i="1"/>
  <c r="U222" i="1"/>
  <c r="T138" i="1"/>
  <c r="T53" i="1"/>
  <c r="U116" i="1"/>
  <c r="T226" i="1"/>
  <c r="T231" i="1"/>
  <c r="U56" i="1"/>
  <c r="T228" i="1"/>
  <c r="U54" i="1"/>
  <c r="T60" i="1"/>
  <c r="U117" i="1"/>
  <c r="T120" i="1"/>
  <c r="T234" i="1"/>
  <c r="U224" i="1"/>
  <c r="T57" i="1"/>
  <c r="T106" i="1"/>
  <c r="T119" i="1"/>
  <c r="U138" i="1"/>
  <c r="U87" i="1"/>
  <c r="T101" i="1"/>
  <c r="U205" i="1"/>
  <c r="U337" i="1"/>
  <c r="U144" i="1"/>
  <c r="T340" i="1"/>
  <c r="T380" i="1"/>
  <c r="T130" i="1"/>
  <c r="T137" i="1"/>
  <c r="T104" i="1"/>
  <c r="U98" i="1"/>
  <c r="T209" i="1"/>
  <c r="U101" i="1"/>
  <c r="T205" i="1"/>
  <c r="T216" i="1"/>
  <c r="U340" i="1"/>
  <c r="T206" i="1"/>
  <c r="U102" i="1"/>
  <c r="U378" i="1"/>
  <c r="T121" i="1"/>
  <c r="T341" i="1"/>
  <c r="U316" i="1"/>
  <c r="U382" i="1"/>
  <c r="U196" i="1"/>
  <c r="T349" i="1"/>
  <c r="T203" i="1"/>
  <c r="U208" i="1"/>
  <c r="U351" i="1"/>
  <c r="U129" i="1"/>
  <c r="U207" i="1"/>
  <c r="T344" i="1"/>
  <c r="T321" i="1"/>
  <c r="T217" i="1"/>
  <c r="U189" i="1"/>
  <c r="T97" i="1"/>
  <c r="T317" i="1"/>
  <c r="U201" i="1"/>
  <c r="U218" i="1"/>
  <c r="T123" i="1"/>
  <c r="U325" i="1"/>
  <c r="U94" i="1"/>
  <c r="U96" i="1"/>
  <c r="U348" i="1"/>
  <c r="U126" i="1"/>
  <c r="U381" i="1"/>
  <c r="T191" i="1"/>
  <c r="T90" i="1"/>
  <c r="T378" i="1"/>
  <c r="T345" i="1"/>
  <c r="T385" i="1"/>
  <c r="U270" i="1"/>
  <c r="U89" i="1"/>
  <c r="T140" i="1"/>
  <c r="T134" i="1"/>
  <c r="U292" i="1"/>
  <c r="U104" i="1"/>
  <c r="T98" i="1"/>
  <c r="T339" i="1"/>
  <c r="U266" i="1"/>
  <c r="U310" i="1"/>
  <c r="U311" i="1"/>
  <c r="U326" i="1"/>
  <c r="T346" i="1"/>
  <c r="U262" i="1"/>
  <c r="U194" i="1"/>
  <c r="T125" i="1"/>
  <c r="U199" i="1"/>
  <c r="U192" i="1"/>
  <c r="U119" i="1"/>
  <c r="T274" i="1"/>
  <c r="U336" i="1"/>
  <c r="U93" i="1"/>
  <c r="U204" i="1"/>
  <c r="U350" i="1"/>
  <c r="U91" i="1"/>
  <c r="U267" i="1"/>
  <c r="U258" i="1"/>
  <c r="U191" i="1"/>
  <c r="U334" i="1"/>
  <c r="U268" i="1"/>
  <c r="T133" i="1"/>
  <c r="T141" i="1"/>
  <c r="T348" i="1"/>
  <c r="U206" i="1"/>
  <c r="U384" i="1"/>
  <c r="T99" i="1"/>
  <c r="U128" i="1"/>
  <c r="U339" i="1"/>
  <c r="T144" i="1"/>
  <c r="S144" i="1" s="1"/>
  <c r="T270" i="1"/>
  <c r="T89" i="1"/>
  <c r="U140" i="1"/>
  <c r="U134" i="1"/>
  <c r="U214" i="1"/>
  <c r="T338" i="1"/>
  <c r="U309" i="1"/>
  <c r="U259" i="1"/>
  <c r="T103" i="1"/>
  <c r="U193" i="1"/>
  <c r="T343" i="1"/>
  <c r="T266" i="1"/>
  <c r="T310" i="1"/>
  <c r="T311" i="1"/>
  <c r="T326" i="1"/>
  <c r="U346" i="1"/>
  <c r="T262" i="1"/>
  <c r="T194" i="1"/>
  <c r="U125" i="1"/>
  <c r="T199" i="1"/>
  <c r="T192" i="1"/>
  <c r="U274" i="1"/>
  <c r="T336" i="1"/>
  <c r="T93" i="1"/>
  <c r="T204" i="1"/>
  <c r="T350" i="1"/>
  <c r="T91" i="1"/>
  <c r="U297" i="1"/>
  <c r="T257" i="1"/>
  <c r="S257" i="1" s="1"/>
  <c r="U137" i="1"/>
  <c r="U190" i="1"/>
  <c r="T381" i="1"/>
  <c r="T342" i="1"/>
  <c r="T135" i="1"/>
  <c r="T102" i="1"/>
  <c r="U383" i="1"/>
  <c r="T384" i="1"/>
  <c r="T197" i="1"/>
  <c r="U335" i="1"/>
  <c r="T215" i="1"/>
  <c r="U131" i="1"/>
  <c r="U219" i="1"/>
  <c r="T214" i="1"/>
  <c r="U338" i="1"/>
  <c r="T309" i="1"/>
  <c r="T259" i="1"/>
  <c r="U103" i="1"/>
  <c r="T193" i="1"/>
  <c r="U343" i="1"/>
  <c r="U127" i="1"/>
  <c r="U314" i="1"/>
  <c r="T347" i="1"/>
  <c r="T263" i="1"/>
  <c r="T86" i="1"/>
  <c r="U100" i="1"/>
  <c r="U323" i="1"/>
  <c r="U132" i="1"/>
  <c r="U211" i="1"/>
  <c r="U143" i="1"/>
  <c r="T92" i="1"/>
  <c r="T88" i="1"/>
  <c r="T136" i="1"/>
  <c r="U195" i="1"/>
  <c r="U135" i="1"/>
  <c r="T260" i="1"/>
  <c r="T318" i="1"/>
  <c r="T268" i="1"/>
  <c r="U95" i="1"/>
  <c r="T195" i="1"/>
  <c r="U379" i="1"/>
  <c r="U212" i="1"/>
  <c r="U319" i="1"/>
  <c r="U386" i="1"/>
  <c r="T128" i="1"/>
  <c r="U209" i="1"/>
  <c r="T213" i="1"/>
  <c r="U352" i="1"/>
  <c r="U216" i="1"/>
  <c r="T296" i="1"/>
  <c r="T87" i="1"/>
  <c r="U213" i="1"/>
  <c r="U99" i="1"/>
  <c r="T337" i="1"/>
  <c r="T352" i="1"/>
  <c r="T95" i="1"/>
  <c r="T142" i="1"/>
  <c r="T379" i="1"/>
  <c r="U342" i="1"/>
  <c r="U197" i="1"/>
  <c r="T335" i="1"/>
  <c r="U215" i="1"/>
  <c r="T131" i="1"/>
  <c r="T219" i="1"/>
  <c r="U203" i="1"/>
  <c r="T208" i="1"/>
  <c r="T127" i="1"/>
  <c r="T314" i="1"/>
  <c r="U347" i="1"/>
  <c r="U263" i="1"/>
  <c r="U86" i="1"/>
  <c r="T100" i="1"/>
  <c r="T323" i="1"/>
  <c r="T132" i="1"/>
  <c r="T211" i="1"/>
  <c r="T143" i="1"/>
  <c r="U92" i="1"/>
  <c r="U88" i="1"/>
  <c r="U136" i="1"/>
  <c r="T258" i="1"/>
  <c r="U130" i="1"/>
  <c r="T139" i="1"/>
  <c r="T319" i="1"/>
  <c r="U260" i="1"/>
  <c r="U385" i="1"/>
  <c r="T386" i="1"/>
  <c r="S386" i="1" s="1"/>
  <c r="T292" i="1"/>
  <c r="U296" i="1"/>
  <c r="T301" i="1"/>
  <c r="S301" i="1" s="1"/>
  <c r="T287" i="1"/>
  <c r="T299" i="1"/>
  <c r="T290" i="1"/>
  <c r="T295" i="1"/>
  <c r="T286" i="1"/>
  <c r="U287" i="1"/>
  <c r="U299" i="1"/>
  <c r="U290" i="1"/>
  <c r="U295" i="1"/>
  <c r="T289" i="1"/>
  <c r="U298" i="1"/>
  <c r="T288" i="1"/>
  <c r="T284" i="1"/>
  <c r="U301" i="1"/>
  <c r="T298" i="1"/>
  <c r="U288" i="1"/>
  <c r="U286" i="1"/>
  <c r="T297" i="1"/>
  <c r="U300" i="1"/>
  <c r="U302" i="1"/>
  <c r="U285" i="1"/>
  <c r="U291" i="1"/>
  <c r="U294" i="1"/>
  <c r="U293" i="1"/>
  <c r="U289" i="1"/>
  <c r="T300" i="1"/>
  <c r="T302" i="1"/>
  <c r="T285" i="1"/>
  <c r="T291" i="1"/>
  <c r="T294" i="1"/>
  <c r="T293" i="1"/>
  <c r="T383" i="1"/>
  <c r="P133" i="42"/>
  <c r="F378" i="21"/>
  <c r="F379" i="21"/>
  <c r="F381" i="21"/>
  <c r="Q132" i="42"/>
  <c r="C133" i="42"/>
  <c r="F133" i="42" s="1"/>
  <c r="S174" i="1"/>
  <c r="Q134" i="42"/>
  <c r="AV74" i="1"/>
  <c r="S152" i="1"/>
  <c r="S256" i="1"/>
  <c r="S170" i="1"/>
  <c r="AU262" i="1"/>
  <c r="AV69" i="1"/>
  <c r="AV292" i="1"/>
  <c r="AU162" i="1"/>
  <c r="AV347" i="1"/>
  <c r="AV42" i="1"/>
  <c r="S148" i="1"/>
  <c r="S163" i="1"/>
  <c r="S180" i="1"/>
  <c r="S73" i="1"/>
  <c r="AV77" i="1"/>
  <c r="AV146" i="1"/>
  <c r="AV309" i="1"/>
  <c r="AU69" i="1"/>
  <c r="AV178" i="1"/>
  <c r="AU226" i="1"/>
  <c r="AV233" i="1"/>
  <c r="AV132" i="1"/>
  <c r="AV325" i="1"/>
  <c r="AU202" i="1"/>
  <c r="AU208" i="1"/>
  <c r="AV328" i="1"/>
  <c r="AV303" i="1"/>
  <c r="AU68" i="1"/>
  <c r="AU200" i="1"/>
  <c r="AV299" i="1"/>
  <c r="AU192" i="1"/>
  <c r="AV251" i="1"/>
  <c r="AU197" i="1"/>
  <c r="AV124" i="1"/>
  <c r="AU115" i="1"/>
  <c r="AU235" i="1"/>
  <c r="AV135" i="1"/>
  <c r="AU320" i="1"/>
  <c r="AV166" i="1"/>
  <c r="AU101" i="1"/>
  <c r="AU303" i="1"/>
  <c r="AU251" i="1"/>
  <c r="AV192" i="1"/>
  <c r="AV289" i="1"/>
  <c r="AV197" i="1"/>
  <c r="AU286" i="1"/>
  <c r="AV320" i="1"/>
  <c r="AV171" i="1"/>
  <c r="AV59" i="1"/>
  <c r="AU93" i="1"/>
  <c r="AU347" i="1"/>
  <c r="AU309" i="1"/>
  <c r="AV333" i="1"/>
  <c r="AV45" i="1"/>
  <c r="AU233" i="1"/>
  <c r="AU41" i="1"/>
  <c r="AV95" i="1"/>
  <c r="AV162" i="1"/>
  <c r="AU352" i="1"/>
  <c r="AV115" i="1"/>
  <c r="AU78" i="1"/>
  <c r="AU130" i="1"/>
  <c r="AV33" i="1"/>
  <c r="AU137" i="1"/>
  <c r="AV112" i="1"/>
  <c r="AU47" i="1"/>
  <c r="AU166" i="1"/>
  <c r="AU135" i="1"/>
  <c r="AU216" i="1"/>
  <c r="AV137" i="1"/>
  <c r="AU188" i="1"/>
  <c r="AV119" i="1"/>
  <c r="AV286" i="1"/>
  <c r="AV272" i="1"/>
  <c r="AV47" i="1"/>
  <c r="AU314" i="1"/>
  <c r="AV262" i="1"/>
  <c r="S179" i="1"/>
  <c r="S172" i="1"/>
  <c r="S153" i="1"/>
  <c r="S151" i="1"/>
  <c r="S160" i="1"/>
  <c r="S155" i="1"/>
  <c r="S177" i="1"/>
  <c r="S181" i="1"/>
  <c r="S157" i="1"/>
  <c r="S176" i="1"/>
  <c r="S173" i="1"/>
  <c r="S253" i="1"/>
  <c r="S78" i="1"/>
  <c r="S254" i="1"/>
  <c r="S156" i="1"/>
  <c r="S159" i="1"/>
  <c r="S162" i="1"/>
  <c r="S169" i="1"/>
  <c r="S166" i="1"/>
  <c r="S175" i="1"/>
  <c r="S79" i="1"/>
  <c r="S251" i="1"/>
  <c r="S154" i="1"/>
  <c r="S168" i="1"/>
  <c r="S72" i="1"/>
  <c r="S77" i="1"/>
  <c r="S165" i="1"/>
  <c r="S171" i="1"/>
  <c r="S70" i="1"/>
  <c r="S252" i="1"/>
  <c r="S149" i="1"/>
  <c r="AU193" i="1"/>
  <c r="AV193" i="1"/>
  <c r="S71" i="1"/>
  <c r="AU124" i="1"/>
  <c r="AV130" i="1"/>
  <c r="AU308" i="1"/>
  <c r="AV93" i="1"/>
  <c r="AV216" i="1"/>
  <c r="AV308" i="1"/>
  <c r="AV114" i="1"/>
  <c r="AU114" i="1"/>
  <c r="AV102" i="1"/>
  <c r="AU42" i="1"/>
  <c r="AV101" i="1"/>
  <c r="AU119" i="1"/>
  <c r="AU292" i="1"/>
  <c r="AU118" i="1"/>
  <c r="AV68" i="1"/>
  <c r="AV202" i="1"/>
  <c r="AV84" i="1"/>
  <c r="AU59" i="1"/>
  <c r="AU289" i="1"/>
  <c r="S255" i="1"/>
  <c r="AV118" i="1"/>
  <c r="AU84" i="1"/>
  <c r="AV78" i="1"/>
  <c r="AU102" i="1"/>
  <c r="AU178" i="1"/>
  <c r="AV200" i="1"/>
  <c r="AU215" i="1"/>
  <c r="AU132" i="1"/>
  <c r="AV188" i="1"/>
  <c r="AU95" i="1"/>
  <c r="AV215" i="1"/>
  <c r="S74" i="1"/>
  <c r="AU299" i="1"/>
  <c r="AU333" i="1"/>
  <c r="AV41" i="1"/>
  <c r="AU328" i="1"/>
  <c r="AV273" i="1"/>
  <c r="S76" i="1"/>
  <c r="S150" i="1"/>
  <c r="T356" i="1"/>
  <c r="AU273" i="1"/>
  <c r="AU77" i="1"/>
  <c r="AV352" i="1"/>
  <c r="S75" i="1"/>
  <c r="S161" i="1"/>
  <c r="S167" i="1"/>
  <c r="AV314" i="1"/>
  <c r="S178" i="1"/>
  <c r="AV208" i="1"/>
  <c r="AV235" i="1"/>
  <c r="S147" i="1"/>
  <c r="AU171" i="1"/>
  <c r="S164" i="1"/>
  <c r="AU112" i="1"/>
  <c r="S158" i="1"/>
  <c r="AU74" i="1"/>
  <c r="AU325" i="1"/>
  <c r="AU45" i="1"/>
  <c r="AU146" i="1"/>
  <c r="AV226" i="1"/>
  <c r="AU272" i="1"/>
  <c r="AU33" i="1"/>
  <c r="AV70" i="1"/>
  <c r="AU70" i="1"/>
  <c r="AU126" i="1"/>
  <c r="AV126" i="1"/>
  <c r="AU190" i="1"/>
  <c r="AV190" i="1"/>
  <c r="AV127" i="1"/>
  <c r="AU127" i="1"/>
  <c r="AV173" i="1"/>
  <c r="AU173" i="1"/>
  <c r="AU242" i="1"/>
  <c r="AV242" i="1"/>
  <c r="AV175" i="1"/>
  <c r="AU175" i="1"/>
  <c r="AV269" i="1"/>
  <c r="AU269" i="1"/>
  <c r="AV122" i="1"/>
  <c r="AU122" i="1"/>
  <c r="AV201" i="1"/>
  <c r="AU201" i="1"/>
  <c r="AV109" i="1"/>
  <c r="AU109" i="1"/>
  <c r="AV88" i="1"/>
  <c r="AU88" i="1"/>
  <c r="AV62" i="1"/>
  <c r="AU62" i="1"/>
  <c r="AV337" i="1"/>
  <c r="AU337" i="1"/>
  <c r="AV209" i="1"/>
  <c r="AU209" i="1"/>
  <c r="AV183" i="1"/>
  <c r="AU183" i="1"/>
  <c r="AV329" i="1"/>
  <c r="AU329" i="1"/>
  <c r="AV195" i="1"/>
  <c r="AU195" i="1"/>
  <c r="AV336" i="1"/>
  <c r="AU336" i="1"/>
  <c r="AV244" i="1"/>
  <c r="AU244" i="1"/>
  <c r="AV300" i="1"/>
  <c r="AU300" i="1"/>
  <c r="AV301" i="1"/>
  <c r="AU301" i="1"/>
  <c r="AV100" i="1"/>
  <c r="AU100" i="1"/>
  <c r="AU92" i="1"/>
  <c r="AV92" i="1"/>
  <c r="AU25" i="1"/>
  <c r="AV25" i="1"/>
  <c r="AV49" i="1"/>
  <c r="AU49" i="1"/>
  <c r="AU153" i="1"/>
  <c r="AV153" i="1"/>
  <c r="AV240" i="1"/>
  <c r="AU240" i="1"/>
  <c r="AU198" i="1"/>
  <c r="AV198" i="1"/>
  <c r="AV58" i="1"/>
  <c r="AU58" i="1"/>
  <c r="AV317" i="1"/>
  <c r="AU317" i="1"/>
  <c r="AV125" i="1"/>
  <c r="AU125" i="1"/>
  <c r="AU90" i="1"/>
  <c r="AV90" i="1"/>
  <c r="AV163" i="1"/>
  <c r="AU163" i="1"/>
  <c r="AU351" i="1"/>
  <c r="AV351" i="1"/>
  <c r="AU39" i="1"/>
  <c r="AV39" i="1"/>
  <c r="AV117" i="1"/>
  <c r="AU117" i="1"/>
  <c r="AV73" i="1"/>
  <c r="AU73" i="1"/>
  <c r="AV155" i="1"/>
  <c r="AU155" i="1"/>
  <c r="AV148" i="1"/>
  <c r="AU148" i="1"/>
  <c r="AV140" i="1"/>
  <c r="AU140" i="1"/>
  <c r="AV206" i="1"/>
  <c r="AU206" i="1"/>
  <c r="AV306" i="1"/>
  <c r="AU306" i="1"/>
  <c r="AV340" i="1"/>
  <c r="AU340" i="1"/>
  <c r="AV217" i="1"/>
  <c r="AU217" i="1"/>
  <c r="AU268" i="1"/>
  <c r="AV268" i="1"/>
  <c r="AU345" i="1"/>
  <c r="AV345" i="1"/>
  <c r="AU143" i="1"/>
  <c r="AV143" i="1"/>
  <c r="AV253" i="1"/>
  <c r="AU253" i="1"/>
  <c r="AV139" i="1"/>
  <c r="AU139" i="1"/>
  <c r="AV160" i="1"/>
  <c r="AU160" i="1"/>
  <c r="AV64" i="1"/>
  <c r="AU64" i="1"/>
  <c r="AU342" i="1"/>
  <c r="AV342" i="1"/>
  <c r="AU322" i="1"/>
  <c r="AV322" i="1"/>
  <c r="AV290" i="1"/>
  <c r="AU290" i="1"/>
  <c r="AU110" i="1"/>
  <c r="AV110" i="1"/>
  <c r="AU80" i="1"/>
  <c r="AT80" i="1" s="1"/>
  <c r="AV80" i="1"/>
  <c r="AU186" i="1"/>
  <c r="AV186" i="1"/>
  <c r="AU86" i="1"/>
  <c r="AV86" i="1"/>
  <c r="AU196" i="1"/>
  <c r="AV196" i="1"/>
  <c r="AU278" i="1"/>
  <c r="AV278" i="1"/>
  <c r="AV189" i="1"/>
  <c r="AU189" i="1"/>
  <c r="AU259" i="1"/>
  <c r="AV259" i="1"/>
  <c r="AU348" i="1"/>
  <c r="AV348" i="1"/>
  <c r="AV229" i="1"/>
  <c r="AU229" i="1"/>
  <c r="AV327" i="1"/>
  <c r="AU327" i="1"/>
  <c r="AV103" i="1"/>
  <c r="AU103" i="1"/>
  <c r="AV323" i="1"/>
  <c r="AU323" i="1"/>
  <c r="AU36" i="1"/>
  <c r="AV36" i="1"/>
  <c r="AU271" i="1"/>
  <c r="AV271" i="1"/>
  <c r="AU225" i="1"/>
  <c r="AV225" i="1"/>
  <c r="AV142" i="1"/>
  <c r="AU142" i="1"/>
  <c r="AU120" i="1"/>
  <c r="AV120" i="1"/>
  <c r="AV24" i="1"/>
  <c r="AU24" i="1"/>
  <c r="AV194" i="1"/>
  <c r="AU194" i="1"/>
  <c r="AV82" i="1"/>
  <c r="AU82" i="1"/>
  <c r="AV156" i="1"/>
  <c r="AU156" i="1"/>
  <c r="AU294" i="1"/>
  <c r="AV294" i="1"/>
  <c r="AU256" i="1"/>
  <c r="AV256" i="1"/>
  <c r="AU161" i="1"/>
  <c r="AV161" i="1"/>
  <c r="AV243" i="1"/>
  <c r="AU243" i="1"/>
  <c r="AV237" i="1"/>
  <c r="AU237" i="1"/>
  <c r="AV105" i="1"/>
  <c r="AU105" i="1"/>
  <c r="AV87" i="1"/>
  <c r="AU87" i="1"/>
  <c r="AU277" i="1"/>
  <c r="AV277" i="1"/>
  <c r="AU107" i="1"/>
  <c r="AV107" i="1"/>
  <c r="AU35" i="1"/>
  <c r="AV35" i="1"/>
  <c r="AV150" i="1"/>
  <c r="AU150" i="1"/>
  <c r="AV276" i="1"/>
  <c r="AU276" i="1"/>
  <c r="AV30" i="1"/>
  <c r="AU30" i="1"/>
  <c r="AV248" i="1"/>
  <c r="AU248" i="1"/>
  <c r="AV158" i="1"/>
  <c r="AU158" i="1"/>
  <c r="AV344" i="1"/>
  <c r="AU344" i="1"/>
  <c r="AV61" i="1"/>
  <c r="AU61" i="1"/>
  <c r="AV204" i="1"/>
  <c r="AU204" i="1"/>
  <c r="AU154" i="1"/>
  <c r="AV154" i="1"/>
  <c r="AV288" i="1"/>
  <c r="AU288" i="1"/>
  <c r="AV274" i="1"/>
  <c r="AU274" i="1"/>
  <c r="AU32" i="1"/>
  <c r="AV32" i="1"/>
  <c r="AV231" i="1"/>
  <c r="AU231" i="1"/>
  <c r="AU128" i="1"/>
  <c r="AV128" i="1"/>
  <c r="AU169" i="1"/>
  <c r="AV169" i="1"/>
  <c r="AV287" i="1"/>
  <c r="AU287" i="1"/>
  <c r="AV152" i="1"/>
  <c r="AU152" i="1"/>
  <c r="AV37" i="1"/>
  <c r="AU37" i="1"/>
  <c r="AU266" i="1"/>
  <c r="AV266" i="1"/>
  <c r="AU232" i="1"/>
  <c r="AV232" i="1"/>
  <c r="AV219" i="1"/>
  <c r="AU219" i="1"/>
  <c r="AV81" i="1"/>
  <c r="AU81" i="1"/>
  <c r="AV334" i="1"/>
  <c r="AU334" i="1"/>
  <c r="AV257" i="1"/>
  <c r="AU257" i="1"/>
  <c r="AV40" i="1"/>
  <c r="AU40" i="1"/>
  <c r="AU214" i="1"/>
  <c r="AV214" i="1"/>
  <c r="AU60" i="1"/>
  <c r="AV60" i="1"/>
  <c r="AU94" i="1"/>
  <c r="AV94" i="1"/>
  <c r="AV350" i="1"/>
  <c r="AU350" i="1"/>
  <c r="AV249" i="1"/>
  <c r="AU249" i="1"/>
  <c r="AV355" i="1"/>
  <c r="AU355" i="1"/>
  <c r="AV313" i="1"/>
  <c r="AU313" i="1"/>
  <c r="AV338" i="1"/>
  <c r="AU338" i="1"/>
  <c r="AU170" i="1"/>
  <c r="AV170" i="1"/>
  <c r="AU335" i="1"/>
  <c r="AV335" i="1"/>
  <c r="AU31" i="1"/>
  <c r="AV31" i="1"/>
  <c r="AV330" i="1"/>
  <c r="AU330" i="1"/>
  <c r="AV164" i="1"/>
  <c r="AU164" i="1"/>
  <c r="AV261" i="1"/>
  <c r="AU261" i="1"/>
  <c r="AU353" i="1"/>
  <c r="AV353" i="1"/>
  <c r="AV57" i="1"/>
  <c r="AU57" i="1"/>
  <c r="AV55" i="1"/>
  <c r="AU55" i="1"/>
  <c r="AV177" i="1"/>
  <c r="AU177" i="1"/>
  <c r="AU246" i="1"/>
  <c r="AV246" i="1"/>
  <c r="AV65" i="1"/>
  <c r="AU65" i="1"/>
  <c r="AV129" i="1"/>
  <c r="AU129" i="1"/>
  <c r="AU43" i="1"/>
  <c r="AV43" i="1"/>
  <c r="AU96" i="1"/>
  <c r="AV96" i="1"/>
  <c r="AV318" i="1"/>
  <c r="AU318" i="1"/>
  <c r="AV332" i="1"/>
  <c r="AU332" i="1"/>
  <c r="AU295" i="1"/>
  <c r="AV295" i="1"/>
  <c r="AV144" i="1"/>
  <c r="AU144" i="1"/>
  <c r="AV181" i="1"/>
  <c r="AU181" i="1"/>
  <c r="AU28" i="1"/>
  <c r="AV28" i="1"/>
  <c r="AV85" i="1"/>
  <c r="AU85" i="1"/>
  <c r="AV131" i="1"/>
  <c r="AU131" i="1"/>
  <c r="AU354" i="1"/>
  <c r="AV354" i="1"/>
  <c r="AV218" i="1"/>
  <c r="AU218" i="1"/>
  <c r="AV230" i="1"/>
  <c r="AU230" i="1"/>
  <c r="AV185" i="1"/>
  <c r="AU185" i="1"/>
  <c r="AU34" i="1"/>
  <c r="AV34" i="1"/>
  <c r="AV211" i="1"/>
  <c r="AU211" i="1"/>
  <c r="AV71" i="1"/>
  <c r="AU71" i="1"/>
  <c r="AV98" i="1"/>
  <c r="AU98" i="1"/>
  <c r="AV138" i="1"/>
  <c r="AU138" i="1"/>
  <c r="AU307" i="1"/>
  <c r="AV307" i="1"/>
  <c r="AV113" i="1"/>
  <c r="AU113" i="1"/>
  <c r="AU222" i="1"/>
  <c r="AV222" i="1"/>
  <c r="AV275" i="1"/>
  <c r="AU275" i="1"/>
  <c r="AU264" i="1"/>
  <c r="AV264" i="1"/>
  <c r="AU297" i="1"/>
  <c r="AV297" i="1"/>
  <c r="AU238" i="1"/>
  <c r="AV238" i="1"/>
  <c r="AU66" i="1"/>
  <c r="AV66" i="1"/>
  <c r="AV63" i="1"/>
  <c r="AU63" i="1"/>
  <c r="AV106" i="1"/>
  <c r="AU106" i="1"/>
  <c r="AV203" i="1"/>
  <c r="AU203" i="1"/>
  <c r="AV199" i="1"/>
  <c r="AU199" i="1"/>
  <c r="AU116" i="1"/>
  <c r="AV116" i="1"/>
  <c r="AV296" i="1"/>
  <c r="AU296" i="1"/>
  <c r="AV283" i="1"/>
  <c r="AU283" i="1"/>
  <c r="AU141" i="1"/>
  <c r="AV141" i="1"/>
  <c r="AV267" i="1"/>
  <c r="AU267" i="1"/>
  <c r="AU254" i="1"/>
  <c r="AV254" i="1"/>
  <c r="AU304" i="1"/>
  <c r="AV304" i="1"/>
  <c r="AV311" i="1"/>
  <c r="AU311" i="1"/>
  <c r="AU210" i="1"/>
  <c r="AV210" i="1"/>
  <c r="AU258" i="1"/>
  <c r="AV258" i="1"/>
  <c r="AU260" i="1"/>
  <c r="AV260" i="1"/>
  <c r="AV302" i="1"/>
  <c r="AU302" i="1"/>
  <c r="AU149" i="1"/>
  <c r="AV149" i="1"/>
  <c r="AV79" i="1"/>
  <c r="AU79" i="1"/>
  <c r="AU147" i="1"/>
  <c r="AV147" i="1"/>
  <c r="AV205" i="1"/>
  <c r="AU205" i="1"/>
  <c r="AV247" i="1"/>
  <c r="AU247" i="1"/>
  <c r="AU136" i="1"/>
  <c r="AV136" i="1"/>
  <c r="AV53" i="1"/>
  <c r="AU53" i="1"/>
  <c r="AV285" i="1"/>
  <c r="AU285" i="1"/>
  <c r="AU172" i="1"/>
  <c r="AV172" i="1"/>
  <c r="AU291" i="1"/>
  <c r="AV291" i="1"/>
  <c r="AU151" i="1"/>
  <c r="AV151" i="1"/>
  <c r="AV67" i="1"/>
  <c r="AU67" i="1"/>
  <c r="AV21" i="1"/>
  <c r="AU21" i="1"/>
  <c r="AV168" i="1"/>
  <c r="AU168" i="1"/>
  <c r="AV213" i="1"/>
  <c r="AU213" i="1"/>
  <c r="AV280" i="1"/>
  <c r="AU280" i="1"/>
  <c r="AU282" i="1"/>
  <c r="AV282" i="1"/>
  <c r="AU145" i="1"/>
  <c r="AV145" i="1"/>
  <c r="AV212" i="1"/>
  <c r="AU212" i="1"/>
  <c r="AV310" i="1"/>
  <c r="AU310" i="1"/>
  <c r="AU159" i="1"/>
  <c r="AV159" i="1"/>
  <c r="AV89" i="1"/>
  <c r="AU89" i="1"/>
  <c r="AU174" i="1"/>
  <c r="AV174" i="1"/>
  <c r="AV221" i="1"/>
  <c r="AU221" i="1"/>
  <c r="AV207" i="1"/>
  <c r="AU207" i="1"/>
  <c r="AU48" i="1"/>
  <c r="AV48" i="1"/>
  <c r="AU54" i="1"/>
  <c r="AV54" i="1"/>
  <c r="AV187" i="1"/>
  <c r="AU187" i="1"/>
  <c r="AV182" i="1"/>
  <c r="AU182" i="1"/>
  <c r="AV250" i="1"/>
  <c r="AU250" i="1"/>
  <c r="AV75" i="1"/>
  <c r="AU75" i="1"/>
  <c r="AU23" i="1"/>
  <c r="AV23" i="1"/>
  <c r="AV316" i="1"/>
  <c r="AU316" i="1"/>
  <c r="AU284" i="1"/>
  <c r="AV284" i="1"/>
  <c r="AV167" i="1"/>
  <c r="AU167" i="1"/>
  <c r="AU50" i="1"/>
  <c r="AV50" i="1"/>
  <c r="AV46" i="1"/>
  <c r="AU46" i="1"/>
  <c r="T377" i="1"/>
  <c r="U377" i="1"/>
  <c r="AV223" i="1"/>
  <c r="AU223" i="1"/>
  <c r="AV91" i="1"/>
  <c r="AU91" i="1"/>
  <c r="AU263" i="1"/>
  <c r="AV263" i="1"/>
  <c r="AV265" i="1"/>
  <c r="AU265" i="1"/>
  <c r="AV51" i="1"/>
  <c r="AU51" i="1"/>
  <c r="AU72" i="1"/>
  <c r="AV72" i="1"/>
  <c r="AV76" i="1"/>
  <c r="AU76" i="1"/>
  <c r="AV252" i="1"/>
  <c r="AU252" i="1"/>
  <c r="AV343" i="1"/>
  <c r="AU343" i="1"/>
  <c r="AV83" i="1"/>
  <c r="AU83" i="1"/>
  <c r="AV191" i="1"/>
  <c r="AU191" i="1"/>
  <c r="AV236" i="1"/>
  <c r="AU236" i="1"/>
  <c r="AV176" i="1"/>
  <c r="AU176" i="1"/>
  <c r="AV224" i="1"/>
  <c r="AU224" i="1"/>
  <c r="AV341" i="1"/>
  <c r="AU341" i="1"/>
  <c r="AV315" i="1"/>
  <c r="AU315" i="1"/>
  <c r="AT315" i="1" s="1"/>
  <c r="AV134" i="1"/>
  <c r="AU134" i="1"/>
  <c r="AV241" i="1"/>
  <c r="AU241" i="1"/>
  <c r="AU220" i="1"/>
  <c r="AV220" i="1"/>
  <c r="AV324" i="1"/>
  <c r="AU324" i="1"/>
  <c r="AV180" i="1"/>
  <c r="AU180" i="1"/>
  <c r="AU255" i="1"/>
  <c r="AV255" i="1"/>
  <c r="AV339" i="1"/>
  <c r="AU339" i="1"/>
  <c r="AV99" i="1"/>
  <c r="AU99" i="1"/>
  <c r="AU52" i="1"/>
  <c r="AV52" i="1"/>
  <c r="AU346" i="1"/>
  <c r="AV346" i="1"/>
  <c r="AV20" i="1"/>
  <c r="AU20" i="1"/>
  <c r="AU19" i="1"/>
  <c r="AV19" i="1"/>
  <c r="AV18" i="1"/>
  <c r="AU18" i="1"/>
  <c r="AU104" i="1"/>
  <c r="AV104" i="1"/>
  <c r="AV44" i="1"/>
  <c r="AU44" i="1"/>
  <c r="AV26" i="1"/>
  <c r="AU26" i="1"/>
  <c r="AU22" i="1"/>
  <c r="AV22" i="1"/>
  <c r="AV349" i="1"/>
  <c r="AU349" i="1"/>
  <c r="AV27" i="1"/>
  <c r="AU27" i="1"/>
  <c r="AV321" i="1"/>
  <c r="AU321" i="1"/>
  <c r="AV123" i="1"/>
  <c r="AU123" i="1"/>
  <c r="AV111" i="1"/>
  <c r="AU111" i="1"/>
  <c r="AV239" i="1"/>
  <c r="AU239" i="1"/>
  <c r="H132" i="42"/>
  <c r="C139" i="96" s="1"/>
  <c r="AU157" i="1"/>
  <c r="AV157" i="1"/>
  <c r="AU56" i="1"/>
  <c r="AV56" i="1"/>
  <c r="AV331" i="1"/>
  <c r="AU331" i="1"/>
  <c r="AV179" i="1"/>
  <c r="AU179" i="1"/>
  <c r="AV293" i="1"/>
  <c r="AU293" i="1"/>
  <c r="AU281" i="1"/>
  <c r="AV281" i="1"/>
  <c r="AV270" i="1"/>
  <c r="AU270" i="1"/>
  <c r="AU279" i="1"/>
  <c r="AV279" i="1"/>
  <c r="AV97" i="1"/>
  <c r="AU97" i="1"/>
  <c r="AU245" i="1"/>
  <c r="AV245" i="1"/>
  <c r="AV121" i="1"/>
  <c r="AU121" i="1"/>
  <c r="AU184" i="1"/>
  <c r="AV184" i="1"/>
  <c r="AV312" i="1"/>
  <c r="AU312" i="1"/>
  <c r="AV38" i="1"/>
  <c r="AU38" i="1"/>
  <c r="AV227" i="1"/>
  <c r="AU227" i="1"/>
  <c r="AU165" i="1"/>
  <c r="AV165" i="1"/>
  <c r="AU108" i="1"/>
  <c r="AV108" i="1"/>
  <c r="AU234" i="1"/>
  <c r="AV234" i="1"/>
  <c r="AU133" i="1"/>
  <c r="AV133" i="1"/>
  <c r="AV326" i="1"/>
  <c r="AU326" i="1"/>
  <c r="AU305" i="1"/>
  <c r="AV305" i="1"/>
  <c r="AV319" i="1"/>
  <c r="AU319" i="1"/>
  <c r="AU228" i="1"/>
  <c r="AV228" i="1"/>
  <c r="AU29" i="1"/>
  <c r="AV29" i="1"/>
  <c r="AV298" i="1"/>
  <c r="AU298" i="1"/>
  <c r="F131" i="42"/>
  <c r="H135" i="42"/>
  <c r="C142" i="96" s="1"/>
  <c r="H136" i="42"/>
  <c r="C143" i="96" s="1"/>
  <c r="F135" i="42"/>
  <c r="Q135" i="42"/>
  <c r="AU17" i="1"/>
  <c r="AV17" i="1"/>
  <c r="Q130" i="42"/>
  <c r="P366" i="1"/>
  <c r="T357" i="1" s="1"/>
  <c r="AQ365" i="1"/>
  <c r="N129" i="42"/>
  <c r="P129" i="42" s="1"/>
  <c r="Z414" i="1" l="1"/>
  <c r="Z410" i="1"/>
  <c r="Z418" i="1"/>
  <c r="Z413" i="1"/>
  <c r="Z409" i="1"/>
  <c r="Z416" i="1"/>
  <c r="Z412" i="1"/>
  <c r="Z408" i="1"/>
  <c r="Z417" i="1"/>
  <c r="Z411" i="1"/>
  <c r="Z407" i="1"/>
  <c r="Z415" i="1"/>
  <c r="AA83" i="1"/>
  <c r="AA410" i="1"/>
  <c r="AA414" i="1"/>
  <c r="AA407" i="1"/>
  <c r="AA415" i="1"/>
  <c r="AA413" i="1"/>
  <c r="AA409" i="1"/>
  <c r="AA416" i="1"/>
  <c r="AA412" i="1"/>
  <c r="AA408" i="1"/>
  <c r="AA418" i="1"/>
  <c r="AA417" i="1"/>
  <c r="AA411" i="1"/>
  <c r="AB407" i="1"/>
  <c r="AB418" i="1"/>
  <c r="AB410" i="1"/>
  <c r="AB414" i="1"/>
  <c r="AB413" i="1"/>
  <c r="AB409" i="1"/>
  <c r="AB412" i="1"/>
  <c r="AB416" i="1"/>
  <c r="AB408" i="1"/>
  <c r="AB417" i="1"/>
  <c r="AB415" i="1"/>
  <c r="AB411" i="1"/>
  <c r="BA417" i="1"/>
  <c r="BA412" i="1"/>
  <c r="BA408" i="1"/>
  <c r="BA418" i="1"/>
  <c r="BA415" i="1"/>
  <c r="BA411" i="1"/>
  <c r="BA407" i="1"/>
  <c r="BA410" i="1"/>
  <c r="BA414" i="1"/>
  <c r="BA416" i="1"/>
  <c r="BA409" i="1"/>
  <c r="BA413" i="1"/>
  <c r="BB417" i="1"/>
  <c r="BB412" i="1"/>
  <c r="BB408" i="1"/>
  <c r="BB414" i="1"/>
  <c r="BB418" i="1"/>
  <c r="BB411" i="1"/>
  <c r="BB415" i="1"/>
  <c r="BB407" i="1"/>
  <c r="BB410" i="1"/>
  <c r="BB409" i="1"/>
  <c r="BB413" i="1"/>
  <c r="BB416" i="1"/>
  <c r="BC417" i="1"/>
  <c r="BC412" i="1"/>
  <c r="BC408" i="1"/>
  <c r="BC411" i="1"/>
  <c r="BC418" i="1"/>
  <c r="BC415" i="1"/>
  <c r="BC407" i="1"/>
  <c r="BC413" i="1"/>
  <c r="BC410" i="1"/>
  <c r="BC414" i="1"/>
  <c r="BC409" i="1"/>
  <c r="BC416" i="1"/>
  <c r="S385" i="1"/>
  <c r="AT385" i="1"/>
  <c r="AT383" i="1"/>
  <c r="S384" i="1"/>
  <c r="S383" i="1"/>
  <c r="AT382" i="1"/>
  <c r="AT381" i="1"/>
  <c r="S382" i="1"/>
  <c r="S381" i="1"/>
  <c r="AT161" i="1"/>
  <c r="S380" i="1"/>
  <c r="S319" i="1"/>
  <c r="S234" i="1"/>
  <c r="S51" i="1"/>
  <c r="S184" i="1"/>
  <c r="AT380" i="1"/>
  <c r="AT379" i="1"/>
  <c r="AT378" i="1"/>
  <c r="S379" i="1"/>
  <c r="S378" i="1"/>
  <c r="S281" i="1"/>
  <c r="S113" i="1"/>
  <c r="S337" i="1"/>
  <c r="S275" i="1"/>
  <c r="S303" i="1"/>
  <c r="AT245" i="1"/>
  <c r="AA99" i="1"/>
  <c r="AA154" i="1"/>
  <c r="AA96" i="1"/>
  <c r="AT177" i="1"/>
  <c r="AT301" i="1"/>
  <c r="AT133" i="1"/>
  <c r="AA40" i="1"/>
  <c r="AA346" i="1"/>
  <c r="AA110" i="1"/>
  <c r="AA176" i="1"/>
  <c r="AA283" i="1"/>
  <c r="AA261" i="1"/>
  <c r="AA378" i="1"/>
  <c r="AA207" i="1"/>
  <c r="AA277" i="1"/>
  <c r="AA328" i="1"/>
  <c r="AA117" i="1"/>
  <c r="AA88" i="1"/>
  <c r="AA209" i="1"/>
  <c r="AA98" i="1"/>
  <c r="AA246" i="1"/>
  <c r="AA287" i="1"/>
  <c r="AA240" i="1"/>
  <c r="AA191" i="1"/>
  <c r="AT37" i="1"/>
  <c r="AT62" i="1"/>
  <c r="AA116" i="1"/>
  <c r="AT377" i="1"/>
  <c r="AT268" i="1"/>
  <c r="S377" i="1"/>
  <c r="S58" i="1"/>
  <c r="S67" i="1"/>
  <c r="BC406" i="1"/>
  <c r="BC395" i="1"/>
  <c r="BC399" i="1"/>
  <c r="BC396" i="1"/>
  <c r="BC400" i="1"/>
  <c r="BC397" i="1"/>
  <c r="BC401" i="1"/>
  <c r="BC404" i="1"/>
  <c r="BC402" i="1"/>
  <c r="BC405" i="1"/>
  <c r="BC398" i="1"/>
  <c r="BC403" i="1"/>
  <c r="BB395" i="1"/>
  <c r="BB399" i="1"/>
  <c r="BB396" i="1"/>
  <c r="BB400" i="1"/>
  <c r="BB397" i="1"/>
  <c r="BB401" i="1"/>
  <c r="BB404" i="1"/>
  <c r="BB402" i="1"/>
  <c r="BB405" i="1"/>
  <c r="BB398" i="1"/>
  <c r="BB403" i="1"/>
  <c r="BB406" i="1"/>
  <c r="BA395" i="1"/>
  <c r="BA399" i="1"/>
  <c r="BA396" i="1"/>
  <c r="BA400" i="1"/>
  <c r="BA397" i="1"/>
  <c r="BA401" i="1"/>
  <c r="BA404" i="1"/>
  <c r="BA402" i="1"/>
  <c r="BA405" i="1"/>
  <c r="BA398" i="1"/>
  <c r="BA403" i="1"/>
  <c r="BA406" i="1"/>
  <c r="Z402" i="1"/>
  <c r="Z405" i="1"/>
  <c r="Z396" i="1"/>
  <c r="Z403" i="1"/>
  <c r="Z401" i="1"/>
  <c r="Z404" i="1"/>
  <c r="Z398" i="1"/>
  <c r="Z400" i="1"/>
  <c r="Z397" i="1"/>
  <c r="Z399" i="1"/>
  <c r="Z406" i="1"/>
  <c r="Z395" i="1"/>
  <c r="AA395" i="1"/>
  <c r="AA403" i="1"/>
  <c r="AA402" i="1"/>
  <c r="AA405" i="1"/>
  <c r="AA397" i="1"/>
  <c r="AA399" i="1"/>
  <c r="AA406" i="1"/>
  <c r="AA401" i="1"/>
  <c r="AA404" i="1"/>
  <c r="AA398" i="1"/>
  <c r="AA400" i="1"/>
  <c r="AA396" i="1"/>
  <c r="AB395" i="1"/>
  <c r="AB403" i="1"/>
  <c r="AB396" i="1"/>
  <c r="AB402" i="1"/>
  <c r="AB405" i="1"/>
  <c r="AB397" i="1"/>
  <c r="AB399" i="1"/>
  <c r="AB406" i="1"/>
  <c r="AB401" i="1"/>
  <c r="AB404" i="1"/>
  <c r="AB398" i="1"/>
  <c r="AB400" i="1"/>
  <c r="Z384" i="1"/>
  <c r="AA95" i="1"/>
  <c r="AB351" i="1"/>
  <c r="Z91" i="1"/>
  <c r="AA145" i="1"/>
  <c r="AA131" i="1"/>
  <c r="AA347" i="1"/>
  <c r="AA92" i="1"/>
  <c r="AA263" i="1"/>
  <c r="AA121" i="1"/>
  <c r="AA133" i="1"/>
  <c r="AA214" i="1"/>
  <c r="AA181" i="1"/>
  <c r="AA326" i="1"/>
  <c r="AA317" i="1"/>
  <c r="Z35" i="1"/>
  <c r="Z151" i="1"/>
  <c r="AA126" i="1"/>
  <c r="AA292" i="1"/>
  <c r="AA103" i="1"/>
  <c r="AA156" i="1"/>
  <c r="AA271" i="1"/>
  <c r="AA192" i="1"/>
  <c r="AA182" i="1"/>
  <c r="AA382" i="1"/>
  <c r="AA55" i="1"/>
  <c r="AA190" i="1"/>
  <c r="Z299" i="1"/>
  <c r="AA159" i="1"/>
  <c r="AA202" i="1"/>
  <c r="AA329" i="1"/>
  <c r="AA71" i="1"/>
  <c r="AA104" i="1"/>
  <c r="AA153" i="1"/>
  <c r="AA289" i="1"/>
  <c r="AA90" i="1"/>
  <c r="AA204" i="1"/>
  <c r="AA195" i="1"/>
  <c r="AA186" i="1"/>
  <c r="Z154" i="1"/>
  <c r="AA303" i="1"/>
  <c r="AA377" i="1"/>
  <c r="AA333" i="1"/>
  <c r="AA291" i="1"/>
  <c r="AA73" i="1"/>
  <c r="AA91" i="1"/>
  <c r="AA351" i="1"/>
  <c r="AA80" i="1"/>
  <c r="AA198" i="1"/>
  <c r="AA152" i="1"/>
  <c r="AA331" i="1"/>
  <c r="AA274" i="1"/>
  <c r="AA112" i="1"/>
  <c r="AA44" i="1"/>
  <c r="AA137" i="1"/>
  <c r="AA354" i="1"/>
  <c r="AA308" i="1"/>
  <c r="AA384" i="1"/>
  <c r="AA74" i="1"/>
  <c r="AA28" i="1"/>
  <c r="AA123" i="1"/>
  <c r="AA280" i="1"/>
  <c r="AA316" i="1"/>
  <c r="AA58" i="1"/>
  <c r="AA179" i="1"/>
  <c r="Z158" i="1"/>
  <c r="AA84" i="1"/>
  <c r="AA386" i="1"/>
  <c r="AA38" i="1"/>
  <c r="AA168" i="1"/>
  <c r="AA34" i="1"/>
  <c r="AA381" i="1"/>
  <c r="AA49" i="1"/>
  <c r="AA327" i="1"/>
  <c r="AA142" i="1"/>
  <c r="AA231" i="1"/>
  <c r="AA221" i="1"/>
  <c r="S224" i="1"/>
  <c r="S81" i="1"/>
  <c r="S243" i="1"/>
  <c r="Z109" i="1"/>
  <c r="Z172" i="1"/>
  <c r="Z37" i="1"/>
  <c r="Z97" i="1"/>
  <c r="Z26" i="1"/>
  <c r="Z227" i="1"/>
  <c r="Z243" i="1"/>
  <c r="Z274" i="1"/>
  <c r="Z95" i="1"/>
  <c r="Z199" i="1"/>
  <c r="Z330" i="1"/>
  <c r="Z362" i="1"/>
  <c r="Z112" i="1"/>
  <c r="Z283" i="1"/>
  <c r="Z110" i="1"/>
  <c r="Z98" i="1"/>
  <c r="Z174" i="1"/>
  <c r="Z370" i="1"/>
  <c r="Z297" i="1"/>
  <c r="Z239" i="1"/>
  <c r="Z143" i="1"/>
  <c r="Z197" i="1"/>
  <c r="Z147" i="1"/>
  <c r="Z305" i="1"/>
  <c r="Z81" i="1"/>
  <c r="Z393" i="1"/>
  <c r="Z111" i="1"/>
  <c r="Z364" i="1"/>
  <c r="Z42" i="1"/>
  <c r="Z315" i="1"/>
  <c r="Z290" i="1"/>
  <c r="Z175" i="1"/>
  <c r="Z386" i="1"/>
  <c r="Z89" i="1"/>
  <c r="Z136" i="1"/>
  <c r="Z205" i="1"/>
  <c r="Z195" i="1"/>
  <c r="Z385" i="1"/>
  <c r="Z223" i="1"/>
  <c r="Z279" i="1"/>
  <c r="Z201" i="1"/>
  <c r="Z271" i="1"/>
  <c r="Z41" i="1"/>
  <c r="Z313" i="1"/>
  <c r="Z44" i="1"/>
  <c r="Z301" i="1"/>
  <c r="Z46" i="1"/>
  <c r="Z148" i="1"/>
  <c r="Z90" i="1"/>
  <c r="Z377" i="1"/>
  <c r="Z79" i="1"/>
  <c r="Z256" i="1"/>
  <c r="Z153" i="1"/>
  <c r="Z23" i="1"/>
  <c r="Z100" i="1"/>
  <c r="Z254" i="1"/>
  <c r="Z369" i="1"/>
  <c r="Z220" i="1"/>
  <c r="Z137" i="1"/>
  <c r="Z237" i="1"/>
  <c r="Z190" i="1"/>
  <c r="Z312" i="1"/>
  <c r="Z326" i="1"/>
  <c r="Z336" i="1"/>
  <c r="Z163" i="1"/>
  <c r="Z267" i="1"/>
  <c r="Z132" i="1"/>
  <c r="Z211" i="1"/>
  <c r="Z317" i="1"/>
  <c r="Z241" i="1"/>
  <c r="Z310" i="1"/>
  <c r="Z104" i="1"/>
  <c r="Z286" i="1"/>
  <c r="Z144" i="1"/>
  <c r="Z387" i="1"/>
  <c r="Z390" i="1"/>
  <c r="Z207" i="1"/>
  <c r="Z337" i="1"/>
  <c r="Z119" i="1"/>
  <c r="Z103" i="1"/>
  <c r="Z113" i="1"/>
  <c r="Z152" i="1"/>
  <c r="Z302" i="1"/>
  <c r="Z114" i="1"/>
  <c r="Z341" i="1"/>
  <c r="Z244" i="1"/>
  <c r="Z138" i="1"/>
  <c r="Z348" i="1"/>
  <c r="Z94" i="1"/>
  <c r="Z382" i="1"/>
  <c r="Z295" i="1"/>
  <c r="Z383" i="1"/>
  <c r="Z121" i="1"/>
  <c r="Z131" i="1"/>
  <c r="Z80" i="1"/>
  <c r="Z257" i="1"/>
  <c r="Z359" i="1"/>
  <c r="Z335" i="1"/>
  <c r="Z246" i="1"/>
  <c r="Z261" i="1"/>
  <c r="Z55" i="1"/>
  <c r="Z65" i="1"/>
  <c r="Z162" i="1"/>
  <c r="Z169" i="1"/>
  <c r="Z381" i="1"/>
  <c r="Z367" i="1"/>
  <c r="Z338" i="1"/>
  <c r="Z304" i="1"/>
  <c r="Z48" i="1"/>
  <c r="Z176" i="1"/>
  <c r="Z198" i="1"/>
  <c r="Z218" i="1"/>
  <c r="Z245" i="1"/>
  <c r="Z216" i="1"/>
  <c r="Z202" i="1"/>
  <c r="Z255" i="1"/>
  <c r="Z389" i="1"/>
  <c r="Z150" i="1"/>
  <c r="Z184" i="1"/>
  <c r="Z331" i="1"/>
  <c r="Z50" i="1"/>
  <c r="Z168" i="1"/>
  <c r="Z394" i="1"/>
  <c r="Z268" i="1"/>
  <c r="Z101" i="1"/>
  <c r="Z126" i="1"/>
  <c r="Z355" i="1"/>
  <c r="Z210" i="1"/>
  <c r="Z34" i="1"/>
  <c r="Z289" i="1"/>
  <c r="Z146" i="1"/>
  <c r="Z217" i="1"/>
  <c r="Z63" i="1"/>
  <c r="Z209" i="1"/>
  <c r="Z215" i="1"/>
  <c r="Z99" i="1"/>
  <c r="Z324" i="1"/>
  <c r="Z229" i="1"/>
  <c r="Z298" i="1"/>
  <c r="Z206" i="1"/>
  <c r="Z142" i="1"/>
  <c r="Z102" i="1"/>
  <c r="Z345" i="1"/>
  <c r="Z371" i="1"/>
  <c r="Z179" i="1"/>
  <c r="Z28" i="1"/>
  <c r="Z159" i="1"/>
  <c r="Z314" i="1"/>
  <c r="Z222" i="1"/>
  <c r="Z230" i="1"/>
  <c r="Z93" i="1"/>
  <c r="Z319" i="1"/>
  <c r="Z372" i="1"/>
  <c r="Z165" i="1"/>
  <c r="Z83" i="1"/>
  <c r="Z354" i="1"/>
  <c r="Z36" i="1"/>
  <c r="Z233" i="1"/>
  <c r="Z292" i="1"/>
  <c r="Z124" i="1"/>
  <c r="Z238" i="1"/>
  <c r="Z208" i="1"/>
  <c r="Z130" i="1"/>
  <c r="Z75" i="1"/>
  <c r="Z189" i="1"/>
  <c r="Z84" i="1"/>
  <c r="Z212" i="1"/>
  <c r="Z287" i="1"/>
  <c r="Z64" i="1"/>
  <c r="Z72" i="1"/>
  <c r="Z213" i="1"/>
  <c r="Z129" i="1"/>
  <c r="Z272" i="1"/>
  <c r="Z96" i="1"/>
  <c r="Z296" i="1"/>
  <c r="Z58" i="1"/>
  <c r="Z31" i="1"/>
  <c r="Z236" i="1"/>
  <c r="Z67" i="1"/>
  <c r="Z214" i="1"/>
  <c r="Z262" i="1"/>
  <c r="Z160" i="1"/>
  <c r="Z291" i="1"/>
  <c r="Z281" i="1"/>
  <c r="Z115" i="1"/>
  <c r="Z247" i="1"/>
  <c r="Z123" i="1"/>
  <c r="Z69" i="1"/>
  <c r="Z259" i="1"/>
  <c r="Z234" i="1"/>
  <c r="Z145" i="1"/>
  <c r="Z105" i="1"/>
  <c r="Z156" i="1"/>
  <c r="Z269" i="1"/>
  <c r="Z181" i="1"/>
  <c r="Z51" i="1"/>
  <c r="Z139" i="1"/>
  <c r="Z347" i="1"/>
  <c r="Z25" i="1"/>
  <c r="Z88" i="1"/>
  <c r="Z204" i="1"/>
  <c r="Z116" i="1"/>
  <c r="Z177" i="1"/>
  <c r="Z57" i="1"/>
  <c r="Z183" i="1"/>
  <c r="Z60" i="1"/>
  <c r="Z149" i="1"/>
  <c r="Z78" i="1"/>
  <c r="Z311" i="1"/>
  <c r="Z27" i="1"/>
  <c r="Z185" i="1"/>
  <c r="Z260" i="1"/>
  <c r="Z68" i="1"/>
  <c r="Z120" i="1"/>
  <c r="Z288" i="1"/>
  <c r="Z340" i="1"/>
  <c r="Z373" i="1"/>
  <c r="Z73" i="1"/>
  <c r="Z164" i="1"/>
  <c r="Z231" i="1"/>
  <c r="Z334" i="1"/>
  <c r="Z328" i="1"/>
  <c r="Z309" i="1"/>
  <c r="Z363" i="1"/>
  <c r="Z273" i="1"/>
  <c r="Z284" i="1"/>
  <c r="Z49" i="1"/>
  <c r="Z253" i="1"/>
  <c r="Z122" i="1"/>
  <c r="Z343" i="1"/>
  <c r="Z82" i="1"/>
  <c r="Z339" i="1"/>
  <c r="Z264" i="1"/>
  <c r="Z277" i="1"/>
  <c r="Z388" i="1"/>
  <c r="Z29" i="1"/>
  <c r="Z316" i="1"/>
  <c r="Z140" i="1"/>
  <c r="Z242" i="1"/>
  <c r="Z380" i="1"/>
  <c r="Z270" i="1"/>
  <c r="Z40" i="1"/>
  <c r="Z332" i="1"/>
  <c r="Z368" i="1"/>
  <c r="Z191" i="1"/>
  <c r="Z52" i="1"/>
  <c r="Z346" i="1"/>
  <c r="Z193" i="1"/>
  <c r="Z128" i="1"/>
  <c r="Z374" i="1"/>
  <c r="Z92" i="1"/>
  <c r="Z226" i="1"/>
  <c r="Z352" i="1"/>
  <c r="Z74" i="1"/>
  <c r="Z300" i="1"/>
  <c r="Z392" i="1"/>
  <c r="Z43" i="1"/>
  <c r="Z250" i="1"/>
  <c r="Z224" i="1"/>
  <c r="Z203" i="1"/>
  <c r="Z349" i="1"/>
  <c r="Z170" i="1"/>
  <c r="Z56" i="1"/>
  <c r="Z24" i="1"/>
  <c r="Z178" i="1"/>
  <c r="Z107" i="1"/>
  <c r="Z194" i="1"/>
  <c r="Z282" i="1"/>
  <c r="Z285" i="1"/>
  <c r="Z379" i="1"/>
  <c r="Z85" i="1"/>
  <c r="Z303" i="1"/>
  <c r="Z357" i="1"/>
  <c r="Z118" i="1"/>
  <c r="Z125" i="1"/>
  <c r="Z252" i="1"/>
  <c r="Z376" i="1"/>
  <c r="Z333" i="1"/>
  <c r="Z155" i="1"/>
  <c r="Z32" i="1"/>
  <c r="Z378" i="1"/>
  <c r="Z240" i="1"/>
  <c r="Z166" i="1"/>
  <c r="Z365" i="1"/>
  <c r="Z351" i="1"/>
  <c r="Z157" i="1"/>
  <c r="Z361" i="1"/>
  <c r="Z106" i="1"/>
  <c r="Z135" i="1"/>
  <c r="Z350" i="1"/>
  <c r="Z61" i="1"/>
  <c r="Z141" i="1"/>
  <c r="Z192" i="1"/>
  <c r="Z294" i="1"/>
  <c r="Z251" i="1"/>
  <c r="Z196" i="1"/>
  <c r="Z308" i="1"/>
  <c r="Z171" i="1"/>
  <c r="Z70" i="1"/>
  <c r="Z200" i="1"/>
  <c r="Z360" i="1"/>
  <c r="Z248" i="1"/>
  <c r="Z133" i="1"/>
  <c r="Z263" i="1"/>
  <c r="Z86" i="1"/>
  <c r="Z59" i="1"/>
  <c r="Z54" i="1"/>
  <c r="Z221" i="1"/>
  <c r="Z232" i="1"/>
  <c r="Z38" i="1"/>
  <c r="Z323" i="1"/>
  <c r="Z127" i="1"/>
  <c r="Z293" i="1"/>
  <c r="Z108" i="1"/>
  <c r="Z235" i="1"/>
  <c r="Z45" i="1"/>
  <c r="Z188" i="1"/>
  <c r="Z62" i="1"/>
  <c r="Z366" i="1"/>
  <c r="Z265" i="1"/>
  <c r="Z320" i="1"/>
  <c r="Z71" i="1"/>
  <c r="Z266" i="1"/>
  <c r="Z186" i="1"/>
  <c r="Z391" i="1"/>
  <c r="Z167" i="1"/>
  <c r="Z280" i="1"/>
  <c r="Z249" i="1"/>
  <c r="Z342" i="1"/>
  <c r="Z182" i="1"/>
  <c r="Z117" i="1"/>
  <c r="Z66" i="1"/>
  <c r="Z134" i="1"/>
  <c r="Z180" i="1"/>
  <c r="Z276" i="1"/>
  <c r="Z278" i="1"/>
  <c r="Z87" i="1"/>
  <c r="Z356" i="1"/>
  <c r="Z344" i="1"/>
  <c r="Z353" i="1"/>
  <c r="Z306" i="1"/>
  <c r="Z161" i="1"/>
  <c r="Z39" i="1"/>
  <c r="Z322" i="1"/>
  <c r="Z321" i="1"/>
  <c r="Z228" i="1"/>
  <c r="Z329" i="1"/>
  <c r="Z53" i="1"/>
  <c r="Z358" i="1"/>
  <c r="Z325" i="1"/>
  <c r="Z375" i="1"/>
  <c r="Z275" i="1"/>
  <c r="Z258" i="1"/>
  <c r="Z173" i="1"/>
  <c r="Z225" i="1"/>
  <c r="Z30" i="1"/>
  <c r="Z327" i="1"/>
  <c r="Z47" i="1"/>
  <c r="Z76" i="1"/>
  <c r="Z318" i="1"/>
  <c r="Z33" i="1"/>
  <c r="Z219" i="1"/>
  <c r="Z307" i="1"/>
  <c r="Z77" i="1"/>
  <c r="Z187" i="1"/>
  <c r="I135" i="42"/>
  <c r="D142" i="96" s="1"/>
  <c r="I136" i="42"/>
  <c r="D143" i="96" s="1"/>
  <c r="I131" i="42"/>
  <c r="D138" i="96" s="1"/>
  <c r="I132" i="42"/>
  <c r="D139" i="96" s="1"/>
  <c r="I133" i="42"/>
  <c r="D140" i="96" s="1"/>
  <c r="I134" i="42"/>
  <c r="D141" i="96" s="1"/>
  <c r="S348" i="1"/>
  <c r="S217" i="1"/>
  <c r="AB136" i="1"/>
  <c r="AB252" i="1"/>
  <c r="AB173" i="1"/>
  <c r="AB145" i="1"/>
  <c r="AB279" i="1"/>
  <c r="AB119" i="1"/>
  <c r="AB129" i="1"/>
  <c r="AB157" i="1"/>
  <c r="AB47" i="1"/>
  <c r="AB30" i="1"/>
  <c r="AB59" i="1"/>
  <c r="AB200" i="1"/>
  <c r="AB171" i="1"/>
  <c r="S96" i="1"/>
  <c r="AB225" i="1"/>
  <c r="AB327" i="1"/>
  <c r="AB226" i="1"/>
  <c r="AB272" i="1"/>
  <c r="AB352" i="1"/>
  <c r="AB37" i="1"/>
  <c r="AB314" i="1"/>
  <c r="AB120" i="1"/>
  <c r="AB177" i="1"/>
  <c r="AB161" i="1"/>
  <c r="AB255" i="1"/>
  <c r="AB304" i="1"/>
  <c r="AB390" i="1"/>
  <c r="AB87" i="1"/>
  <c r="AB199" i="1"/>
  <c r="AB334" i="1"/>
  <c r="AB260" i="1"/>
  <c r="AB66" i="1"/>
  <c r="AB375" i="1"/>
  <c r="AB38" i="1"/>
  <c r="AB243" i="1"/>
  <c r="AB333" i="1"/>
  <c r="AB98" i="1"/>
  <c r="AB236" i="1"/>
  <c r="S341" i="1"/>
  <c r="AB228" i="1"/>
  <c r="AB222" i="1"/>
  <c r="AB241" i="1"/>
  <c r="AB242" i="1"/>
  <c r="AB131" i="1"/>
  <c r="AB213" i="1"/>
  <c r="AB364" i="1"/>
  <c r="AB366" i="1"/>
  <c r="AB393" i="1"/>
  <c r="AB65" i="1"/>
  <c r="AB303" i="1"/>
  <c r="AB76" i="1"/>
  <c r="AB185" i="1"/>
  <c r="AB74" i="1"/>
  <c r="AB382" i="1"/>
  <c r="AB72" i="1"/>
  <c r="AB27" i="1"/>
  <c r="AB156" i="1"/>
  <c r="AB301" i="1"/>
  <c r="AB291" i="1"/>
  <c r="AB148" i="1"/>
  <c r="AB340" i="1"/>
  <c r="AB217" i="1"/>
  <c r="AB24" i="1"/>
  <c r="AB331" i="1"/>
  <c r="AB345" i="1"/>
  <c r="AB85" i="1"/>
  <c r="AB355" i="1"/>
  <c r="AB348" i="1"/>
  <c r="AB191" i="1"/>
  <c r="AB299" i="1"/>
  <c r="AB204" i="1"/>
  <c r="AB139" i="1"/>
  <c r="AB106" i="1"/>
  <c r="AB80" i="1"/>
  <c r="AB126" i="1"/>
  <c r="AB71" i="1"/>
  <c r="AB273" i="1"/>
  <c r="AB63" i="1"/>
  <c r="AB125" i="1"/>
  <c r="AB53" i="1"/>
  <c r="AB288" i="1"/>
  <c r="AB64" i="1"/>
  <c r="AB233" i="1"/>
  <c r="AB266" i="1"/>
  <c r="AB251" i="1"/>
  <c r="AB394" i="1"/>
  <c r="AB127" i="1"/>
  <c r="AB245" i="1"/>
  <c r="AB99" i="1"/>
  <c r="AB23" i="1"/>
  <c r="AB114" i="1"/>
  <c r="AB144" i="1"/>
  <c r="AB277" i="1"/>
  <c r="AB60" i="1"/>
  <c r="AB229" i="1"/>
  <c r="AB150" i="1"/>
  <c r="AB77" i="1"/>
  <c r="AB165" i="1"/>
  <c r="AB381" i="1"/>
  <c r="AB132" i="1"/>
  <c r="AB350" i="1"/>
  <c r="AB160" i="1"/>
  <c r="AB78" i="1"/>
  <c r="AB189" i="1"/>
  <c r="AB344" i="1"/>
  <c r="AB219" i="1"/>
  <c r="AB265" i="1"/>
  <c r="AB388" i="1"/>
  <c r="AB122" i="1"/>
  <c r="AB96" i="1"/>
  <c r="AB198" i="1"/>
  <c r="AB257" i="1"/>
  <c r="AB377" i="1"/>
  <c r="AB386" i="1"/>
  <c r="AB101" i="1"/>
  <c r="AB29" i="1"/>
  <c r="AB210" i="1"/>
  <c r="AB124" i="1"/>
  <c r="AB94" i="1"/>
  <c r="AB81" i="1"/>
  <c r="AB328" i="1"/>
  <c r="AB146" i="1"/>
  <c r="AB35" i="1"/>
  <c r="AB283" i="1"/>
  <c r="AB102" i="1"/>
  <c r="AB46" i="1"/>
  <c r="AB275" i="1"/>
  <c r="AB246" i="1"/>
  <c r="AB82" i="1"/>
  <c r="AB172" i="1"/>
  <c r="AB52" i="1"/>
  <c r="AB105" i="1"/>
  <c r="AB43" i="1"/>
  <c r="AB167" i="1"/>
  <c r="AB368" i="1"/>
  <c r="AB230" i="1"/>
  <c r="AB346" i="1"/>
  <c r="AB193" i="1"/>
  <c r="AB159" i="1"/>
  <c r="AB323" i="1"/>
  <c r="AB75" i="1"/>
  <c r="AB287" i="1"/>
  <c r="AB195" i="1"/>
  <c r="AB370" i="1"/>
  <c r="AB307" i="1"/>
  <c r="AB271" i="1"/>
  <c r="AB170" i="1"/>
  <c r="AB310" i="1"/>
  <c r="AB147" i="1"/>
  <c r="AB84" i="1"/>
  <c r="AB262" i="1"/>
  <c r="AB73" i="1"/>
  <c r="AB249" i="1"/>
  <c r="AB163" i="1"/>
  <c r="AB188" i="1"/>
  <c r="AB372" i="1"/>
  <c r="AB91" i="1"/>
  <c r="AB342" i="1"/>
  <c r="AB359" i="1"/>
  <c r="AB61" i="1"/>
  <c r="AB142" i="1"/>
  <c r="AB128" i="1"/>
  <c r="AB223" i="1"/>
  <c r="AB41" i="1"/>
  <c r="AB137" i="1"/>
  <c r="AB112" i="1"/>
  <c r="AB108" i="1"/>
  <c r="AB169" i="1"/>
  <c r="AB356" i="1"/>
  <c r="AB179" i="1"/>
  <c r="AB341" i="1"/>
  <c r="AB240" i="1"/>
  <c r="AB258" i="1"/>
  <c r="AB187" i="1"/>
  <c r="AB135" i="1"/>
  <c r="AB263" i="1"/>
  <c r="AB363" i="1"/>
  <c r="AB296" i="1"/>
  <c r="AB227" i="1"/>
  <c r="AB232" i="1"/>
  <c r="AB133" i="1"/>
  <c r="AB264" i="1"/>
  <c r="AB248" i="1"/>
  <c r="AB253" i="1"/>
  <c r="AB324" i="1"/>
  <c r="AB90" i="1"/>
  <c r="AB318" i="1"/>
  <c r="AB267" i="1"/>
  <c r="AB391" i="1"/>
  <c r="AB320" i="1"/>
  <c r="AB109" i="1"/>
  <c r="AB183" i="1"/>
  <c r="AB45" i="1"/>
  <c r="AB380" i="1"/>
  <c r="AB121" i="1"/>
  <c r="AB294" i="1"/>
  <c r="AB56" i="1"/>
  <c r="AB201" i="1"/>
  <c r="AB55" i="1"/>
  <c r="AB34" i="1"/>
  <c r="AB312" i="1"/>
  <c r="AB214" i="1"/>
  <c r="AB290" i="1"/>
  <c r="AB69" i="1"/>
  <c r="AB289" i="1"/>
  <c r="AB68" i="1"/>
  <c r="AB205" i="1"/>
  <c r="AB330" i="1"/>
  <c r="AB276" i="1"/>
  <c r="AB319" i="1"/>
  <c r="AB26" i="1"/>
  <c r="AB231" i="1"/>
  <c r="AB57" i="1"/>
  <c r="AB297" i="1"/>
  <c r="AB123" i="1"/>
  <c r="AB389" i="1"/>
  <c r="AB218" i="1"/>
  <c r="AB347" i="1"/>
  <c r="AB309" i="1"/>
  <c r="AB32" i="1"/>
  <c r="AB88" i="1"/>
  <c r="AB221" i="1"/>
  <c r="AB54" i="1"/>
  <c r="AB362" i="1"/>
  <c r="AB113" i="1"/>
  <c r="AB238" i="1"/>
  <c r="AB86" i="1"/>
  <c r="AB40" i="1"/>
  <c r="AB336" i="1"/>
  <c r="AB284" i="1"/>
  <c r="AB373" i="1"/>
  <c r="AB110" i="1"/>
  <c r="AB329" i="1"/>
  <c r="AB357" i="1"/>
  <c r="AB311" i="1"/>
  <c r="AB244" i="1"/>
  <c r="AB115" i="1"/>
  <c r="AB313" i="1"/>
  <c r="AB259" i="1"/>
  <c r="AB285" i="1"/>
  <c r="AB140" i="1"/>
  <c r="AB215" i="1"/>
  <c r="AB166" i="1"/>
  <c r="AB174" i="1"/>
  <c r="AB374" i="1"/>
  <c r="AB293" i="1"/>
  <c r="AB175" i="1"/>
  <c r="AB335" i="1"/>
  <c r="AB164" i="1"/>
  <c r="AB305" i="1"/>
  <c r="AB209" i="1"/>
  <c r="AB298" i="1"/>
  <c r="AB349" i="1"/>
  <c r="AB181" i="1"/>
  <c r="AB100" i="1"/>
  <c r="AB203" i="1"/>
  <c r="AB306" i="1"/>
  <c r="AB384" i="1"/>
  <c r="AB192" i="1"/>
  <c r="AB326" i="1"/>
  <c r="AB383" i="1"/>
  <c r="AB292" i="1"/>
  <c r="AB308" i="1"/>
  <c r="AB158" i="1"/>
  <c r="AB42" i="1"/>
  <c r="AB95" i="1"/>
  <c r="AB186" i="1"/>
  <c r="AB321" i="1"/>
  <c r="AB212" i="1"/>
  <c r="AB182" i="1"/>
  <c r="AB208" i="1"/>
  <c r="AB358" i="1"/>
  <c r="AB168" i="1"/>
  <c r="AB50" i="1"/>
  <c r="AB365" i="1"/>
  <c r="AB83" i="1"/>
  <c r="AB237" i="1"/>
  <c r="AB367" i="1"/>
  <c r="AB302" i="1"/>
  <c r="AB118" i="1"/>
  <c r="AB58" i="1"/>
  <c r="AB317" i="1"/>
  <c r="AB36" i="1"/>
  <c r="AB48" i="1"/>
  <c r="AB216" i="1"/>
  <c r="AB197" i="1"/>
  <c r="AB51" i="1"/>
  <c r="AB379" i="1"/>
  <c r="AB376" i="1"/>
  <c r="AB134" i="1"/>
  <c r="AB337" i="1"/>
  <c r="AB67" i="1"/>
  <c r="AB286" i="1"/>
  <c r="AB62" i="1"/>
  <c r="AB220" i="1"/>
  <c r="AB25" i="1"/>
  <c r="AB250" i="1"/>
  <c r="AB116" i="1"/>
  <c r="AB184" i="1"/>
  <c r="AB176" i="1"/>
  <c r="AB247" i="1"/>
  <c r="AB316" i="1"/>
  <c r="AB392" i="1"/>
  <c r="AB130" i="1"/>
  <c r="AB268" i="1"/>
  <c r="AB153" i="1"/>
  <c r="AB325" i="1"/>
  <c r="AB281" i="1"/>
  <c r="AB141" i="1"/>
  <c r="AB31" i="1"/>
  <c r="AB270" i="1"/>
  <c r="AB103" i="1"/>
  <c r="AB269" i="1"/>
  <c r="AB338" i="1"/>
  <c r="AB202" i="1"/>
  <c r="AB93" i="1"/>
  <c r="AB151" i="1"/>
  <c r="AB274" i="1"/>
  <c r="AB369" i="1"/>
  <c r="AB154" i="1"/>
  <c r="AB371" i="1"/>
  <c r="AB339" i="1"/>
  <c r="AB79" i="1"/>
  <c r="AB44" i="1"/>
  <c r="AB49" i="1"/>
  <c r="AB111" i="1"/>
  <c r="AB207" i="1"/>
  <c r="AB254" i="1"/>
  <c r="AB117" i="1"/>
  <c r="AB104" i="1"/>
  <c r="AB155" i="1"/>
  <c r="AB235" i="1"/>
  <c r="AB178" i="1"/>
  <c r="AB378" i="1"/>
  <c r="AB353" i="1"/>
  <c r="AB300" i="1"/>
  <c r="AB361" i="1"/>
  <c r="AB295" i="1"/>
  <c r="AB194" i="1"/>
  <c r="AB33" i="1"/>
  <c r="AB152" i="1"/>
  <c r="AB28" i="1"/>
  <c r="AB92" i="1"/>
  <c r="AB143" i="1"/>
  <c r="AB224" i="1"/>
  <c r="AB97" i="1"/>
  <c r="AB315" i="1"/>
  <c r="AB149" i="1"/>
  <c r="AB322" i="1"/>
  <c r="AB107" i="1"/>
  <c r="AB387" i="1"/>
  <c r="AB261" i="1"/>
  <c r="AB70" i="1"/>
  <c r="AB180" i="1"/>
  <c r="AB234" i="1"/>
  <c r="AB280" i="1"/>
  <c r="AB239" i="1"/>
  <c r="AB282" i="1"/>
  <c r="AB162" i="1"/>
  <c r="AB385" i="1"/>
  <c r="AB343" i="1"/>
  <c r="AB332" i="1"/>
  <c r="AB138" i="1"/>
  <c r="AB206" i="1"/>
  <c r="AB360" i="1"/>
  <c r="AB278" i="1"/>
  <c r="AB354" i="1"/>
  <c r="AB256" i="1"/>
  <c r="AB190" i="1"/>
  <c r="AB89" i="1"/>
  <c r="AB39" i="1"/>
  <c r="AB196" i="1"/>
  <c r="AB211" i="1"/>
  <c r="X33" i="1"/>
  <c r="W27" i="1"/>
  <c r="S17" i="1"/>
  <c r="S38" i="1"/>
  <c r="S36" i="1"/>
  <c r="AA60" i="1"/>
  <c r="AA305" i="1"/>
  <c r="AA392" i="1"/>
  <c r="AA76" i="1"/>
  <c r="AA293" i="1"/>
  <c r="AA94" i="1"/>
  <c r="AA77" i="1"/>
  <c r="AA332" i="1"/>
  <c r="AA32" i="1"/>
  <c r="AA248" i="1"/>
  <c r="AA315" i="1"/>
  <c r="AA301" i="1"/>
  <c r="AA215" i="1"/>
  <c r="AA100" i="1"/>
  <c r="AA178" i="1"/>
  <c r="AA166" i="1"/>
  <c r="AA269" i="1"/>
  <c r="AA304" i="1"/>
  <c r="AA120" i="1"/>
  <c r="AA170" i="1"/>
  <c r="AA37" i="1"/>
  <c r="AA243" i="1"/>
  <c r="AA59" i="1"/>
  <c r="AA298" i="1"/>
  <c r="AA136" i="1"/>
  <c r="AA146" i="1"/>
  <c r="AA253" i="1"/>
  <c r="AA167" i="1"/>
  <c r="AA114" i="1"/>
  <c r="AA324" i="1"/>
  <c r="AA229" i="1"/>
  <c r="AA217" i="1"/>
  <c r="AA320" i="1"/>
  <c r="AA53" i="1"/>
  <c r="AA306" i="1"/>
  <c r="AA325" i="1"/>
  <c r="AA200" i="1"/>
  <c r="AA262" i="1"/>
  <c r="AA65" i="1"/>
  <c r="AA296" i="1"/>
  <c r="AA201" i="1"/>
  <c r="AA254" i="1"/>
  <c r="AA69" i="1"/>
  <c r="AA323" i="1"/>
  <c r="AA265" i="1"/>
  <c r="AA260" i="1"/>
  <c r="AA194" i="1"/>
  <c r="AA42" i="1"/>
  <c r="AA373" i="1"/>
  <c r="AA129" i="1"/>
  <c r="AA251" i="1"/>
  <c r="AA391" i="1"/>
  <c r="AA250" i="1"/>
  <c r="AA288" i="1"/>
  <c r="AA389" i="1"/>
  <c r="AA290" i="1"/>
  <c r="AA371" i="1"/>
  <c r="AA388" i="1"/>
  <c r="AA362" i="1"/>
  <c r="AA383" i="1"/>
  <c r="AA379" i="1"/>
  <c r="AA158" i="1"/>
  <c r="AA155" i="1"/>
  <c r="AA238" i="1"/>
  <c r="AA345" i="1"/>
  <c r="AA63" i="1"/>
  <c r="AA45" i="1"/>
  <c r="AA352" i="1"/>
  <c r="AA375" i="1"/>
  <c r="AA219" i="1"/>
  <c r="AA321" i="1"/>
  <c r="AA79" i="1"/>
  <c r="AA177" i="1"/>
  <c r="AA307" i="1"/>
  <c r="AA85" i="1"/>
  <c r="AA47" i="1"/>
  <c r="AA374" i="1"/>
  <c r="AA101" i="1"/>
  <c r="AA162" i="1"/>
  <c r="AA234" i="1"/>
  <c r="AA330" i="1"/>
  <c r="AA282" i="1"/>
  <c r="AA365" i="1"/>
  <c r="AA174" i="1"/>
  <c r="AA52" i="1"/>
  <c r="AA27" i="1"/>
  <c r="AA203" i="1"/>
  <c r="AA241" i="1"/>
  <c r="AA39" i="1"/>
  <c r="AA339" i="1"/>
  <c r="AA173" i="1"/>
  <c r="AA295" i="1"/>
  <c r="AA171" i="1"/>
  <c r="AA226" i="1"/>
  <c r="AA237" i="1"/>
  <c r="AA353" i="1"/>
  <c r="AA394" i="1"/>
  <c r="AA363" i="1"/>
  <c r="AA355" i="1"/>
  <c r="AA252" i="1"/>
  <c r="AA148" i="1"/>
  <c r="AA348" i="1"/>
  <c r="AA247" i="1"/>
  <c r="AA258" i="1"/>
  <c r="AA33" i="1"/>
  <c r="AA208" i="1"/>
  <c r="AA82" i="1"/>
  <c r="AA266" i="1"/>
  <c r="AA106" i="1"/>
  <c r="AA93" i="1"/>
  <c r="AA151" i="1"/>
  <c r="AA199" i="1"/>
  <c r="AA36" i="1"/>
  <c r="AA188" i="1"/>
  <c r="AA164" i="1"/>
  <c r="AA276" i="1"/>
  <c r="AA30" i="1"/>
  <c r="AA256" i="1"/>
  <c r="AA189" i="1"/>
  <c r="AA169" i="1"/>
  <c r="AA360" i="1"/>
  <c r="AA338" i="1"/>
  <c r="AA259" i="1"/>
  <c r="AA72" i="1"/>
  <c r="AA113" i="1"/>
  <c r="AA66" i="1"/>
  <c r="AA297" i="1"/>
  <c r="AA23" i="1"/>
  <c r="AA138" i="1"/>
  <c r="AA211" i="1"/>
  <c r="AA41" i="1"/>
  <c r="AA210" i="1"/>
  <c r="AA359" i="1"/>
  <c r="AA358" i="1"/>
  <c r="AA161" i="1"/>
  <c r="AA125" i="1"/>
  <c r="AA29" i="1"/>
  <c r="AA393" i="1"/>
  <c r="AA281" i="1"/>
  <c r="AA232" i="1"/>
  <c r="AA268" i="1"/>
  <c r="AA150" i="1"/>
  <c r="AA24" i="1"/>
  <c r="AA255" i="1"/>
  <c r="AA68" i="1"/>
  <c r="AA278" i="1"/>
  <c r="AA244" i="1"/>
  <c r="AA140" i="1"/>
  <c r="AA109" i="1"/>
  <c r="AA223" i="1"/>
  <c r="AA370" i="1"/>
  <c r="AA279" i="1"/>
  <c r="AA380" i="1"/>
  <c r="AA43" i="1"/>
  <c r="AA35" i="1"/>
  <c r="AA149" i="1"/>
  <c r="AA141" i="1"/>
  <c r="AA157" i="1"/>
  <c r="AA236" i="1"/>
  <c r="AA227" i="1"/>
  <c r="AA275" i="1"/>
  <c r="AA108" i="1"/>
  <c r="AA376" i="1"/>
  <c r="AA342" i="1"/>
  <c r="AA364" i="1"/>
  <c r="AA286" i="1"/>
  <c r="AA163" i="1"/>
  <c r="AA245" i="1"/>
  <c r="AA319" i="1"/>
  <c r="AA267" i="1"/>
  <c r="AA67" i="1"/>
  <c r="AA239" i="1"/>
  <c r="AA257" i="1"/>
  <c r="AA284" i="1"/>
  <c r="AA175" i="1"/>
  <c r="AA337" i="1"/>
  <c r="AA51" i="1"/>
  <c r="AA130" i="1"/>
  <c r="AA115" i="1"/>
  <c r="AA218" i="1"/>
  <c r="AA372" i="1"/>
  <c r="AA118" i="1"/>
  <c r="AA31" i="1"/>
  <c r="AA97" i="1"/>
  <c r="AA111" i="1"/>
  <c r="AA48" i="1"/>
  <c r="AA81" i="1"/>
  <c r="AA368" i="1"/>
  <c r="AA230" i="1"/>
  <c r="AA212" i="1"/>
  <c r="AA78" i="1"/>
  <c r="AA335" i="1"/>
  <c r="AA299" i="1"/>
  <c r="AA310" i="1"/>
  <c r="AA75" i="1"/>
  <c r="AA270" i="1"/>
  <c r="AA180" i="1"/>
  <c r="AA220" i="1"/>
  <c r="AA193" i="1"/>
  <c r="AA26" i="1"/>
  <c r="AA89" i="1"/>
  <c r="AA387" i="1"/>
  <c r="AA187" i="1"/>
  <c r="AA135" i="1"/>
  <c r="AA350" i="1"/>
  <c r="AA25" i="1"/>
  <c r="AA165" i="1"/>
  <c r="AA105" i="1"/>
  <c r="AA294" i="1"/>
  <c r="AA349" i="1"/>
  <c r="AA313" i="1"/>
  <c r="AA361" i="1"/>
  <c r="AA144" i="1"/>
  <c r="AA143" i="1"/>
  <c r="AA185" i="1"/>
  <c r="AA224" i="1"/>
  <c r="AA50" i="1"/>
  <c r="AA285" i="1"/>
  <c r="AA70" i="1"/>
  <c r="AA264" i="1"/>
  <c r="AA128" i="1"/>
  <c r="AA102" i="1"/>
  <c r="AA61" i="1"/>
  <c r="AA222" i="1"/>
  <c r="AA183" i="1"/>
  <c r="AA184" i="1"/>
  <c r="AA249" i="1"/>
  <c r="AA57" i="1"/>
  <c r="AA206" i="1"/>
  <c r="AA336" i="1"/>
  <c r="AA107" i="1"/>
  <c r="AA357" i="1"/>
  <c r="AA54" i="1"/>
  <c r="AA216" i="1"/>
  <c r="AA302" i="1"/>
  <c r="AA196" i="1"/>
  <c r="AA132" i="1"/>
  <c r="AA56" i="1"/>
  <c r="AA366" i="1"/>
  <c r="AA334" i="1"/>
  <c r="AA369" i="1"/>
  <c r="AA344" i="1"/>
  <c r="AA172" i="1"/>
  <c r="AA311" i="1"/>
  <c r="AA340" i="1"/>
  <c r="AA160" i="1"/>
  <c r="AA205" i="1"/>
  <c r="AA273" i="1"/>
  <c r="AA242" i="1"/>
  <c r="AA225" i="1"/>
  <c r="AA390" i="1"/>
  <c r="AA127" i="1"/>
  <c r="AA300" i="1"/>
  <c r="AA356" i="1"/>
  <c r="AA235" i="1"/>
  <c r="AA309" i="1"/>
  <c r="AA228" i="1"/>
  <c r="AA119" i="1"/>
  <c r="AA233" i="1"/>
  <c r="AA367" i="1"/>
  <c r="AA62" i="1"/>
  <c r="AA322" i="1"/>
  <c r="AA213" i="1"/>
  <c r="AA64" i="1"/>
  <c r="AA46" i="1"/>
  <c r="AA147" i="1"/>
  <c r="AA122" i="1"/>
  <c r="AA343" i="1"/>
  <c r="AA87" i="1"/>
  <c r="AA318" i="1"/>
  <c r="AA197" i="1"/>
  <c r="AA341" i="1"/>
  <c r="AA124" i="1"/>
  <c r="AA86" i="1"/>
  <c r="AA139" i="1"/>
  <c r="AA314" i="1"/>
  <c r="AA385" i="1"/>
  <c r="AA312" i="1"/>
  <c r="AA134" i="1"/>
  <c r="AA272" i="1"/>
  <c r="S39" i="1"/>
  <c r="AX28" i="1"/>
  <c r="AY34" i="1"/>
  <c r="AX27" i="1"/>
  <c r="AY33" i="1"/>
  <c r="S46" i="1"/>
  <c r="S37" i="1"/>
  <c r="Y27" i="1"/>
  <c r="S42" i="1"/>
  <c r="S31" i="1"/>
  <c r="S41" i="1"/>
  <c r="S105" i="1"/>
  <c r="S247" i="1"/>
  <c r="S49" i="1"/>
  <c r="S133" i="1"/>
  <c r="S30" i="1"/>
  <c r="S45" i="1"/>
  <c r="S44" i="1"/>
  <c r="S266" i="1"/>
  <c r="S115" i="1"/>
  <c r="S324" i="1"/>
  <c r="S43" i="1"/>
  <c r="S185" i="1"/>
  <c r="S331" i="1"/>
  <c r="S139" i="1"/>
  <c r="S282" i="1"/>
  <c r="S48" i="1"/>
  <c r="S223" i="1"/>
  <c r="S47" i="1"/>
  <c r="S50" i="1"/>
  <c r="S320" i="1"/>
  <c r="S183" i="1"/>
  <c r="S187" i="1"/>
  <c r="S18" i="1"/>
  <c r="S33" i="1"/>
  <c r="S241" i="1"/>
  <c r="S313" i="1"/>
  <c r="S318" i="1"/>
  <c r="S91" i="1"/>
  <c r="S57" i="1"/>
  <c r="S306" i="1"/>
  <c r="S19" i="1"/>
  <c r="S188" i="1"/>
  <c r="S276" i="1"/>
  <c r="S26" i="1"/>
  <c r="S278" i="1"/>
  <c r="S343" i="1"/>
  <c r="S122" i="1"/>
  <c r="S272" i="1"/>
  <c r="S202" i="1"/>
  <c r="S210" i="1"/>
  <c r="S222" i="1"/>
  <c r="S250" i="1"/>
  <c r="S322" i="1"/>
  <c r="S82" i="1"/>
  <c r="S311" i="1"/>
  <c r="S344" i="1"/>
  <c r="S340" i="1"/>
  <c r="S271" i="1"/>
  <c r="S200" i="1"/>
  <c r="S277" i="1"/>
  <c r="S225" i="1"/>
  <c r="S22" i="1"/>
  <c r="S305" i="1"/>
  <c r="S24" i="1"/>
  <c r="S308" i="1"/>
  <c r="S354" i="1"/>
  <c r="S29" i="1"/>
  <c r="S302" i="1"/>
  <c r="S89" i="1"/>
  <c r="S325" i="1"/>
  <c r="S196" i="1"/>
  <c r="S293" i="1"/>
  <c r="S298" i="1"/>
  <c r="S334" i="1"/>
  <c r="S186" i="1"/>
  <c r="S80" i="1"/>
  <c r="S248" i="1"/>
  <c r="S34" i="1"/>
  <c r="S269" i="1"/>
  <c r="S32" i="1"/>
  <c r="S134" i="1"/>
  <c r="S119" i="1"/>
  <c r="S69" i="1"/>
  <c r="S330" i="1"/>
  <c r="S242" i="1"/>
  <c r="S265" i="1"/>
  <c r="S83" i="1"/>
  <c r="S35" i="1"/>
  <c r="S345" i="1"/>
  <c r="S62" i="1"/>
  <c r="S85" i="1"/>
  <c r="S353" i="1"/>
  <c r="S21" i="1"/>
  <c r="S267" i="1"/>
  <c r="S317" i="1"/>
  <c r="S351" i="1"/>
  <c r="S56" i="1"/>
  <c r="S145" i="1"/>
  <c r="S315" i="1"/>
  <c r="S273" i="1"/>
  <c r="S246" i="1"/>
  <c r="S201" i="1"/>
  <c r="S314" i="1"/>
  <c r="S260" i="1"/>
  <c r="S307" i="1"/>
  <c r="S221" i="1"/>
  <c r="S333" i="1"/>
  <c r="S328" i="1"/>
  <c r="S249" i="1"/>
  <c r="S141" i="1"/>
  <c r="S240" i="1"/>
  <c r="S59" i="1"/>
  <c r="S239" i="1"/>
  <c r="S332" i="1"/>
  <c r="S356" i="1"/>
  <c r="S116" i="1"/>
  <c r="S280" i="1"/>
  <c r="S279" i="1"/>
  <c r="S245" i="1"/>
  <c r="S198" i="1"/>
  <c r="S142" i="1"/>
  <c r="S326" i="1"/>
  <c r="S53" i="1"/>
  <c r="S114" i="1"/>
  <c r="S264" i="1"/>
  <c r="S110" i="1"/>
  <c r="S27" i="1"/>
  <c r="S135" i="1"/>
  <c r="S193" i="1"/>
  <c r="S342" i="1"/>
  <c r="S270" i="1"/>
  <c r="S350" i="1"/>
  <c r="S189" i="1"/>
  <c r="S237" i="1"/>
  <c r="S304" i="1"/>
  <c r="S208" i="1"/>
  <c r="S327" i="1"/>
  <c r="S290" i="1"/>
  <c r="S86" i="1"/>
  <c r="S197" i="1"/>
  <c r="S190" i="1"/>
  <c r="S336" i="1"/>
  <c r="S321" i="1"/>
  <c r="S137" i="1"/>
  <c r="S233" i="1"/>
  <c r="S231" i="1"/>
  <c r="S283" i="1"/>
  <c r="S108" i="1"/>
  <c r="S64" i="1"/>
  <c r="S23" i="1"/>
  <c r="S97" i="1"/>
  <c r="S261" i="1"/>
  <c r="S107" i="1"/>
  <c r="S294" i="1"/>
  <c r="S111" i="1"/>
  <c r="S98" i="1"/>
  <c r="S203" i="1"/>
  <c r="S339" i="1"/>
  <c r="S55" i="1"/>
  <c r="S100" i="1"/>
  <c r="S309" i="1"/>
  <c r="S90" i="1"/>
  <c r="S130" i="1"/>
  <c r="S60" i="1"/>
  <c r="S138" i="1"/>
  <c r="S226" i="1"/>
  <c r="S229" i="1"/>
  <c r="S235" i="1"/>
  <c r="S52" i="1"/>
  <c r="S118" i="1"/>
  <c r="S146" i="1"/>
  <c r="S112" i="1"/>
  <c r="S230" i="1"/>
  <c r="S28" i="1"/>
  <c r="S20" i="1"/>
  <c r="S323" i="1"/>
  <c r="S131" i="1"/>
  <c r="S213" i="1"/>
  <c r="S218" i="1"/>
  <c r="S207" i="1"/>
  <c r="S316" i="1"/>
  <c r="S54" i="1"/>
  <c r="S68" i="1"/>
  <c r="S109" i="1"/>
  <c r="S25" i="1"/>
  <c r="S66" i="1"/>
  <c r="S329" i="1"/>
  <c r="S104" i="1"/>
  <c r="S87" i="1"/>
  <c r="S284" i="1"/>
  <c r="S209" i="1"/>
  <c r="S143" i="1"/>
  <c r="S199" i="1"/>
  <c r="S228" i="1"/>
  <c r="S211" i="1"/>
  <c r="S127" i="1"/>
  <c r="S125" i="1"/>
  <c r="S126" i="1"/>
  <c r="S232" i="1"/>
  <c r="S65" i="1"/>
  <c r="S312" i="1"/>
  <c r="S103" i="1"/>
  <c r="S262" i="1"/>
  <c r="S117" i="1"/>
  <c r="S88" i="1"/>
  <c r="S263" i="1"/>
  <c r="S338" i="1"/>
  <c r="S128" i="1"/>
  <c r="S219" i="1"/>
  <c r="S121" i="1"/>
  <c r="S352" i="1"/>
  <c r="S274" i="1"/>
  <c r="S292" i="1"/>
  <c r="S95" i="1"/>
  <c r="S132" i="1"/>
  <c r="S296" i="1"/>
  <c r="S212" i="1"/>
  <c r="S195" i="1"/>
  <c r="S93" i="1"/>
  <c r="S346" i="1"/>
  <c r="S259" i="1"/>
  <c r="S204" i="1"/>
  <c r="S194" i="1"/>
  <c r="S94" i="1"/>
  <c r="S349" i="1"/>
  <c r="S101" i="1"/>
  <c r="S120" i="1"/>
  <c r="S236" i="1"/>
  <c r="S238" i="1"/>
  <c r="S106" i="1"/>
  <c r="S61" i="1"/>
  <c r="S124" i="1"/>
  <c r="S227" i="1"/>
  <c r="S123" i="1"/>
  <c r="S287" i="1"/>
  <c r="S136" i="1"/>
  <c r="S92" i="1"/>
  <c r="S347" i="1"/>
  <c r="S192" i="1"/>
  <c r="S310" i="1"/>
  <c r="S99" i="1"/>
  <c r="S191" i="1"/>
  <c r="S216" i="1"/>
  <c r="S286" i="1"/>
  <c r="S215" i="1"/>
  <c r="S268" i="1"/>
  <c r="S214" i="1"/>
  <c r="S258" i="1"/>
  <c r="S140" i="1"/>
  <c r="S129" i="1"/>
  <c r="S205" i="1"/>
  <c r="S288" i="1"/>
  <c r="S295" i="1"/>
  <c r="S335" i="1"/>
  <c r="S102" i="1"/>
  <c r="S206" i="1"/>
  <c r="S289" i="1"/>
  <c r="S291" i="1"/>
  <c r="S300" i="1"/>
  <c r="S297" i="1"/>
  <c r="S299" i="1"/>
  <c r="S285" i="1"/>
  <c r="AT337" i="1"/>
  <c r="Q133" i="42"/>
  <c r="AT220" i="1"/>
  <c r="AT350" i="1"/>
  <c r="AT180" i="1"/>
  <c r="AT63" i="1"/>
  <c r="AT30" i="1"/>
  <c r="AT327" i="1"/>
  <c r="AT155" i="1"/>
  <c r="AT197" i="1"/>
  <c r="AT224" i="1"/>
  <c r="AT68" i="1"/>
  <c r="AT70" i="1"/>
  <c r="AT148" i="1"/>
  <c r="AT178" i="1"/>
  <c r="AT216" i="1"/>
  <c r="AT349" i="1"/>
  <c r="AT163" i="1"/>
  <c r="AT252" i="1"/>
  <c r="AT74" i="1"/>
  <c r="AT51" i="1"/>
  <c r="AT75" i="1"/>
  <c r="AT275" i="1"/>
  <c r="AT191" i="1"/>
  <c r="AT46" i="1"/>
  <c r="AT299" i="1"/>
  <c r="AT132" i="1"/>
  <c r="AT202" i="1"/>
  <c r="AT199" i="1"/>
  <c r="AT55" i="1"/>
  <c r="AT203" i="1"/>
  <c r="AT138" i="1"/>
  <c r="AT181" i="1"/>
  <c r="AT323" i="1"/>
  <c r="AT47" i="1"/>
  <c r="AT347" i="1"/>
  <c r="AT310" i="1"/>
  <c r="AT285" i="1"/>
  <c r="AT38" i="1"/>
  <c r="AT130" i="1"/>
  <c r="AT42" i="1"/>
  <c r="AT293" i="1"/>
  <c r="AT256" i="1"/>
  <c r="AT306" i="1"/>
  <c r="AT72" i="1"/>
  <c r="AT320" i="1"/>
  <c r="AT215" i="1"/>
  <c r="AT250" i="1"/>
  <c r="AT171" i="1"/>
  <c r="AT135" i="1"/>
  <c r="AT96" i="1"/>
  <c r="AT257" i="1"/>
  <c r="AT35" i="1"/>
  <c r="AT194" i="1"/>
  <c r="AT93" i="1"/>
  <c r="AT166" i="1"/>
  <c r="AT98" i="1"/>
  <c r="AT144" i="1"/>
  <c r="AT287" i="1"/>
  <c r="AT103" i="1"/>
  <c r="AT125" i="1"/>
  <c r="AT57" i="1"/>
  <c r="AT298" i="1"/>
  <c r="AT23" i="1"/>
  <c r="AT303" i="1"/>
  <c r="AT20" i="1"/>
  <c r="AT212" i="1"/>
  <c r="AT112" i="1"/>
  <c r="AT114" i="1"/>
  <c r="AT309" i="1"/>
  <c r="AT286" i="1"/>
  <c r="AT111" i="1"/>
  <c r="AT231" i="1"/>
  <c r="AT238" i="1"/>
  <c r="AT262" i="1"/>
  <c r="AT188" i="1"/>
  <c r="AT81" i="1"/>
  <c r="AT288" i="1"/>
  <c r="AT45" i="1"/>
  <c r="AT26" i="1"/>
  <c r="AT85" i="1"/>
  <c r="AT109" i="1"/>
  <c r="AT154" i="1"/>
  <c r="AT331" i="1"/>
  <c r="AT260" i="1"/>
  <c r="AT217" i="1"/>
  <c r="AT225" i="1"/>
  <c r="AT143" i="1"/>
  <c r="AT137" i="1"/>
  <c r="AT77" i="1"/>
  <c r="AT345" i="1"/>
  <c r="AT292" i="1"/>
  <c r="AT316" i="1"/>
  <c r="AT344" i="1"/>
  <c r="AT100" i="1"/>
  <c r="AT88" i="1"/>
  <c r="AT124" i="1"/>
  <c r="AT159" i="1"/>
  <c r="AT172" i="1"/>
  <c r="AT233" i="1"/>
  <c r="AT272" i="1"/>
  <c r="AT145" i="1"/>
  <c r="AT276" i="1"/>
  <c r="AT156" i="1"/>
  <c r="AT200" i="1"/>
  <c r="AT247" i="1"/>
  <c r="AT185" i="1"/>
  <c r="AT330" i="1"/>
  <c r="AT40" i="1"/>
  <c r="AT58" i="1"/>
  <c r="AT314" i="1"/>
  <c r="AT236" i="1"/>
  <c r="AT280" i="1"/>
  <c r="AT230" i="1"/>
  <c r="AT175" i="1"/>
  <c r="AT234" i="1"/>
  <c r="AT179" i="1"/>
  <c r="AT324" i="1"/>
  <c r="AT343" i="1"/>
  <c r="AT21" i="1"/>
  <c r="AT131" i="1"/>
  <c r="AT219" i="1"/>
  <c r="AT73" i="1"/>
  <c r="AT270" i="1"/>
  <c r="AT44" i="1"/>
  <c r="AT142" i="1"/>
  <c r="AT273" i="1"/>
  <c r="AT69" i="1"/>
  <c r="AT104" i="1"/>
  <c r="AT232" i="1"/>
  <c r="AT353" i="1"/>
  <c r="AT66" i="1"/>
  <c r="AT152" i="1"/>
  <c r="AT295" i="1"/>
  <c r="AT108" i="1"/>
  <c r="AT34" i="1"/>
  <c r="AT261" i="1"/>
  <c r="AT158" i="1"/>
  <c r="AT351" i="1"/>
  <c r="AT141" i="1"/>
  <c r="AT235" i="1"/>
  <c r="AT241" i="1"/>
  <c r="AT167" i="1"/>
  <c r="AT201" i="1"/>
  <c r="AT84" i="1"/>
  <c r="AT162" i="1"/>
  <c r="AT205" i="1"/>
  <c r="AT147" i="1"/>
  <c r="AT78" i="1"/>
  <c r="AT18" i="1"/>
  <c r="AT150" i="1"/>
  <c r="AT229" i="1"/>
  <c r="AT244" i="1"/>
  <c r="AT33" i="1"/>
  <c r="AT352" i="1"/>
  <c r="AT328" i="1"/>
  <c r="AT267" i="1"/>
  <c r="AT334" i="1"/>
  <c r="AT41" i="1"/>
  <c r="AT251" i="1"/>
  <c r="AT336" i="1"/>
  <c r="AT333" i="1"/>
  <c r="AT192" i="1"/>
  <c r="AT319" i="1"/>
  <c r="AT19" i="1"/>
  <c r="AT65" i="1"/>
  <c r="AT348" i="1"/>
  <c r="AT64" i="1"/>
  <c r="AT195" i="1"/>
  <c r="AT289" i="1"/>
  <c r="AT346" i="1"/>
  <c r="AT265" i="1"/>
  <c r="AT120" i="1"/>
  <c r="AT139" i="1"/>
  <c r="AT329" i="1"/>
  <c r="AT242" i="1"/>
  <c r="AT259" i="1"/>
  <c r="AT59" i="1"/>
  <c r="AT173" i="1"/>
  <c r="AT226" i="1"/>
  <c r="AT198" i="1"/>
  <c r="AT99" i="1"/>
  <c r="AT182" i="1"/>
  <c r="AT71" i="1"/>
  <c r="AT105" i="1"/>
  <c r="AT253" i="1"/>
  <c r="AT183" i="1"/>
  <c r="AT146" i="1"/>
  <c r="AT176" i="1"/>
  <c r="AT53" i="1"/>
  <c r="AT311" i="1"/>
  <c r="AT249" i="1"/>
  <c r="AT117" i="1"/>
  <c r="AT127" i="1"/>
  <c r="AT339" i="1"/>
  <c r="AT91" i="1"/>
  <c r="AT61" i="1"/>
  <c r="AT49" i="1"/>
  <c r="AT221" i="1"/>
  <c r="AT168" i="1"/>
  <c r="AT87" i="1"/>
  <c r="AT140" i="1"/>
  <c r="AT284" i="1"/>
  <c r="AT204" i="1"/>
  <c r="AT189" i="1"/>
  <c r="AT160" i="1"/>
  <c r="AT122" i="1"/>
  <c r="AT115" i="1"/>
  <c r="AT193" i="1"/>
  <c r="AT52" i="1"/>
  <c r="AT89" i="1"/>
  <c r="AT67" i="1"/>
  <c r="AT151" i="1"/>
  <c r="AT22" i="1"/>
  <c r="AT129" i="1"/>
  <c r="AT25" i="1"/>
  <c r="AT209" i="1"/>
  <c r="AT271" i="1"/>
  <c r="AT153" i="1"/>
  <c r="AT281" i="1"/>
  <c r="AT149" i="1"/>
  <c r="AT218" i="1"/>
  <c r="AT243" i="1"/>
  <c r="AT354" i="1"/>
  <c r="AT263" i="1"/>
  <c r="AT43" i="1"/>
  <c r="AT29" i="1"/>
  <c r="AT56" i="1"/>
  <c r="AT308" i="1"/>
  <c r="AT274" i="1"/>
  <c r="AT90" i="1"/>
  <c r="AT118" i="1"/>
  <c r="AT291" i="1"/>
  <c r="AT214" i="1"/>
  <c r="AT39" i="1"/>
  <c r="AT27" i="1"/>
  <c r="AT95" i="1"/>
  <c r="AT28" i="1"/>
  <c r="AT190" i="1"/>
  <c r="AT282" i="1"/>
  <c r="AT305" i="1"/>
  <c r="AT54" i="1"/>
  <c r="AT208" i="1"/>
  <c r="AT239" i="1"/>
  <c r="AT119" i="1"/>
  <c r="AT134" i="1"/>
  <c r="AT48" i="1"/>
  <c r="AT213" i="1"/>
  <c r="AT211" i="1"/>
  <c r="AT107" i="1"/>
  <c r="AT24" i="1"/>
  <c r="AT317" i="1"/>
  <c r="AT325" i="1"/>
  <c r="AT102" i="1"/>
  <c r="AT101" i="1"/>
  <c r="AT223" i="1"/>
  <c r="AT307" i="1"/>
  <c r="AT228" i="1"/>
  <c r="AT97" i="1"/>
  <c r="AT207" i="1"/>
  <c r="AT355" i="1"/>
  <c r="B6" i="95"/>
  <c r="J5" i="131" s="1"/>
  <c r="B5" i="95"/>
  <c r="I5" i="131" s="1"/>
  <c r="AT321" i="1"/>
  <c r="AT79" i="1"/>
  <c r="AT318" i="1"/>
  <c r="AT248" i="1"/>
  <c r="AT237" i="1"/>
  <c r="AT110" i="1"/>
  <c r="AT240" i="1"/>
  <c r="AT32" i="1"/>
  <c r="AT184" i="1"/>
  <c r="AT187" i="1"/>
  <c r="AT126" i="1"/>
  <c r="AT322" i="1"/>
  <c r="AT340" i="1"/>
  <c r="AT121" i="1"/>
  <c r="AT76" i="1"/>
  <c r="AT50" i="1"/>
  <c r="AT283" i="1"/>
  <c r="AT164" i="1"/>
  <c r="AT94" i="1"/>
  <c r="AT342" i="1"/>
  <c r="AT297" i="1"/>
  <c r="AT255" i="1"/>
  <c r="AT341" i="1"/>
  <c r="AT60" i="1"/>
  <c r="AT278" i="1"/>
  <c r="AT206" i="1"/>
  <c r="AT269" i="1"/>
  <c r="AT157" i="1"/>
  <c r="AT258" i="1"/>
  <c r="AT174" i="1"/>
  <c r="AT31" i="1"/>
  <c r="AT86" i="1"/>
  <c r="AT246" i="1"/>
  <c r="AT170" i="1"/>
  <c r="AT36" i="1"/>
  <c r="AT227" i="1"/>
  <c r="AT169" i="1"/>
  <c r="AT264" i="1"/>
  <c r="AT279" i="1"/>
  <c r="AT222" i="1"/>
  <c r="AT82" i="1"/>
  <c r="AT186" i="1"/>
  <c r="AT277" i="1"/>
  <c r="AT116" i="1"/>
  <c r="AT165" i="1"/>
  <c r="AT210" i="1"/>
  <c r="AT304" i="1"/>
  <c r="AT128" i="1"/>
  <c r="AU356" i="1"/>
  <c r="AT92" i="1"/>
  <c r="AT335" i="1"/>
  <c r="AT136" i="1"/>
  <c r="AV356" i="1"/>
  <c r="U357" i="1"/>
  <c r="S357" i="1" s="1"/>
  <c r="AT123" i="1"/>
  <c r="AT254" i="1"/>
  <c r="AT106" i="1"/>
  <c r="AT313" i="1"/>
  <c r="AT196" i="1"/>
  <c r="AT294" i="1"/>
  <c r="AT312" i="1"/>
  <c r="AT83" i="1"/>
  <c r="AT113" i="1"/>
  <c r="AT300" i="1"/>
  <c r="AT332" i="1"/>
  <c r="AT266" i="1"/>
  <c r="AT296" i="1"/>
  <c r="AT338" i="1"/>
  <c r="AT326" i="1"/>
  <c r="AT302" i="1"/>
  <c r="AT290" i="1"/>
  <c r="BB240" i="1"/>
  <c r="BB90" i="1"/>
  <c r="BB352" i="1"/>
  <c r="BB75" i="1"/>
  <c r="BB113" i="1"/>
  <c r="BB355" i="1"/>
  <c r="BB264" i="1"/>
  <c r="BB82" i="1"/>
  <c r="BB268" i="1"/>
  <c r="BB47" i="1"/>
  <c r="BB257" i="1"/>
  <c r="BB183" i="1"/>
  <c r="BB56" i="1"/>
  <c r="BB269" i="1"/>
  <c r="BB274" i="1"/>
  <c r="BB307" i="1"/>
  <c r="BB124" i="1"/>
  <c r="BB115" i="1"/>
  <c r="BB33" i="1"/>
  <c r="BB97" i="1"/>
  <c r="BB186" i="1"/>
  <c r="BB159" i="1"/>
  <c r="BB166" i="1"/>
  <c r="BB200" i="1"/>
  <c r="BB230" i="1"/>
  <c r="BB106" i="1"/>
  <c r="BB236" i="1"/>
  <c r="BB55" i="1"/>
  <c r="BB103" i="1"/>
  <c r="BB299" i="1"/>
  <c r="BB347" i="1"/>
  <c r="BB99" i="1"/>
  <c r="BB321" i="1"/>
  <c r="BB94" i="1"/>
  <c r="BB122" i="1"/>
  <c r="BB203" i="1"/>
  <c r="BB171" i="1"/>
  <c r="BB381" i="1"/>
  <c r="BB215" i="1"/>
  <c r="BB138" i="1"/>
  <c r="BB369" i="1"/>
  <c r="BB266" i="1"/>
  <c r="BB222" i="1"/>
  <c r="BB28" i="1"/>
  <c r="BB137" i="1"/>
  <c r="BB345" i="1"/>
  <c r="BB262" i="1"/>
  <c r="BB237" i="1"/>
  <c r="BB44" i="1"/>
  <c r="BB42" i="1"/>
  <c r="BB319" i="1"/>
  <c r="BB49" i="1"/>
  <c r="BB86" i="1"/>
  <c r="BB188" i="1"/>
  <c r="BB252" i="1"/>
  <c r="BB81" i="1"/>
  <c r="BB150" i="1"/>
  <c r="BB214" i="1"/>
  <c r="BB293" i="1"/>
  <c r="BB372" i="1"/>
  <c r="BB238" i="1"/>
  <c r="BB50" i="1"/>
  <c r="BB361" i="1"/>
  <c r="BB149" i="1"/>
  <c r="BB297" i="1"/>
  <c r="BB107" i="1"/>
  <c r="BB280" i="1"/>
  <c r="BB249" i="1"/>
  <c r="BB73" i="1"/>
  <c r="BB260" i="1"/>
  <c r="BB148" i="1"/>
  <c r="BB378" i="1"/>
  <c r="BB235" i="1"/>
  <c r="BB77" i="1"/>
  <c r="BB24" i="1"/>
  <c r="BB46" i="1"/>
  <c r="BB333" i="1"/>
  <c r="BB89" i="1"/>
  <c r="BB26" i="1"/>
  <c r="BB242" i="1"/>
  <c r="BB98" i="1"/>
  <c r="BB368" i="1"/>
  <c r="BB223" i="1"/>
  <c r="BB212" i="1"/>
  <c r="BB35" i="1"/>
  <c r="BB139" i="1"/>
  <c r="BB191" i="1"/>
  <c r="BB254" i="1"/>
  <c r="BB231" i="1"/>
  <c r="BB276" i="1"/>
  <c r="BB63" i="1"/>
  <c r="BB328" i="1"/>
  <c r="BB84" i="1"/>
  <c r="BB311" i="1"/>
  <c r="BB192" i="1"/>
  <c r="BB221" i="1"/>
  <c r="BB335" i="1"/>
  <c r="BB316" i="1"/>
  <c r="BB119" i="1"/>
  <c r="BB180" i="1"/>
  <c r="BB170" i="1"/>
  <c r="BB350" i="1"/>
  <c r="BB314" i="1"/>
  <c r="BB308" i="1"/>
  <c r="BB123" i="1"/>
  <c r="BB394" i="1"/>
  <c r="BB342" i="1"/>
  <c r="BB181" i="1"/>
  <c r="BB338" i="1"/>
  <c r="BB193" i="1"/>
  <c r="BB332" i="1"/>
  <c r="BB76" i="1"/>
  <c r="BB360" i="1"/>
  <c r="BB317" i="1"/>
  <c r="BB165" i="1"/>
  <c r="BB367" i="1"/>
  <c r="BB270" i="1"/>
  <c r="BB202" i="1"/>
  <c r="BB173" i="1"/>
  <c r="BB39" i="1"/>
  <c r="BB114" i="1"/>
  <c r="BB182" i="1"/>
  <c r="BB71" i="1"/>
  <c r="BB30" i="1"/>
  <c r="BB291" i="1"/>
  <c r="BB346" i="1"/>
  <c r="BB310" i="1"/>
  <c r="BB118" i="1"/>
  <c r="BB344" i="1"/>
  <c r="BB337" i="1"/>
  <c r="BB217" i="1"/>
  <c r="BB218" i="1"/>
  <c r="BB247" i="1"/>
  <c r="BB65" i="1"/>
  <c r="BB176" i="1"/>
  <c r="BB41" i="1"/>
  <c r="BB336" i="1"/>
  <c r="BB354" i="1"/>
  <c r="BB288" i="1"/>
  <c r="BB74" i="1"/>
  <c r="BB290" i="1"/>
  <c r="BB313" i="1"/>
  <c r="BB209" i="1"/>
  <c r="BB292" i="1"/>
  <c r="BB349" i="1"/>
  <c r="BB387" i="1"/>
  <c r="BB197" i="1"/>
  <c r="BB160" i="1"/>
  <c r="BB194" i="1"/>
  <c r="BB80" i="1"/>
  <c r="BB158" i="1"/>
  <c r="BB246" i="1"/>
  <c r="BB172" i="1"/>
  <c r="BB195" i="1"/>
  <c r="BB130" i="1"/>
  <c r="BB62" i="1"/>
  <c r="BB234" i="1"/>
  <c r="BB229" i="1"/>
  <c r="BB364" i="1"/>
  <c r="BB174" i="1"/>
  <c r="BB101" i="1"/>
  <c r="BB121" i="1"/>
  <c r="BB157" i="1"/>
  <c r="BB233" i="1"/>
  <c r="BB34" i="1"/>
  <c r="BB301" i="1"/>
  <c r="BB370" i="1"/>
  <c r="BB272" i="1"/>
  <c r="BB168" i="1"/>
  <c r="BB136" i="1"/>
  <c r="BB298" i="1"/>
  <c r="BB248" i="1"/>
  <c r="BB373" i="1"/>
  <c r="BB267" i="1"/>
  <c r="BB95" i="1"/>
  <c r="BB125" i="1"/>
  <c r="BB277" i="1"/>
  <c r="BB104" i="1"/>
  <c r="BB219" i="1"/>
  <c r="BB78" i="1"/>
  <c r="BB25" i="1"/>
  <c r="BB359" i="1"/>
  <c r="BB283" i="1"/>
  <c r="BB331" i="1"/>
  <c r="BB286" i="1"/>
  <c r="BB199" i="1"/>
  <c r="BB61" i="1"/>
  <c r="BB275" i="1"/>
  <c r="BB340" i="1"/>
  <c r="BB389" i="1"/>
  <c r="BB312" i="1"/>
  <c r="BB146" i="1"/>
  <c r="BB256" i="1"/>
  <c r="BB211" i="1"/>
  <c r="BB225" i="1"/>
  <c r="BB142" i="1"/>
  <c r="BB205" i="1"/>
  <c r="BB366" i="1"/>
  <c r="BB38" i="1"/>
  <c r="BB206" i="1"/>
  <c r="BB145" i="1"/>
  <c r="BB300" i="1"/>
  <c r="BB326" i="1"/>
  <c r="BB163" i="1"/>
  <c r="BB304" i="1"/>
  <c r="BB216" i="1"/>
  <c r="BB386" i="1"/>
  <c r="BB382" i="1"/>
  <c r="BB390" i="1"/>
  <c r="BB383" i="1"/>
  <c r="BB393" i="1"/>
  <c r="BB143" i="1"/>
  <c r="BB327" i="1"/>
  <c r="BB258" i="1"/>
  <c r="BB83" i="1"/>
  <c r="BB323" i="1"/>
  <c r="BB227" i="1"/>
  <c r="BB232" i="1"/>
  <c r="BB87" i="1"/>
  <c r="BB201" i="1"/>
  <c r="BB204" i="1"/>
  <c r="BB151" i="1"/>
  <c r="BB32" i="1"/>
  <c r="BB305" i="1"/>
  <c r="BB339" i="1"/>
  <c r="BB154" i="1"/>
  <c r="BB112" i="1"/>
  <c r="BB40" i="1"/>
  <c r="BB357" i="1"/>
  <c r="BB371" i="1"/>
  <c r="BB362" i="1"/>
  <c r="BB384" i="1"/>
  <c r="BB358" i="1"/>
  <c r="BB341" i="1"/>
  <c r="BB285" i="1"/>
  <c r="BB228" i="1"/>
  <c r="BB72" i="1"/>
  <c r="BB100" i="1"/>
  <c r="BB343" i="1"/>
  <c r="BB162" i="1"/>
  <c r="BB131" i="1"/>
  <c r="BB294" i="1"/>
  <c r="BB196" i="1"/>
  <c r="BB116" i="1"/>
  <c r="BB392" i="1"/>
  <c r="BB356" i="1"/>
  <c r="BB380" i="1"/>
  <c r="BB185" i="1"/>
  <c r="BB54" i="1"/>
  <c r="BB144" i="1"/>
  <c r="BB302" i="1"/>
  <c r="BB309" i="1"/>
  <c r="BB133" i="1"/>
  <c r="BB239" i="1"/>
  <c r="BB111" i="1"/>
  <c r="BB303" i="1"/>
  <c r="BB245" i="1"/>
  <c r="BB91" i="1"/>
  <c r="BB92" i="1"/>
  <c r="BB282" i="1"/>
  <c r="BB265" i="1"/>
  <c r="BB220" i="1"/>
  <c r="BB48" i="1"/>
  <c r="BB156" i="1"/>
  <c r="BB23" i="1"/>
  <c r="BB261" i="1"/>
  <c r="BB388" i="1"/>
  <c r="BB391" i="1"/>
  <c r="BB271" i="1"/>
  <c r="BB377" i="1"/>
  <c r="BB79" i="1"/>
  <c r="BB385" i="1"/>
  <c r="BB374" i="1"/>
  <c r="BB129" i="1"/>
  <c r="BB376" i="1"/>
  <c r="BB375" i="1"/>
  <c r="BB167" i="1"/>
  <c r="BB161" i="1"/>
  <c r="BB279" i="1"/>
  <c r="BB284" i="1"/>
  <c r="BB351" i="1"/>
  <c r="BB187" i="1"/>
  <c r="BB70" i="1"/>
  <c r="BB244" i="1"/>
  <c r="BB45" i="1"/>
  <c r="BB330" i="1"/>
  <c r="BB177" i="1"/>
  <c r="BB117" i="1"/>
  <c r="BB334" i="1"/>
  <c r="BB108" i="1"/>
  <c r="BB96" i="1"/>
  <c r="BB126" i="1"/>
  <c r="BB110" i="1"/>
  <c r="BB147" i="1"/>
  <c r="BB243" i="1"/>
  <c r="BB64" i="1"/>
  <c r="BB127" i="1"/>
  <c r="BB210" i="1"/>
  <c r="BB207" i="1"/>
  <c r="BB60" i="1"/>
  <c r="BB29" i="1"/>
  <c r="BB27" i="1"/>
  <c r="BB52" i="1"/>
  <c r="BB318" i="1"/>
  <c r="BB296" i="1"/>
  <c r="BB132" i="1"/>
  <c r="BB59" i="1"/>
  <c r="BB189" i="1"/>
  <c r="BB208" i="1"/>
  <c r="BB363" i="1"/>
  <c r="BB379" i="1"/>
  <c r="BB109" i="1"/>
  <c r="BB190" i="1"/>
  <c r="BB295" i="1"/>
  <c r="BB36" i="1"/>
  <c r="BB69" i="1"/>
  <c r="BB37" i="1"/>
  <c r="BB241" i="1"/>
  <c r="BB43" i="1"/>
  <c r="BB105" i="1"/>
  <c r="BB152" i="1"/>
  <c r="BB53" i="1"/>
  <c r="BB253" i="1"/>
  <c r="BB164" i="1"/>
  <c r="BB140" i="1"/>
  <c r="BB155" i="1"/>
  <c r="BB226" i="1"/>
  <c r="BB213" i="1"/>
  <c r="BB184" i="1"/>
  <c r="BB120" i="1"/>
  <c r="BB273" i="1"/>
  <c r="BB175" i="1"/>
  <c r="BB306" i="1"/>
  <c r="BB31" i="1"/>
  <c r="BB51" i="1"/>
  <c r="BB289" i="1"/>
  <c r="BB320" i="1"/>
  <c r="BB169" i="1"/>
  <c r="BB93" i="1"/>
  <c r="BB255" i="1"/>
  <c r="BB67" i="1"/>
  <c r="BB102" i="1"/>
  <c r="BB128" i="1"/>
  <c r="BB153" i="1"/>
  <c r="BB224" i="1"/>
  <c r="BB365" i="1"/>
  <c r="BB178" i="1"/>
  <c r="BB134" i="1"/>
  <c r="BB179" i="1"/>
  <c r="BB325" i="1"/>
  <c r="BB329" i="1"/>
  <c r="BB141" i="1"/>
  <c r="BB348" i="1"/>
  <c r="BB263" i="1"/>
  <c r="BB88" i="1"/>
  <c r="BB66" i="1"/>
  <c r="BB251" i="1"/>
  <c r="BB250" i="1"/>
  <c r="BB135" i="1"/>
  <c r="BB68" i="1"/>
  <c r="BB259" i="1"/>
  <c r="BB58" i="1"/>
  <c r="BB324" i="1"/>
  <c r="BB353" i="1"/>
  <c r="BB322" i="1"/>
  <c r="BB198" i="1"/>
  <c r="BB281" i="1"/>
  <c r="BB315" i="1"/>
  <c r="BB287" i="1"/>
  <c r="BB278" i="1"/>
  <c r="BB85" i="1"/>
  <c r="BB57" i="1"/>
  <c r="BC390" i="1"/>
  <c r="BC197" i="1"/>
  <c r="BC65" i="1"/>
  <c r="BC123" i="1"/>
  <c r="BC47" i="1"/>
  <c r="BC232" i="1"/>
  <c r="BC226" i="1"/>
  <c r="BC357" i="1"/>
  <c r="BC141" i="1"/>
  <c r="BC175" i="1"/>
  <c r="BC103" i="1"/>
  <c r="BC131" i="1"/>
  <c r="BC90" i="1"/>
  <c r="BC71" i="1"/>
  <c r="BC146" i="1"/>
  <c r="BC286" i="1"/>
  <c r="BC160" i="1"/>
  <c r="BC327" i="1"/>
  <c r="BC129" i="1"/>
  <c r="BC104" i="1"/>
  <c r="BC292" i="1"/>
  <c r="BC300" i="1"/>
  <c r="BC293" i="1"/>
  <c r="BC83" i="1"/>
  <c r="BC394" i="1"/>
  <c r="BC301" i="1"/>
  <c r="BC62" i="1"/>
  <c r="BC235" i="1"/>
  <c r="BC223" i="1"/>
  <c r="BC389" i="1"/>
  <c r="BC40" i="1"/>
  <c r="BC153" i="1"/>
  <c r="BC217" i="1"/>
  <c r="BC157" i="1"/>
  <c r="BC276" i="1"/>
  <c r="BC164" i="1"/>
  <c r="BC353" i="1"/>
  <c r="BC185" i="1"/>
  <c r="BC336" i="1"/>
  <c r="BC206" i="1"/>
  <c r="BC287" i="1"/>
  <c r="BC187" i="1"/>
  <c r="BC31" i="1"/>
  <c r="BC383" i="1"/>
  <c r="BC179" i="1"/>
  <c r="BC186" i="1"/>
  <c r="BC209" i="1"/>
  <c r="BC278" i="1"/>
  <c r="BC174" i="1"/>
  <c r="BC136" i="1"/>
  <c r="BC193" i="1"/>
  <c r="BC80" i="1"/>
  <c r="BC386" i="1"/>
  <c r="BC302" i="1"/>
  <c r="BC202" i="1"/>
  <c r="BC249" i="1"/>
  <c r="BC138" i="1"/>
  <c r="BC352" i="1"/>
  <c r="BC387" i="1"/>
  <c r="BC242" i="1"/>
  <c r="BC108" i="1"/>
  <c r="BC162" i="1"/>
  <c r="BC368" i="1"/>
  <c r="BC93" i="1"/>
  <c r="BC53" i="1"/>
  <c r="BC60" i="1"/>
  <c r="BC49" i="1"/>
  <c r="BC359" i="1"/>
  <c r="BC282" i="1"/>
  <c r="BC56" i="1"/>
  <c r="BC85" i="1"/>
  <c r="BC78" i="1"/>
  <c r="BC323" i="1"/>
  <c r="BC263" i="1"/>
  <c r="BC393" i="1"/>
  <c r="BC348" i="1"/>
  <c r="BC34" i="1"/>
  <c r="BC152" i="1"/>
  <c r="BC247" i="1"/>
  <c r="BC363" i="1"/>
  <c r="BC98" i="1"/>
  <c r="BC245" i="1"/>
  <c r="BC154" i="1"/>
  <c r="BC221" i="1"/>
  <c r="BC205" i="1"/>
  <c r="BC77" i="1"/>
  <c r="BC243" i="1"/>
  <c r="BC28" i="1"/>
  <c r="BC280" i="1"/>
  <c r="BC338" i="1"/>
  <c r="BC137" i="1"/>
  <c r="BC239" i="1"/>
  <c r="BC326" i="1"/>
  <c r="BC305" i="1"/>
  <c r="BC191" i="1"/>
  <c r="BC231" i="1"/>
  <c r="BC257" i="1"/>
  <c r="BC376" i="1"/>
  <c r="BC284" i="1"/>
  <c r="BC161" i="1"/>
  <c r="BC35" i="1"/>
  <c r="BC166" i="1"/>
  <c r="BC275" i="1"/>
  <c r="BC74" i="1"/>
  <c r="BC250" i="1"/>
  <c r="BC54" i="1"/>
  <c r="BC106" i="1"/>
  <c r="BC171" i="1"/>
  <c r="BC365" i="1"/>
  <c r="BC297" i="1"/>
  <c r="BC188" i="1"/>
  <c r="BC296" i="1"/>
  <c r="BC210" i="1"/>
  <c r="BC369" i="1"/>
  <c r="BC121" i="1"/>
  <c r="BC151" i="1"/>
  <c r="BC285" i="1"/>
  <c r="BC371" i="1"/>
  <c r="BC119" i="1"/>
  <c r="BC345" i="1"/>
  <c r="BC332" i="1"/>
  <c r="BC110" i="1"/>
  <c r="BC274" i="1"/>
  <c r="BC325" i="1"/>
  <c r="BC215" i="1"/>
  <c r="BC304" i="1"/>
  <c r="BC135" i="1"/>
  <c r="BC340" i="1"/>
  <c r="BC346" i="1"/>
  <c r="BC367" i="1"/>
  <c r="BC256" i="1"/>
  <c r="BC334" i="1"/>
  <c r="BC126" i="1"/>
  <c r="BC355" i="1"/>
  <c r="BC265" i="1"/>
  <c r="BC229" i="1"/>
  <c r="BC236" i="1"/>
  <c r="BC299" i="1"/>
  <c r="BC51" i="1"/>
  <c r="BC84" i="1"/>
  <c r="BC268" i="1"/>
  <c r="BC76" i="1"/>
  <c r="BC55" i="1"/>
  <c r="BC82" i="1"/>
  <c r="BC39" i="1"/>
  <c r="BC211" i="1"/>
  <c r="BC258" i="1"/>
  <c r="BC180" i="1"/>
  <c r="BC117" i="1"/>
  <c r="BC208" i="1"/>
  <c r="BC379" i="1"/>
  <c r="BC73" i="1"/>
  <c r="BC184" i="1"/>
  <c r="BC29" i="1"/>
  <c r="BC308" i="1"/>
  <c r="BC329" i="1"/>
  <c r="BC70" i="1"/>
  <c r="BC89" i="1"/>
  <c r="BC192" i="1"/>
  <c r="BC298" i="1"/>
  <c r="BC216" i="1"/>
  <c r="BC319" i="1"/>
  <c r="BC349" i="1"/>
  <c r="BC316" i="1"/>
  <c r="BC150" i="1"/>
  <c r="BC370" i="1"/>
  <c r="BC253" i="1"/>
  <c r="BC261" i="1"/>
  <c r="BC38" i="1"/>
  <c r="BC244" i="1"/>
  <c r="BC252" i="1"/>
  <c r="BC360" i="1"/>
  <c r="BC124" i="1"/>
  <c r="BC315" i="1"/>
  <c r="BC96" i="1"/>
  <c r="BC43" i="1"/>
  <c r="BC68" i="1"/>
  <c r="BC168" i="1"/>
  <c r="BC321" i="1"/>
  <c r="BC324" i="1"/>
  <c r="BC32" i="1"/>
  <c r="BC317" i="1"/>
  <c r="BC218" i="1"/>
  <c r="BC59" i="1"/>
  <c r="BC290" i="1"/>
  <c r="BC125" i="1"/>
  <c r="BC201" i="1"/>
  <c r="BC264" i="1"/>
  <c r="BC288" i="1"/>
  <c r="BC262" i="1"/>
  <c r="BC377" i="1"/>
  <c r="BC61" i="1"/>
  <c r="BC149" i="1"/>
  <c r="BC144" i="1"/>
  <c r="BC101" i="1"/>
  <c r="BC311" i="1"/>
  <c r="BC260" i="1"/>
  <c r="BC33" i="1"/>
  <c r="BC128" i="1"/>
  <c r="BC255" i="1"/>
  <c r="BC26" i="1"/>
  <c r="BC86" i="1"/>
  <c r="BC234" i="1"/>
  <c r="BC69" i="1"/>
  <c r="BC366" i="1"/>
  <c r="BC330" i="1"/>
  <c r="BC391" i="1"/>
  <c r="BC341" i="1"/>
  <c r="BC312" i="1"/>
  <c r="BC139" i="1"/>
  <c r="BC364" i="1"/>
  <c r="BC354" i="1"/>
  <c r="BC259" i="1"/>
  <c r="BC283" i="1"/>
  <c r="BC163" i="1"/>
  <c r="BC233" i="1"/>
  <c r="BC375" i="1"/>
  <c r="BC272" i="1"/>
  <c r="BC351" i="1"/>
  <c r="BC291" i="1"/>
  <c r="BC384" i="1"/>
  <c r="BC381" i="1"/>
  <c r="BC358" i="1"/>
  <c r="BC23" i="1"/>
  <c r="BC37" i="1"/>
  <c r="BC224" i="1"/>
  <c r="BC361" i="1"/>
  <c r="BC170" i="1"/>
  <c r="BC88" i="1"/>
  <c r="BC64" i="1"/>
  <c r="BC271" i="1"/>
  <c r="BC158" i="1"/>
  <c r="BC344" i="1"/>
  <c r="BC279" i="1"/>
  <c r="BC140" i="1"/>
  <c r="BC385" i="1"/>
  <c r="BC277" i="1"/>
  <c r="BC165" i="1"/>
  <c r="BC238" i="1"/>
  <c r="BC289" i="1"/>
  <c r="BC373" i="1"/>
  <c r="BC313" i="1"/>
  <c r="BC176" i="1"/>
  <c r="BC116" i="1"/>
  <c r="BC48" i="1"/>
  <c r="BC30" i="1"/>
  <c r="BC133" i="1"/>
  <c r="BC342" i="1"/>
  <c r="BC254" i="1"/>
  <c r="BC248" i="1"/>
  <c r="BC130" i="1"/>
  <c r="BC181" i="1"/>
  <c r="BC241" i="1"/>
  <c r="BC195" i="1"/>
  <c r="BC92" i="1"/>
  <c r="BC310" i="1"/>
  <c r="BC81" i="1"/>
  <c r="BC46" i="1"/>
  <c r="BC142" i="1"/>
  <c r="BC120" i="1"/>
  <c r="BC143" i="1"/>
  <c r="BC382" i="1"/>
  <c r="BC392" i="1"/>
  <c r="BC66" i="1"/>
  <c r="BC270" i="1"/>
  <c r="BC42" i="1"/>
  <c r="BC356" i="1"/>
  <c r="BC362" i="1"/>
  <c r="BC380" i="1"/>
  <c r="BC148" i="1"/>
  <c r="BC350" i="1"/>
  <c r="BC213" i="1"/>
  <c r="BC212" i="1"/>
  <c r="BC183" i="1"/>
  <c r="BC156" i="1"/>
  <c r="BC111" i="1"/>
  <c r="BC127" i="1"/>
  <c r="BC219" i="1"/>
  <c r="BC57" i="1"/>
  <c r="BC198" i="1"/>
  <c r="BC339" i="1"/>
  <c r="BC273" i="1"/>
  <c r="BC24" i="1"/>
  <c r="BC227" i="1"/>
  <c r="BC318" i="1"/>
  <c r="BC320" i="1"/>
  <c r="BC115" i="1"/>
  <c r="BC122" i="1"/>
  <c r="BC281" i="1"/>
  <c r="BC52" i="1"/>
  <c r="BC220" i="1"/>
  <c r="BC91" i="1"/>
  <c r="BC107" i="1"/>
  <c r="BC145" i="1"/>
  <c r="BC182" i="1"/>
  <c r="BC267" i="1"/>
  <c r="BC194" i="1"/>
  <c r="BC230" i="1"/>
  <c r="BC169" i="1"/>
  <c r="BC99" i="1"/>
  <c r="BC303" i="1"/>
  <c r="BC189" i="1"/>
  <c r="BC200" i="1"/>
  <c r="BC102" i="1"/>
  <c r="BC147" i="1"/>
  <c r="BC173" i="1"/>
  <c r="BC94" i="1"/>
  <c r="BC374" i="1"/>
  <c r="BC204" i="1"/>
  <c r="BC63" i="1"/>
  <c r="BC27" i="1"/>
  <c r="BC36" i="1"/>
  <c r="BC87" i="1"/>
  <c r="BC105" i="1"/>
  <c r="BC228" i="1"/>
  <c r="BC343" i="1"/>
  <c r="BC25" i="1"/>
  <c r="BC177" i="1"/>
  <c r="BC222" i="1"/>
  <c r="BC155" i="1"/>
  <c r="BC328" i="1"/>
  <c r="BC295" i="1"/>
  <c r="BC109" i="1"/>
  <c r="BC335" i="1"/>
  <c r="BC95" i="1"/>
  <c r="BC322" i="1"/>
  <c r="BC207" i="1"/>
  <c r="BC225" i="1"/>
  <c r="BC214" i="1"/>
  <c r="BC132" i="1"/>
  <c r="BC237" i="1"/>
  <c r="BC41" i="1"/>
  <c r="BC113" i="1"/>
  <c r="BC203" i="1"/>
  <c r="BC246" i="1"/>
  <c r="BC269" i="1"/>
  <c r="BC307" i="1"/>
  <c r="BC118" i="1"/>
  <c r="BC134" i="1"/>
  <c r="BC347" i="1"/>
  <c r="BC378" i="1"/>
  <c r="BC79" i="1"/>
  <c r="BC190" i="1"/>
  <c r="BC75" i="1"/>
  <c r="BC266" i="1"/>
  <c r="BC333" i="1"/>
  <c r="BC112" i="1"/>
  <c r="BC314" i="1"/>
  <c r="BC45" i="1"/>
  <c r="BC72" i="1"/>
  <c r="BC199" i="1"/>
  <c r="BC100" i="1"/>
  <c r="BC196" i="1"/>
  <c r="BC294" i="1"/>
  <c r="BC172" i="1"/>
  <c r="BC114" i="1"/>
  <c r="BC167" i="1"/>
  <c r="BC306" i="1"/>
  <c r="BC44" i="1"/>
  <c r="BC58" i="1"/>
  <c r="BC240" i="1"/>
  <c r="BC97" i="1"/>
  <c r="BC337" i="1"/>
  <c r="BC67" i="1"/>
  <c r="BC388" i="1"/>
  <c r="BC178" i="1"/>
  <c r="BC309" i="1"/>
  <c r="BC50" i="1"/>
  <c r="BC331" i="1"/>
  <c r="BC159" i="1"/>
  <c r="BC251" i="1"/>
  <c r="BC372" i="1"/>
  <c r="BA389" i="1"/>
  <c r="BA101" i="1"/>
  <c r="BA58" i="1"/>
  <c r="BA210" i="1"/>
  <c r="BA111" i="1"/>
  <c r="BA175" i="1"/>
  <c r="BA64" i="1"/>
  <c r="BA30" i="1"/>
  <c r="BA225" i="1"/>
  <c r="BA98" i="1"/>
  <c r="BA263" i="1"/>
  <c r="BA183" i="1"/>
  <c r="BA200" i="1"/>
  <c r="BA49" i="1"/>
  <c r="BA368" i="1"/>
  <c r="BA390" i="1"/>
  <c r="BA198" i="1"/>
  <c r="BA194" i="1"/>
  <c r="BA62" i="1"/>
  <c r="BA93" i="1"/>
  <c r="BA227" i="1"/>
  <c r="BA370" i="1"/>
  <c r="BA276" i="1"/>
  <c r="BA88" i="1"/>
  <c r="BA137" i="1"/>
  <c r="BA74" i="1"/>
  <c r="BA338" i="1"/>
  <c r="BA220" i="1"/>
  <c r="BA267" i="1"/>
  <c r="BA307" i="1"/>
  <c r="BA234" i="1"/>
  <c r="BA361" i="1"/>
  <c r="BA330" i="1"/>
  <c r="BA219" i="1"/>
  <c r="BA97" i="1"/>
  <c r="BA85" i="1"/>
  <c r="BA281" i="1"/>
  <c r="BA299" i="1"/>
  <c r="BA250" i="1"/>
  <c r="BA261" i="1"/>
  <c r="BA162" i="1"/>
  <c r="BA326" i="1"/>
  <c r="BA251" i="1"/>
  <c r="BA221" i="1"/>
  <c r="BA157" i="1"/>
  <c r="BA329" i="1"/>
  <c r="BA291" i="1"/>
  <c r="BA289" i="1"/>
  <c r="BA118" i="1"/>
  <c r="BA73" i="1"/>
  <c r="BA191" i="1"/>
  <c r="BA348" i="1"/>
  <c r="BA161" i="1"/>
  <c r="BA369" i="1"/>
  <c r="BA391" i="1"/>
  <c r="BA274" i="1"/>
  <c r="BA309" i="1"/>
  <c r="BA358" i="1"/>
  <c r="BA172" i="1"/>
  <c r="BA105" i="1"/>
  <c r="BA295" i="1"/>
  <c r="BA385" i="1"/>
  <c r="BA331" i="1"/>
  <c r="BA248" i="1"/>
  <c r="BA381" i="1"/>
  <c r="BA255" i="1"/>
  <c r="BA124" i="1"/>
  <c r="BA187" i="1"/>
  <c r="BA151" i="1"/>
  <c r="BA173" i="1"/>
  <c r="BA91" i="1"/>
  <c r="BA57" i="1"/>
  <c r="BA346" i="1"/>
  <c r="BA186" i="1"/>
  <c r="BA24" i="1"/>
  <c r="BA148" i="1"/>
  <c r="BA81" i="1"/>
  <c r="BA72" i="1"/>
  <c r="BA229" i="1"/>
  <c r="BA168" i="1"/>
  <c r="BA90" i="1"/>
  <c r="BA55" i="1"/>
  <c r="BA207" i="1"/>
  <c r="BA163" i="1"/>
  <c r="BA383" i="1"/>
  <c r="BA79" i="1"/>
  <c r="BA94" i="1"/>
  <c r="BA102" i="1"/>
  <c r="BA99" i="1"/>
  <c r="BA265" i="1"/>
  <c r="BA155" i="1"/>
  <c r="BA201" i="1"/>
  <c r="BA215" i="1"/>
  <c r="BA128" i="1"/>
  <c r="BA96" i="1"/>
  <c r="BA188" i="1"/>
  <c r="BA222" i="1"/>
  <c r="BA39" i="1"/>
  <c r="BA56" i="1"/>
  <c r="BA323" i="1"/>
  <c r="BA205" i="1"/>
  <c r="BA393" i="1"/>
  <c r="BA167" i="1"/>
  <c r="BA125" i="1"/>
  <c r="BA116" i="1"/>
  <c r="BA260" i="1"/>
  <c r="BA334" i="1"/>
  <c r="BA268" i="1"/>
  <c r="BA279" i="1"/>
  <c r="BA100" i="1"/>
  <c r="BA316" i="1"/>
  <c r="BA166" i="1"/>
  <c r="BA285" i="1"/>
  <c r="BA305" i="1"/>
  <c r="BA235" i="1"/>
  <c r="BA394" i="1"/>
  <c r="BA308" i="1"/>
  <c r="BA271" i="1"/>
  <c r="BA347" i="1"/>
  <c r="BA106" i="1"/>
  <c r="BA177" i="1"/>
  <c r="BA283" i="1"/>
  <c r="BA51" i="1"/>
  <c r="BA325" i="1"/>
  <c r="BA266" i="1"/>
  <c r="BA192" i="1"/>
  <c r="BA224" i="1"/>
  <c r="BA376" i="1"/>
  <c r="BA76" i="1"/>
  <c r="BA314" i="1"/>
  <c r="BA257" i="1"/>
  <c r="BA146" i="1"/>
  <c r="BA349" i="1"/>
  <c r="BA169" i="1"/>
  <c r="BA127" i="1"/>
  <c r="BA284" i="1"/>
  <c r="BA131" i="1"/>
  <c r="BA92" i="1"/>
  <c r="BA226" i="1"/>
  <c r="BA287" i="1"/>
  <c r="BA126" i="1"/>
  <c r="BA290" i="1"/>
  <c r="BA171" i="1"/>
  <c r="BA313" i="1"/>
  <c r="BA218" i="1"/>
  <c r="BA121" i="1"/>
  <c r="BA282" i="1"/>
  <c r="BA352" i="1"/>
  <c r="BA350" i="1"/>
  <c r="BA46" i="1"/>
  <c r="BA288" i="1"/>
  <c r="BA37" i="1"/>
  <c r="BA122" i="1"/>
  <c r="BA43" i="1"/>
  <c r="BA185" i="1"/>
  <c r="BA302" i="1"/>
  <c r="BA292" i="1"/>
  <c r="BA199" i="1"/>
  <c r="BA262" i="1"/>
  <c r="BA181" i="1"/>
  <c r="BA154" i="1"/>
  <c r="BA140" i="1"/>
  <c r="BA277" i="1"/>
  <c r="BA301" i="1"/>
  <c r="BA242" i="1"/>
  <c r="BA386" i="1"/>
  <c r="BA110" i="1"/>
  <c r="BA143" i="1"/>
  <c r="BA367" i="1"/>
  <c r="BA184" i="1"/>
  <c r="BA223" i="1"/>
  <c r="BA384" i="1"/>
  <c r="BA189" i="1"/>
  <c r="BA293" i="1"/>
  <c r="BA66" i="1"/>
  <c r="BA68" i="1"/>
  <c r="BA231" i="1"/>
  <c r="BA256" i="1"/>
  <c r="BA343" i="1"/>
  <c r="BA82" i="1"/>
  <c r="BA303" i="1"/>
  <c r="BA80" i="1"/>
  <c r="BA133" i="1"/>
  <c r="BA26" i="1"/>
  <c r="BA379" i="1"/>
  <c r="BA294" i="1"/>
  <c r="BA259" i="1"/>
  <c r="BA360" i="1"/>
  <c r="BA373" i="1"/>
  <c r="BA87" i="1"/>
  <c r="BA322" i="1"/>
  <c r="BA213" i="1"/>
  <c r="BA356" i="1"/>
  <c r="BA254" i="1"/>
  <c r="BA372" i="1"/>
  <c r="BA120" i="1"/>
  <c r="BA53" i="1"/>
  <c r="BA217" i="1"/>
  <c r="BA84" i="1"/>
  <c r="BA32" i="1"/>
  <c r="BA247" i="1"/>
  <c r="BA103" i="1"/>
  <c r="BA59" i="1"/>
  <c r="BA375" i="1"/>
  <c r="BA340" i="1"/>
  <c r="BA332" i="1"/>
  <c r="BA134" i="1"/>
  <c r="BA158" i="1"/>
  <c r="BA35" i="1"/>
  <c r="BA321" i="1"/>
  <c r="BA246" i="1"/>
  <c r="BA182" i="1"/>
  <c r="BA216" i="1"/>
  <c r="BA145" i="1"/>
  <c r="BA48" i="1"/>
  <c r="BA141" i="1"/>
  <c r="BA69" i="1"/>
  <c r="BA135" i="1"/>
  <c r="BA237" i="1"/>
  <c r="BA130" i="1"/>
  <c r="BA104" i="1"/>
  <c r="BA269" i="1"/>
  <c r="BA286" i="1"/>
  <c r="BA152" i="1"/>
  <c r="BA71" i="1"/>
  <c r="BA275" i="1"/>
  <c r="BA190" i="1"/>
  <c r="BA136" i="1"/>
  <c r="BA174" i="1"/>
  <c r="BA70" i="1"/>
  <c r="BA144" i="1"/>
  <c r="BA252" i="1"/>
  <c r="BA112" i="1"/>
  <c r="BA243" i="1"/>
  <c r="BA351" i="1"/>
  <c r="BA170" i="1"/>
  <c r="BA310" i="1"/>
  <c r="BA345" i="1"/>
  <c r="BA364" i="1"/>
  <c r="BA206" i="1"/>
  <c r="BA382" i="1"/>
  <c r="BA208" i="1"/>
  <c r="BA297" i="1"/>
  <c r="BA52" i="1"/>
  <c r="BA344" i="1"/>
  <c r="BA193" i="1"/>
  <c r="BA374" i="1"/>
  <c r="BA209" i="1"/>
  <c r="BA304" i="1"/>
  <c r="BA34" i="1"/>
  <c r="BA179" i="1"/>
  <c r="BA241" i="1"/>
  <c r="BA319" i="1"/>
  <c r="BA378" i="1"/>
  <c r="BA328" i="1"/>
  <c r="BA236" i="1"/>
  <c r="BA78" i="1"/>
  <c r="BA273" i="1"/>
  <c r="BA95" i="1"/>
  <c r="BA354" i="1"/>
  <c r="BA362" i="1"/>
  <c r="BA233" i="1"/>
  <c r="BA153" i="1"/>
  <c r="BA195" i="1"/>
  <c r="BA333" i="1"/>
  <c r="BA377" i="1"/>
  <c r="BA341" i="1"/>
  <c r="BA355" i="1"/>
  <c r="BA315" i="1"/>
  <c r="BA202" i="1"/>
  <c r="BA129" i="1"/>
  <c r="BA89" i="1"/>
  <c r="BA117" i="1"/>
  <c r="BA86" i="1"/>
  <c r="BA119" i="1"/>
  <c r="BA196" i="1"/>
  <c r="BA212" i="1"/>
  <c r="BA113" i="1"/>
  <c r="BA240" i="1"/>
  <c r="BA27" i="1"/>
  <c r="BA45" i="1"/>
  <c r="BA204" i="1"/>
  <c r="BA258" i="1"/>
  <c r="BA114" i="1"/>
  <c r="BA363" i="1"/>
  <c r="BA38" i="1"/>
  <c r="BA50" i="1"/>
  <c r="BA280" i="1"/>
  <c r="BA318" i="1"/>
  <c r="BA339" i="1"/>
  <c r="BA44" i="1"/>
  <c r="BA238" i="1"/>
  <c r="BA353" i="1"/>
  <c r="BA47" i="1"/>
  <c r="BA311" i="1"/>
  <c r="BA165" i="1"/>
  <c r="BA359" i="1"/>
  <c r="BA324" i="1"/>
  <c r="BA244" i="1"/>
  <c r="BA320" i="1"/>
  <c r="BA23" i="1"/>
  <c r="BA115" i="1"/>
  <c r="BA366" i="1"/>
  <c r="BA83" i="1"/>
  <c r="BA245" i="1"/>
  <c r="BA41" i="1"/>
  <c r="BA335" i="1"/>
  <c r="BA239" i="1"/>
  <c r="BA296" i="1"/>
  <c r="BA65" i="1"/>
  <c r="BA142" i="1"/>
  <c r="BA132" i="1"/>
  <c r="BA272" i="1"/>
  <c r="BA25" i="1"/>
  <c r="BA42" i="1"/>
  <c r="BA176" i="1"/>
  <c r="BA278" i="1"/>
  <c r="BA306" i="1"/>
  <c r="BA40" i="1"/>
  <c r="BA159" i="1"/>
  <c r="BA150" i="1"/>
  <c r="BA211" i="1"/>
  <c r="BA312" i="1"/>
  <c r="BA270" i="1"/>
  <c r="BA357" i="1"/>
  <c r="BA337" i="1"/>
  <c r="BA298" i="1"/>
  <c r="BA300" i="1"/>
  <c r="BA365" i="1"/>
  <c r="BA342" i="1"/>
  <c r="BA138" i="1"/>
  <c r="BA380" i="1"/>
  <c r="BA178" i="1"/>
  <c r="BA180" i="1"/>
  <c r="BA149" i="1"/>
  <c r="BA139" i="1"/>
  <c r="BA123" i="1"/>
  <c r="BA228" i="1"/>
  <c r="BA60" i="1"/>
  <c r="BA249" i="1"/>
  <c r="BA147" i="1"/>
  <c r="BA264" i="1"/>
  <c r="BA317" i="1"/>
  <c r="BA232" i="1"/>
  <c r="BA156" i="1"/>
  <c r="BA327" i="1"/>
  <c r="BA230" i="1"/>
  <c r="BA61" i="1"/>
  <c r="BA67" i="1"/>
  <c r="BA197" i="1"/>
  <c r="BA63" i="1"/>
  <c r="BA336" i="1"/>
  <c r="BA31" i="1"/>
  <c r="BA54" i="1"/>
  <c r="BA107" i="1"/>
  <c r="BA160" i="1"/>
  <c r="BA392" i="1"/>
  <c r="BA33" i="1"/>
  <c r="BA109" i="1"/>
  <c r="BA387" i="1"/>
  <c r="BA29" i="1"/>
  <c r="BA36" i="1"/>
  <c r="BA164" i="1"/>
  <c r="BA253" i="1"/>
  <c r="BA28" i="1"/>
  <c r="BA77" i="1"/>
  <c r="BA108" i="1"/>
  <c r="BA75" i="1"/>
  <c r="BA203" i="1"/>
  <c r="BA388" i="1"/>
  <c r="BA371" i="1"/>
  <c r="BA214" i="1"/>
  <c r="A5" i="96"/>
  <c r="F3" i="95" s="1"/>
  <c r="B7" i="95"/>
  <c r="K5" i="131" s="1"/>
  <c r="B8" i="95"/>
  <c r="L5" i="131" s="1"/>
  <c r="B9" i="95"/>
  <c r="M5" i="131" s="1"/>
  <c r="B4" i="95"/>
  <c r="H5" i="131" s="1"/>
  <c r="B10" i="95"/>
  <c r="AT17" i="1"/>
  <c r="P367" i="1"/>
  <c r="T373" i="1" s="1"/>
  <c r="AQ366" i="1"/>
  <c r="O129" i="42"/>
  <c r="Q129" i="42" s="1"/>
  <c r="AZ28" i="1"/>
  <c r="F5" i="95" l="1"/>
  <c r="G5" i="95" s="1"/>
  <c r="X34" i="1"/>
  <c r="W28" i="1"/>
  <c r="AX29" i="1"/>
  <c r="AY35" i="1"/>
  <c r="Y28" i="1"/>
  <c r="AT356" i="1"/>
  <c r="T374" i="1"/>
  <c r="U366" i="1"/>
  <c r="T366" i="1"/>
  <c r="T368" i="1"/>
  <c r="T367" i="1"/>
  <c r="T362" i="1"/>
  <c r="U370" i="1"/>
  <c r="U363" i="1"/>
  <c r="T370" i="1"/>
  <c r="T364" i="1"/>
  <c r="U365" i="1"/>
  <c r="U371" i="1"/>
  <c r="U369" i="1"/>
  <c r="U358" i="1"/>
  <c r="U364" i="1"/>
  <c r="U373" i="1"/>
  <c r="S373" i="1" s="1"/>
  <c r="U360" i="1"/>
  <c r="T358" i="1"/>
  <c r="U372" i="1"/>
  <c r="T363" i="1"/>
  <c r="T361" i="1"/>
  <c r="U362" i="1"/>
  <c r="T365" i="1"/>
  <c r="U368" i="1"/>
  <c r="AU357" i="1"/>
  <c r="T375" i="1"/>
  <c r="U374" i="1"/>
  <c r="U375" i="1"/>
  <c r="T372" i="1"/>
  <c r="T360" i="1"/>
  <c r="U367" i="1"/>
  <c r="U361" i="1"/>
  <c r="T371" i="1"/>
  <c r="AV357" i="1"/>
  <c r="U359" i="1"/>
  <c r="T359" i="1"/>
  <c r="T369" i="1"/>
  <c r="U376" i="1"/>
  <c r="T376" i="1"/>
  <c r="O5" i="131"/>
  <c r="F9" i="95"/>
  <c r="G9" i="95" s="1"/>
  <c r="F6" i="95"/>
  <c r="G6" i="95" s="1"/>
  <c r="F4" i="95"/>
  <c r="G4" i="95" s="1"/>
  <c r="F10" i="95"/>
  <c r="G10" i="95" s="1"/>
  <c r="F7" i="95"/>
  <c r="G7" i="95" s="1"/>
  <c r="F8" i="95"/>
  <c r="G8" i="95" s="1"/>
  <c r="C7" i="95"/>
  <c r="K6" i="131" s="1"/>
  <c r="B12" i="95"/>
  <c r="C10" i="95"/>
  <c r="N6" i="131" s="1"/>
  <c r="C6" i="95"/>
  <c r="J6" i="131" s="1"/>
  <c r="C8" i="95"/>
  <c r="L6" i="131" s="1"/>
  <c r="C9" i="95"/>
  <c r="M6" i="131" s="1"/>
  <c r="C4" i="95"/>
  <c r="H6" i="131" s="1"/>
  <c r="C5" i="95"/>
  <c r="I6" i="131" s="1"/>
  <c r="N5" i="131"/>
  <c r="B11" i="95"/>
  <c r="E5" i="131" s="1"/>
  <c r="AQ367" i="1"/>
  <c r="AV360" i="1" s="1"/>
  <c r="AZ29" i="1"/>
  <c r="S374" i="1" l="1"/>
  <c r="S376" i="1"/>
  <c r="S375" i="1"/>
  <c r="X35" i="1"/>
  <c r="W29" i="1"/>
  <c r="AX30" i="1"/>
  <c r="AY36" i="1"/>
  <c r="Y29" i="1"/>
  <c r="S372" i="1"/>
  <c r="S369" i="1"/>
  <c r="S371" i="1"/>
  <c r="S370" i="1"/>
  <c r="S367" i="1"/>
  <c r="S368" i="1"/>
  <c r="S366" i="1"/>
  <c r="S362" i="1"/>
  <c r="O6" i="131"/>
  <c r="S365" i="1"/>
  <c r="S364" i="1"/>
  <c r="AV367" i="1"/>
  <c r="AU365" i="1"/>
  <c r="AV375" i="1"/>
  <c r="AU360" i="1"/>
  <c r="AT360" i="1" s="1"/>
  <c r="AV373" i="1"/>
  <c r="AV369" i="1"/>
  <c r="AV365" i="1"/>
  <c r="AU363" i="1"/>
  <c r="AT357" i="1"/>
  <c r="AU372" i="1"/>
  <c r="AV358" i="1"/>
  <c r="AU368" i="1"/>
  <c r="S361" i="1"/>
  <c r="S363" i="1"/>
  <c r="S358" i="1"/>
  <c r="AV372" i="1"/>
  <c r="AU371" i="1"/>
  <c r="AU375" i="1"/>
  <c r="AU370" i="1"/>
  <c r="AU361" i="1"/>
  <c r="S359" i="1"/>
  <c r="AV368" i="1"/>
  <c r="AU362" i="1"/>
  <c r="AT362" i="1" s="1"/>
  <c r="AU358" i="1"/>
  <c r="AU369" i="1"/>
  <c r="AV362" i="1"/>
  <c r="AU366" i="1"/>
  <c r="AV361" i="1"/>
  <c r="AV370" i="1"/>
  <c r="AV359" i="1"/>
  <c r="AV363" i="1"/>
  <c r="AU373" i="1"/>
  <c r="AV371" i="1"/>
  <c r="AV374" i="1"/>
  <c r="AU364" i="1"/>
  <c r="AV366" i="1"/>
  <c r="AU367" i="1"/>
  <c r="S360" i="1"/>
  <c r="AU374" i="1"/>
  <c r="AV364" i="1"/>
  <c r="AU359" i="1"/>
  <c r="AU376" i="1"/>
  <c r="AV376" i="1"/>
  <c r="C12" i="95"/>
  <c r="C11" i="95"/>
  <c r="E6" i="131" s="1"/>
  <c r="AZ30" i="1"/>
  <c r="AT376" i="1" l="1"/>
  <c r="AT375" i="1"/>
  <c r="AT373" i="1"/>
  <c r="AT374" i="1"/>
  <c r="X36" i="1"/>
  <c r="W30" i="1"/>
  <c r="AY37" i="1"/>
  <c r="AX31" i="1"/>
  <c r="Y30" i="1"/>
  <c r="AT372" i="1"/>
  <c r="AT371" i="1"/>
  <c r="AT370" i="1"/>
  <c r="AT369" i="1"/>
  <c r="AT367" i="1"/>
  <c r="AT368" i="1"/>
  <c r="AT366" i="1"/>
  <c r="AT365" i="1"/>
  <c r="AT363" i="1"/>
  <c r="AT364" i="1"/>
  <c r="AT358" i="1"/>
  <c r="AT359" i="1"/>
  <c r="AT361" i="1"/>
  <c r="AZ31" i="1"/>
  <c r="X37" i="1" l="1"/>
  <c r="W31" i="1"/>
  <c r="AY38" i="1"/>
  <c r="AX32" i="1"/>
  <c r="Y31" i="1"/>
  <c r="AZ32" i="1"/>
  <c r="W32" i="1" l="1"/>
  <c r="X38" i="1"/>
  <c r="AY39" i="1"/>
  <c r="AX33" i="1"/>
  <c r="Y32" i="1"/>
  <c r="AZ33" i="1"/>
  <c r="X39" i="1" l="1"/>
  <c r="W33" i="1"/>
  <c r="AX34" i="1"/>
  <c r="AY40" i="1"/>
  <c r="Y33" i="1"/>
  <c r="AZ34" i="1"/>
  <c r="X40" i="1" l="1"/>
  <c r="W34" i="1"/>
  <c r="AY41" i="1"/>
  <c r="AX35" i="1"/>
  <c r="Y34" i="1"/>
  <c r="AZ35" i="1"/>
  <c r="X41" i="1" l="1"/>
  <c r="W35" i="1"/>
  <c r="AX36" i="1"/>
  <c r="AY42" i="1"/>
  <c r="Y35" i="1"/>
  <c r="AZ36" i="1"/>
  <c r="W36" i="1" l="1"/>
  <c r="X42" i="1"/>
  <c r="AY43" i="1"/>
  <c r="AX37" i="1"/>
  <c r="Y36" i="1"/>
  <c r="AZ37" i="1"/>
  <c r="W37" i="1" l="1"/>
  <c r="X43" i="1"/>
  <c r="AX38" i="1"/>
  <c r="AY44" i="1"/>
  <c r="Y37" i="1"/>
  <c r="AZ38" i="1"/>
  <c r="W38" i="1" l="1"/>
  <c r="X44" i="1"/>
  <c r="AX39" i="1"/>
  <c r="AY45" i="1"/>
  <c r="Y38" i="1"/>
  <c r="AZ39" i="1"/>
  <c r="W39" i="1" l="1"/>
  <c r="X45" i="1"/>
  <c r="AY46" i="1"/>
  <c r="AX40" i="1"/>
  <c r="Y39" i="1"/>
  <c r="AZ40" i="1"/>
  <c r="X46" i="1" l="1"/>
  <c r="W40" i="1"/>
  <c r="AY47" i="1"/>
  <c r="AX41" i="1"/>
  <c r="Y40" i="1"/>
  <c r="AZ41" i="1"/>
  <c r="W41" i="1" l="1"/>
  <c r="X47" i="1"/>
  <c r="AX42" i="1"/>
  <c r="AY48" i="1"/>
  <c r="Y41" i="1"/>
  <c r="AZ42" i="1"/>
  <c r="X48" i="1" l="1"/>
  <c r="W42" i="1"/>
  <c r="AX43" i="1"/>
  <c r="AY49" i="1"/>
  <c r="Y42" i="1"/>
  <c r="AZ43" i="1"/>
  <c r="X49" i="1" l="1"/>
  <c r="W43" i="1"/>
  <c r="AY50" i="1"/>
  <c r="AX44" i="1"/>
  <c r="Y43" i="1"/>
  <c r="AZ44" i="1"/>
  <c r="X50" i="1" l="1"/>
  <c r="W44" i="1"/>
  <c r="AY51" i="1"/>
  <c r="AX45" i="1"/>
  <c r="Y44" i="1"/>
  <c r="AZ45" i="1"/>
  <c r="X51" i="1" l="1"/>
  <c r="W45" i="1"/>
  <c r="AX46" i="1"/>
  <c r="AY52" i="1"/>
  <c r="Y45" i="1"/>
  <c r="AZ46" i="1"/>
  <c r="W46" i="1" l="1"/>
  <c r="X52" i="1"/>
  <c r="AY53" i="1"/>
  <c r="AX47" i="1"/>
  <c r="Y46" i="1"/>
  <c r="AZ47" i="1"/>
  <c r="W47" i="1" l="1"/>
  <c r="X53" i="1"/>
  <c r="AX48" i="1"/>
  <c r="AY54" i="1"/>
  <c r="Y47" i="1"/>
  <c r="AZ48" i="1"/>
  <c r="X54" i="1" l="1"/>
  <c r="W48" i="1"/>
  <c r="AY55" i="1"/>
  <c r="AX49" i="1"/>
  <c r="Y48" i="1"/>
  <c r="AZ49" i="1"/>
  <c r="X55" i="1" l="1"/>
  <c r="W49" i="1"/>
  <c r="AX50" i="1"/>
  <c r="AY56" i="1"/>
  <c r="Y49" i="1"/>
  <c r="AZ50" i="1"/>
  <c r="X56" i="1" l="1"/>
  <c r="W50" i="1"/>
  <c r="AY57" i="1"/>
  <c r="AX51" i="1"/>
  <c r="Y50" i="1"/>
  <c r="AZ51" i="1"/>
  <c r="X57" i="1" l="1"/>
  <c r="W51" i="1"/>
  <c r="AY58" i="1"/>
  <c r="AX52" i="1"/>
  <c r="Y51" i="1"/>
  <c r="AZ52" i="1"/>
  <c r="X58" i="1" l="1"/>
  <c r="W52" i="1"/>
  <c r="AX53" i="1"/>
  <c r="AY59" i="1"/>
  <c r="Y52" i="1"/>
  <c r="AZ53" i="1"/>
  <c r="X59" i="1" l="1"/>
  <c r="W53" i="1"/>
  <c r="AY60" i="1"/>
  <c r="AX54" i="1"/>
  <c r="Y53" i="1"/>
  <c r="AZ54" i="1"/>
  <c r="X60" i="1" l="1"/>
  <c r="W54" i="1"/>
  <c r="AX55" i="1"/>
  <c r="AY61" i="1"/>
  <c r="Y54" i="1"/>
  <c r="AZ55" i="1"/>
  <c r="X61" i="1" l="1"/>
  <c r="W55" i="1"/>
  <c r="AY62" i="1"/>
  <c r="AX56" i="1"/>
  <c r="Y55" i="1"/>
  <c r="AZ56" i="1"/>
  <c r="W56" i="1" l="1"/>
  <c r="X62" i="1"/>
  <c r="AX57" i="1"/>
  <c r="AY63" i="1"/>
  <c r="Y56" i="1"/>
  <c r="AZ57" i="1"/>
  <c r="X63" i="1" l="1"/>
  <c r="W57" i="1"/>
  <c r="AY64" i="1"/>
  <c r="AX58" i="1"/>
  <c r="Y57" i="1"/>
  <c r="AZ58" i="1"/>
  <c r="X64" i="1" l="1"/>
  <c r="W58" i="1"/>
  <c r="AX59" i="1"/>
  <c r="AY65" i="1"/>
  <c r="Y58" i="1"/>
  <c r="AZ59" i="1"/>
  <c r="W59" i="1" l="1"/>
  <c r="X65" i="1"/>
  <c r="AX60" i="1"/>
  <c r="AY66" i="1"/>
  <c r="Y59" i="1"/>
  <c r="AZ60" i="1"/>
  <c r="W60" i="1" l="1"/>
  <c r="X66" i="1"/>
  <c r="AX61" i="1"/>
  <c r="AY67" i="1"/>
  <c r="Y60" i="1"/>
  <c r="AZ61" i="1"/>
  <c r="W61" i="1" l="1"/>
  <c r="X67" i="1"/>
  <c r="AY68" i="1"/>
  <c r="AX62" i="1"/>
  <c r="Y61" i="1"/>
  <c r="AZ62" i="1"/>
  <c r="X68" i="1" l="1"/>
  <c r="W62" i="1"/>
  <c r="AY69" i="1"/>
  <c r="AX63" i="1"/>
  <c r="Y62" i="1"/>
  <c r="AZ63" i="1"/>
  <c r="X69" i="1" l="1"/>
  <c r="W63" i="1"/>
  <c r="AX64" i="1"/>
  <c r="AY70" i="1"/>
  <c r="Y63" i="1"/>
  <c r="AZ64" i="1"/>
  <c r="X70" i="1" l="1"/>
  <c r="W64" i="1"/>
  <c r="AY71" i="1"/>
  <c r="AX65" i="1"/>
  <c r="Y64" i="1"/>
  <c r="AZ65" i="1"/>
  <c r="X71" i="1" l="1"/>
  <c r="W65" i="1"/>
  <c r="AX66" i="1"/>
  <c r="AY72" i="1"/>
  <c r="Y65" i="1"/>
  <c r="AZ66" i="1"/>
  <c r="X72" i="1" l="1"/>
  <c r="W66" i="1"/>
  <c r="AY73" i="1"/>
  <c r="AX67" i="1"/>
  <c r="Y66" i="1"/>
  <c r="AZ67" i="1"/>
  <c r="X73" i="1" l="1"/>
  <c r="W67" i="1"/>
  <c r="AX68" i="1"/>
  <c r="AY74" i="1"/>
  <c r="Y67" i="1"/>
  <c r="AZ68" i="1"/>
  <c r="W68" i="1" l="1"/>
  <c r="X74" i="1"/>
  <c r="AY75" i="1"/>
  <c r="AX69" i="1"/>
  <c r="Y68" i="1"/>
  <c r="AZ69" i="1"/>
  <c r="X75" i="1" l="1"/>
  <c r="W69" i="1"/>
  <c r="AX70" i="1"/>
  <c r="AY76" i="1"/>
  <c r="Y69" i="1"/>
  <c r="AZ70" i="1"/>
  <c r="W70" i="1" l="1"/>
  <c r="X76" i="1"/>
  <c r="AX71" i="1"/>
  <c r="AY77" i="1"/>
  <c r="Y70" i="1"/>
  <c r="AZ71" i="1"/>
  <c r="W71" i="1" l="1"/>
  <c r="X77" i="1"/>
  <c r="AX72" i="1"/>
  <c r="AY78" i="1"/>
  <c r="Y71" i="1"/>
  <c r="AZ72" i="1"/>
  <c r="W72" i="1" l="1"/>
  <c r="X78" i="1"/>
  <c r="AX73" i="1"/>
  <c r="AY79" i="1"/>
  <c r="Y72" i="1"/>
  <c r="AZ73" i="1"/>
  <c r="W73" i="1" l="1"/>
  <c r="X79" i="1"/>
  <c r="AX74" i="1"/>
  <c r="AY80" i="1"/>
  <c r="Y73" i="1"/>
  <c r="AZ74" i="1"/>
  <c r="W74" i="1" l="1"/>
  <c r="X80" i="1"/>
  <c r="AY81" i="1"/>
  <c r="AX75" i="1"/>
  <c r="Y74" i="1"/>
  <c r="AZ75" i="1"/>
  <c r="W75" i="1" l="1"/>
  <c r="X81" i="1"/>
  <c r="AY82" i="1"/>
  <c r="AX76" i="1"/>
  <c r="Y75" i="1"/>
  <c r="AZ76" i="1"/>
  <c r="W76" i="1" l="1"/>
  <c r="X82" i="1"/>
  <c r="AX77" i="1"/>
  <c r="AY83" i="1"/>
  <c r="Y76" i="1"/>
  <c r="AZ77" i="1"/>
  <c r="X83" i="1" l="1"/>
  <c r="W77" i="1"/>
  <c r="AY84" i="1"/>
  <c r="AX78" i="1"/>
  <c r="Y77" i="1"/>
  <c r="AZ78" i="1"/>
  <c r="W78" i="1" l="1"/>
  <c r="X84" i="1"/>
  <c r="AY85" i="1"/>
  <c r="AX79" i="1"/>
  <c r="Y78" i="1"/>
  <c r="AZ79" i="1"/>
  <c r="X85" i="1" l="1"/>
  <c r="W79" i="1"/>
  <c r="AY86" i="1"/>
  <c r="AX80" i="1"/>
  <c r="Y79" i="1"/>
  <c r="AZ80" i="1"/>
  <c r="W80" i="1" l="1"/>
  <c r="X86" i="1"/>
  <c r="AX81" i="1"/>
  <c r="AY87" i="1"/>
  <c r="Y80" i="1"/>
  <c r="AZ81" i="1"/>
  <c r="X87" i="1" l="1"/>
  <c r="W81" i="1"/>
  <c r="AX82" i="1"/>
  <c r="AY88" i="1"/>
  <c r="Y81" i="1"/>
  <c r="AZ82" i="1"/>
  <c r="X88" i="1" l="1"/>
  <c r="W82" i="1"/>
  <c r="AY89" i="1"/>
  <c r="AX83" i="1"/>
  <c r="Y82" i="1"/>
  <c r="AZ83" i="1"/>
  <c r="W83" i="1" l="1"/>
  <c r="X89" i="1"/>
  <c r="AX84" i="1"/>
  <c r="AY90" i="1"/>
  <c r="Y83" i="1"/>
  <c r="AZ84" i="1"/>
  <c r="X90" i="1" l="1"/>
  <c r="W84" i="1"/>
  <c r="AX85" i="1"/>
  <c r="AY91" i="1"/>
  <c r="Y84" i="1"/>
  <c r="AZ85" i="1"/>
  <c r="X91" i="1" l="1"/>
  <c r="W85" i="1"/>
  <c r="AY92" i="1"/>
  <c r="AX86" i="1"/>
  <c r="Y85" i="1"/>
  <c r="AZ86" i="1"/>
  <c r="W86" i="1" l="1"/>
  <c r="X92" i="1"/>
  <c r="AY93" i="1"/>
  <c r="AX87" i="1"/>
  <c r="Y86" i="1"/>
  <c r="AZ87" i="1"/>
  <c r="W87" i="1" l="1"/>
  <c r="X93" i="1"/>
  <c r="AX88" i="1"/>
  <c r="AY94" i="1"/>
  <c r="Y87" i="1"/>
  <c r="AZ88" i="1"/>
  <c r="W88" i="1" l="1"/>
  <c r="X94" i="1"/>
  <c r="AX89" i="1"/>
  <c r="AY95" i="1"/>
  <c r="Y88" i="1"/>
  <c r="AZ89" i="1"/>
  <c r="W89" i="1" l="1"/>
  <c r="X95" i="1"/>
  <c r="AX90" i="1"/>
  <c r="AY96" i="1"/>
  <c r="Y89" i="1"/>
  <c r="AZ90" i="1"/>
  <c r="X96" i="1" l="1"/>
  <c r="W90" i="1"/>
  <c r="AX91" i="1"/>
  <c r="AY97" i="1"/>
  <c r="Y90" i="1"/>
  <c r="AZ91" i="1"/>
  <c r="W91" i="1" l="1"/>
  <c r="X97" i="1"/>
  <c r="AY98" i="1"/>
  <c r="AX92" i="1"/>
  <c r="Y91" i="1"/>
  <c r="AZ92" i="1"/>
  <c r="X98" i="1" l="1"/>
  <c r="W92" i="1"/>
  <c r="AX93" i="1"/>
  <c r="AY99" i="1"/>
  <c r="Y92" i="1"/>
  <c r="AZ93" i="1"/>
  <c r="W93" i="1" l="1"/>
  <c r="X99" i="1"/>
  <c r="AY100" i="1"/>
  <c r="AX94" i="1"/>
  <c r="Y93" i="1"/>
  <c r="AZ94" i="1"/>
  <c r="X100" i="1" l="1"/>
  <c r="W94" i="1"/>
  <c r="AY101" i="1"/>
  <c r="AX95" i="1"/>
  <c r="Y94" i="1"/>
  <c r="AZ95" i="1"/>
  <c r="X101" i="1" l="1"/>
  <c r="W95" i="1"/>
  <c r="AY102" i="1"/>
  <c r="AX96" i="1"/>
  <c r="Y95" i="1"/>
  <c r="AZ96" i="1"/>
  <c r="W96" i="1" l="1"/>
  <c r="X102" i="1"/>
  <c r="AX97" i="1"/>
  <c r="AY103" i="1"/>
  <c r="Y96" i="1"/>
  <c r="AZ97" i="1"/>
  <c r="W97" i="1" l="1"/>
  <c r="X103" i="1"/>
  <c r="AY104" i="1"/>
  <c r="AX98" i="1"/>
  <c r="Y97" i="1"/>
  <c r="AZ98" i="1"/>
  <c r="X104" i="1" l="1"/>
  <c r="W98" i="1"/>
  <c r="AY105" i="1"/>
  <c r="AX99" i="1"/>
  <c r="Y98" i="1"/>
  <c r="AZ99" i="1"/>
  <c r="X105" i="1" l="1"/>
  <c r="W99" i="1"/>
  <c r="AX100" i="1"/>
  <c r="AY106" i="1"/>
  <c r="Y99" i="1"/>
  <c r="AZ100" i="1"/>
  <c r="W100" i="1" l="1"/>
  <c r="X106" i="1"/>
  <c r="AX101" i="1"/>
  <c r="AY107" i="1"/>
  <c r="Y100" i="1"/>
  <c r="AZ101" i="1"/>
  <c r="W101" i="1" l="1"/>
  <c r="X107" i="1"/>
  <c r="AY108" i="1"/>
  <c r="AX102" i="1"/>
  <c r="Y101" i="1"/>
  <c r="AZ102" i="1"/>
  <c r="W102" i="1" l="1"/>
  <c r="X108" i="1"/>
  <c r="AY109" i="1"/>
  <c r="AX103" i="1"/>
  <c r="Y102" i="1"/>
  <c r="AZ103" i="1"/>
  <c r="X109" i="1" l="1"/>
  <c r="W103" i="1"/>
  <c r="AY110" i="1"/>
  <c r="AX104" i="1"/>
  <c r="Y103" i="1"/>
  <c r="AZ104" i="1"/>
  <c r="W104" i="1" l="1"/>
  <c r="X110" i="1"/>
  <c r="AX105" i="1"/>
  <c r="AY111" i="1"/>
  <c r="Y104" i="1"/>
  <c r="AZ105" i="1"/>
  <c r="X111" i="1" l="1"/>
  <c r="W105" i="1"/>
  <c r="AX106" i="1"/>
  <c r="AY112" i="1"/>
  <c r="Y105" i="1"/>
  <c r="AZ106" i="1"/>
  <c r="X112" i="1" l="1"/>
  <c r="W106" i="1"/>
  <c r="AY113" i="1"/>
  <c r="AX107" i="1"/>
  <c r="Y106" i="1"/>
  <c r="AZ107" i="1"/>
  <c r="W107" i="1" l="1"/>
  <c r="X113" i="1"/>
  <c r="AX108" i="1"/>
  <c r="AY114" i="1"/>
  <c r="Y107" i="1"/>
  <c r="AZ108" i="1"/>
  <c r="X114" i="1" l="1"/>
  <c r="W108" i="1"/>
  <c r="AX109" i="1"/>
  <c r="AY115" i="1"/>
  <c r="Y108" i="1"/>
  <c r="AZ109" i="1"/>
  <c r="X115" i="1" l="1"/>
  <c r="W109" i="1"/>
  <c r="AY116" i="1"/>
  <c r="AX110" i="1"/>
  <c r="Y109" i="1"/>
  <c r="AZ110" i="1"/>
  <c r="W110" i="1" l="1"/>
  <c r="X116" i="1"/>
  <c r="AX111" i="1"/>
  <c r="AY117" i="1"/>
  <c r="Y110" i="1"/>
  <c r="AZ111" i="1"/>
  <c r="X117" i="1" l="1"/>
  <c r="W111" i="1"/>
  <c r="AX112" i="1"/>
  <c r="AY118" i="1"/>
  <c r="Y111" i="1"/>
  <c r="AZ112" i="1"/>
  <c r="W112" i="1" l="1"/>
  <c r="X118" i="1"/>
  <c r="AX113" i="1"/>
  <c r="AY119" i="1"/>
  <c r="Y112" i="1"/>
  <c r="AZ113" i="1"/>
  <c r="X119" i="1" l="1"/>
  <c r="W113" i="1"/>
  <c r="AX114" i="1"/>
  <c r="AY120" i="1"/>
  <c r="Y113" i="1"/>
  <c r="AZ114" i="1"/>
  <c r="X120" i="1" l="1"/>
  <c r="W114" i="1"/>
  <c r="AY121" i="1"/>
  <c r="AX115" i="1"/>
  <c r="Y114" i="1"/>
  <c r="AZ115" i="1"/>
  <c r="W115" i="1" l="1"/>
  <c r="X121" i="1"/>
  <c r="AY122" i="1"/>
  <c r="AX116" i="1"/>
  <c r="Y115" i="1"/>
  <c r="AZ116" i="1"/>
  <c r="X122" i="1" l="1"/>
  <c r="W116" i="1"/>
  <c r="AY123" i="1"/>
  <c r="AX117" i="1"/>
  <c r="Y116" i="1"/>
  <c r="AZ117" i="1"/>
  <c r="X123" i="1" l="1"/>
  <c r="W117" i="1"/>
  <c r="AX118" i="1"/>
  <c r="AY124" i="1"/>
  <c r="Y117" i="1"/>
  <c r="AZ118" i="1"/>
  <c r="W118" i="1" l="1"/>
  <c r="X124" i="1"/>
  <c r="AX119" i="1"/>
  <c r="AY125" i="1"/>
  <c r="Y118" i="1"/>
  <c r="AZ119" i="1"/>
  <c r="X125" i="1" l="1"/>
  <c r="W119" i="1"/>
  <c r="AY126" i="1"/>
  <c r="AX120" i="1"/>
  <c r="Y119" i="1"/>
  <c r="AZ120" i="1"/>
  <c r="W120" i="1" l="1"/>
  <c r="X126" i="1"/>
  <c r="AX121" i="1"/>
  <c r="AY127" i="1"/>
  <c r="Y120" i="1"/>
  <c r="AZ121" i="1"/>
  <c r="X127" i="1" l="1"/>
  <c r="W121" i="1"/>
  <c r="AX122" i="1"/>
  <c r="AY128" i="1"/>
  <c r="Y121" i="1"/>
  <c r="AZ122" i="1"/>
  <c r="X128" i="1" l="1"/>
  <c r="W122" i="1"/>
  <c r="AY129" i="1"/>
  <c r="AX123" i="1"/>
  <c r="Y122" i="1"/>
  <c r="AZ123" i="1"/>
  <c r="W123" i="1" l="1"/>
  <c r="X129" i="1"/>
  <c r="AY130" i="1"/>
  <c r="AX124" i="1"/>
  <c r="Y123" i="1"/>
  <c r="AZ124" i="1"/>
  <c r="X130" i="1" l="1"/>
  <c r="W124" i="1"/>
  <c r="AY131" i="1"/>
  <c r="AX125" i="1"/>
  <c r="Y124" i="1"/>
  <c r="AZ125" i="1"/>
  <c r="W125" i="1" l="1"/>
  <c r="X131" i="1"/>
  <c r="AX126" i="1"/>
  <c r="AY132" i="1"/>
  <c r="Y125" i="1"/>
  <c r="AZ126" i="1"/>
  <c r="W126" i="1" l="1"/>
  <c r="X132" i="1"/>
  <c r="AY133" i="1"/>
  <c r="AX127" i="1"/>
  <c r="Y126" i="1"/>
  <c r="AZ127" i="1"/>
  <c r="W127" i="1" l="1"/>
  <c r="X133" i="1"/>
  <c r="AX128" i="1"/>
  <c r="AY134" i="1"/>
  <c r="Y127" i="1"/>
  <c r="AZ128" i="1"/>
  <c r="W128" i="1" l="1"/>
  <c r="X134" i="1"/>
  <c r="AX129" i="1"/>
  <c r="AY135" i="1"/>
  <c r="Y128" i="1"/>
  <c r="AZ129" i="1"/>
  <c r="W129" i="1" l="1"/>
  <c r="X135" i="1"/>
  <c r="AY136" i="1"/>
  <c r="AX130" i="1"/>
  <c r="Y129" i="1"/>
  <c r="AZ130" i="1"/>
  <c r="W130" i="1" l="1"/>
  <c r="X136" i="1"/>
  <c r="AY137" i="1"/>
  <c r="AX131" i="1"/>
  <c r="Y130" i="1"/>
  <c r="AZ131" i="1"/>
  <c r="W131" i="1" l="1"/>
  <c r="X137" i="1"/>
  <c r="AY138" i="1"/>
  <c r="AX132" i="1"/>
  <c r="Y131" i="1"/>
  <c r="AZ132" i="1"/>
  <c r="W132" i="1" l="1"/>
  <c r="X138" i="1"/>
  <c r="AY139" i="1"/>
  <c r="AX133" i="1"/>
  <c r="Y132" i="1"/>
  <c r="AZ133" i="1"/>
  <c r="W133" i="1" l="1"/>
  <c r="X139" i="1"/>
  <c r="AY140" i="1"/>
  <c r="AX134" i="1"/>
  <c r="Y133" i="1"/>
  <c r="AZ134" i="1"/>
  <c r="X140" i="1" l="1"/>
  <c r="W134" i="1"/>
  <c r="AX135" i="1"/>
  <c r="AY141" i="1"/>
  <c r="Y134" i="1"/>
  <c r="AZ135" i="1"/>
  <c r="W135" i="1" l="1"/>
  <c r="X141" i="1"/>
  <c r="AY142" i="1"/>
  <c r="AX136" i="1"/>
  <c r="Y135" i="1"/>
  <c r="AZ136" i="1"/>
  <c r="W136" i="1" l="1"/>
  <c r="X142" i="1"/>
  <c r="AX137" i="1"/>
  <c r="AY143" i="1"/>
  <c r="Y136" i="1"/>
  <c r="AZ137" i="1"/>
  <c r="W137" i="1" l="1"/>
  <c r="X143" i="1"/>
  <c r="AY144" i="1"/>
  <c r="AX138" i="1"/>
  <c r="Y137" i="1"/>
  <c r="AZ138" i="1"/>
  <c r="X144" i="1" l="1"/>
  <c r="W138" i="1"/>
  <c r="AY145" i="1"/>
  <c r="AX139" i="1"/>
  <c r="Y138" i="1"/>
  <c r="AZ139" i="1"/>
  <c r="X145" i="1" l="1"/>
  <c r="W139" i="1"/>
  <c r="AX140" i="1"/>
  <c r="AY146" i="1"/>
  <c r="Y139" i="1"/>
  <c r="AZ140" i="1"/>
  <c r="W140" i="1" l="1"/>
  <c r="X146" i="1"/>
  <c r="AY147" i="1"/>
  <c r="AX141" i="1"/>
  <c r="Y140" i="1"/>
  <c r="AZ141" i="1"/>
  <c r="X147" i="1" l="1"/>
  <c r="W141" i="1"/>
  <c r="AY148" i="1"/>
  <c r="AX142" i="1"/>
  <c r="Y141" i="1"/>
  <c r="AZ142" i="1"/>
  <c r="X148" i="1" l="1"/>
  <c r="W142" i="1"/>
  <c r="AY149" i="1"/>
  <c r="AX143" i="1"/>
  <c r="Y142" i="1"/>
  <c r="AZ143" i="1"/>
  <c r="X149" i="1" l="1"/>
  <c r="W143" i="1"/>
  <c r="AY150" i="1"/>
  <c r="AX144" i="1"/>
  <c r="Y143" i="1"/>
  <c r="AZ144" i="1"/>
  <c r="X150" i="1" l="1"/>
  <c r="W144" i="1"/>
  <c r="AX145" i="1"/>
  <c r="AY151" i="1"/>
  <c r="Y144" i="1"/>
  <c r="AZ145" i="1"/>
  <c r="W145" i="1" l="1"/>
  <c r="X151" i="1"/>
  <c r="AX146" i="1"/>
  <c r="AY152" i="1"/>
  <c r="Y145" i="1"/>
  <c r="AZ146" i="1"/>
  <c r="W146" i="1" l="1"/>
  <c r="X152" i="1"/>
  <c r="AX147" i="1"/>
  <c r="AY153" i="1"/>
  <c r="Y146" i="1"/>
  <c r="AZ147" i="1"/>
  <c r="X153" i="1" l="1"/>
  <c r="W147" i="1"/>
  <c r="AX148" i="1"/>
  <c r="AY154" i="1"/>
  <c r="Y147" i="1"/>
  <c r="AZ148" i="1"/>
  <c r="W148" i="1" l="1"/>
  <c r="X154" i="1"/>
  <c r="AY155" i="1"/>
  <c r="AX149" i="1"/>
  <c r="Y148" i="1"/>
  <c r="AZ149" i="1"/>
  <c r="W149" i="1" l="1"/>
  <c r="X155" i="1"/>
  <c r="AX150" i="1"/>
  <c r="AY156" i="1"/>
  <c r="Y149" i="1"/>
  <c r="AZ150" i="1"/>
  <c r="W150" i="1" l="1"/>
  <c r="X156" i="1"/>
  <c r="AX151" i="1"/>
  <c r="AY157" i="1"/>
  <c r="Y150" i="1"/>
  <c r="AZ151" i="1"/>
  <c r="W151" i="1" l="1"/>
  <c r="X157" i="1"/>
  <c r="AX152" i="1"/>
  <c r="AY158" i="1"/>
  <c r="Y151" i="1"/>
  <c r="AZ152" i="1"/>
  <c r="X158" i="1" l="1"/>
  <c r="W152" i="1"/>
  <c r="AY159" i="1"/>
  <c r="AX153" i="1"/>
  <c r="Y152" i="1"/>
  <c r="AZ153" i="1"/>
  <c r="X159" i="1" l="1"/>
  <c r="W153" i="1"/>
  <c r="AX154" i="1"/>
  <c r="AY160" i="1"/>
  <c r="Y153" i="1"/>
  <c r="AZ154" i="1"/>
  <c r="W154" i="1" l="1"/>
  <c r="X160" i="1"/>
  <c r="AX155" i="1"/>
  <c r="AY161" i="1"/>
  <c r="Y154" i="1"/>
  <c r="AZ155" i="1"/>
  <c r="X161" i="1" l="1"/>
  <c r="W155" i="1"/>
  <c r="AY162" i="1"/>
  <c r="AX156" i="1"/>
  <c r="Y155" i="1"/>
  <c r="AZ156" i="1"/>
  <c r="X162" i="1" l="1"/>
  <c r="W156" i="1"/>
  <c r="AY163" i="1"/>
  <c r="AX157" i="1"/>
  <c r="Y156" i="1"/>
  <c r="AZ157" i="1"/>
  <c r="W157" i="1" l="1"/>
  <c r="X163" i="1"/>
  <c r="AX158" i="1"/>
  <c r="AY164" i="1"/>
  <c r="Y157" i="1"/>
  <c r="AZ158" i="1"/>
  <c r="X164" i="1" l="1"/>
  <c r="W158" i="1"/>
  <c r="AY165" i="1"/>
  <c r="AX159" i="1"/>
  <c r="Y158" i="1"/>
  <c r="AZ159" i="1"/>
  <c r="W159" i="1" l="1"/>
  <c r="X165" i="1"/>
  <c r="AX160" i="1"/>
  <c r="AY166" i="1"/>
  <c r="Y159" i="1"/>
  <c r="AZ160" i="1"/>
  <c r="X166" i="1" l="1"/>
  <c r="W160" i="1"/>
  <c r="AY167" i="1"/>
  <c r="AX161" i="1"/>
  <c r="Y160" i="1"/>
  <c r="AZ161" i="1"/>
  <c r="W161" i="1" l="1"/>
  <c r="X167" i="1"/>
  <c r="AX162" i="1"/>
  <c r="AY168" i="1"/>
  <c r="Y161" i="1"/>
  <c r="AZ162" i="1"/>
  <c r="W162" i="1" l="1"/>
  <c r="X168" i="1"/>
  <c r="AX163" i="1"/>
  <c r="AY169" i="1"/>
  <c r="Y162" i="1"/>
  <c r="AZ163" i="1"/>
  <c r="W163" i="1" l="1"/>
  <c r="X169" i="1"/>
  <c r="AX164" i="1"/>
  <c r="AY170" i="1"/>
  <c r="Y163" i="1"/>
  <c r="AZ164" i="1"/>
  <c r="W164" i="1" l="1"/>
  <c r="X170" i="1"/>
  <c r="AY171" i="1"/>
  <c r="AX165" i="1"/>
  <c r="Y164" i="1"/>
  <c r="AZ165" i="1"/>
  <c r="W165" i="1" l="1"/>
  <c r="X171" i="1"/>
  <c r="AY172" i="1"/>
  <c r="AX166" i="1"/>
  <c r="Y165" i="1"/>
  <c r="AZ166" i="1"/>
  <c r="X172" i="1" l="1"/>
  <c r="W166" i="1"/>
  <c r="AY173" i="1"/>
  <c r="AX167" i="1"/>
  <c r="Y166" i="1"/>
  <c r="AZ167" i="1"/>
  <c r="X173" i="1" l="1"/>
  <c r="W167" i="1"/>
  <c r="AX168" i="1"/>
  <c r="AY174" i="1"/>
  <c r="Y167" i="1"/>
  <c r="AZ168" i="1"/>
  <c r="X174" i="1" l="1"/>
  <c r="W168" i="1"/>
  <c r="AY175" i="1"/>
  <c r="AX169" i="1"/>
  <c r="Y168" i="1"/>
  <c r="AZ169" i="1"/>
  <c r="W169" i="1" l="1"/>
  <c r="X175" i="1"/>
  <c r="AX170" i="1"/>
  <c r="AY176" i="1"/>
  <c r="Y169" i="1"/>
  <c r="AZ170" i="1"/>
  <c r="X176" i="1" l="1"/>
  <c r="W170" i="1"/>
  <c r="AX171" i="1"/>
  <c r="AY177" i="1"/>
  <c r="Y170" i="1"/>
  <c r="AZ171" i="1"/>
  <c r="W171" i="1" l="1"/>
  <c r="X177" i="1"/>
  <c r="AY178" i="1"/>
  <c r="AX172" i="1"/>
  <c r="Y171" i="1"/>
  <c r="AZ172" i="1"/>
  <c r="W172" i="1" l="1"/>
  <c r="X178" i="1"/>
  <c r="AX173" i="1"/>
  <c r="AY179" i="1"/>
  <c r="Y172" i="1"/>
  <c r="AZ173" i="1"/>
  <c r="X179" i="1" l="1"/>
  <c r="W173" i="1"/>
  <c r="AY180" i="1"/>
  <c r="AX174" i="1"/>
  <c r="Y173" i="1"/>
  <c r="AZ174" i="1"/>
  <c r="W174" i="1" l="1"/>
  <c r="X180" i="1"/>
  <c r="AX175" i="1"/>
  <c r="AY181" i="1"/>
  <c r="Y174" i="1"/>
  <c r="AZ175" i="1"/>
  <c r="X181" i="1" l="1"/>
  <c r="W175" i="1"/>
  <c r="AY182" i="1"/>
  <c r="AX176" i="1"/>
  <c r="Y175" i="1"/>
  <c r="AZ176" i="1"/>
  <c r="X182" i="1" l="1"/>
  <c r="W176" i="1"/>
  <c r="AY183" i="1"/>
  <c r="AX177" i="1"/>
  <c r="Y176" i="1"/>
  <c r="AZ177" i="1"/>
  <c r="W177" i="1" l="1"/>
  <c r="X183" i="1"/>
  <c r="AX178" i="1"/>
  <c r="AY184" i="1"/>
  <c r="Y177" i="1"/>
  <c r="AZ178" i="1"/>
  <c r="X184" i="1" l="1"/>
  <c r="W178" i="1"/>
  <c r="AX179" i="1"/>
  <c r="AY185" i="1"/>
  <c r="Y178" i="1"/>
  <c r="AZ179" i="1"/>
  <c r="W179" i="1" l="1"/>
  <c r="X185" i="1"/>
  <c r="AX180" i="1"/>
  <c r="AY186" i="1"/>
  <c r="Y179" i="1"/>
  <c r="AZ180" i="1"/>
  <c r="X186" i="1" l="1"/>
  <c r="W180" i="1"/>
  <c r="AY187" i="1"/>
  <c r="AX181" i="1"/>
  <c r="Y180" i="1"/>
  <c r="AZ181" i="1"/>
  <c r="W181" i="1" l="1"/>
  <c r="X187" i="1"/>
  <c r="AY188" i="1"/>
  <c r="AX182" i="1"/>
  <c r="Y181" i="1"/>
  <c r="AZ182" i="1"/>
  <c r="X188" i="1" l="1"/>
  <c r="W182" i="1"/>
  <c r="AX183" i="1"/>
  <c r="AY189" i="1"/>
  <c r="Y182" i="1"/>
  <c r="AZ183" i="1"/>
  <c r="X189" i="1" l="1"/>
  <c r="W183" i="1"/>
  <c r="AX184" i="1"/>
  <c r="AY190" i="1"/>
  <c r="Y183" i="1"/>
  <c r="AZ184" i="1"/>
  <c r="W184" i="1" l="1"/>
  <c r="X190" i="1"/>
  <c r="AX185" i="1"/>
  <c r="AY191" i="1"/>
  <c r="Y184" i="1"/>
  <c r="AZ185" i="1"/>
  <c r="W185" i="1" l="1"/>
  <c r="X191" i="1"/>
  <c r="AY192" i="1"/>
  <c r="AX186" i="1"/>
  <c r="Y185" i="1"/>
  <c r="AZ186" i="1"/>
  <c r="W186" i="1" l="1"/>
  <c r="X192" i="1"/>
  <c r="AY193" i="1"/>
  <c r="AX187" i="1"/>
  <c r="Y186" i="1"/>
  <c r="AZ187" i="1"/>
  <c r="X193" i="1" l="1"/>
  <c r="W187" i="1"/>
  <c r="AX188" i="1"/>
  <c r="AY194" i="1"/>
  <c r="Y187" i="1"/>
  <c r="AZ188" i="1"/>
  <c r="X194" i="1" l="1"/>
  <c r="W188" i="1"/>
  <c r="AX189" i="1"/>
  <c r="AY195" i="1"/>
  <c r="Y188" i="1"/>
  <c r="AZ189" i="1"/>
  <c r="W189" i="1" l="1"/>
  <c r="X195" i="1"/>
  <c r="AY196" i="1"/>
  <c r="AX190" i="1"/>
  <c r="Y189" i="1"/>
  <c r="AZ190" i="1"/>
  <c r="X196" i="1" l="1"/>
  <c r="W190" i="1"/>
  <c r="AX191" i="1"/>
  <c r="AY197" i="1"/>
  <c r="Y190" i="1"/>
  <c r="AZ191" i="1"/>
  <c r="X197" i="1" l="1"/>
  <c r="W191" i="1"/>
  <c r="AX192" i="1"/>
  <c r="AY198" i="1"/>
  <c r="Y191" i="1"/>
  <c r="AZ192" i="1"/>
  <c r="X198" i="1" l="1"/>
  <c r="W192" i="1"/>
  <c r="AX193" i="1"/>
  <c r="AY199" i="1"/>
  <c r="Y192" i="1"/>
  <c r="AZ193" i="1"/>
  <c r="W193" i="1" l="1"/>
  <c r="X199" i="1"/>
  <c r="AY200" i="1"/>
  <c r="AX194" i="1"/>
  <c r="Y193" i="1"/>
  <c r="AZ194" i="1"/>
  <c r="W194" i="1" l="1"/>
  <c r="X200" i="1"/>
  <c r="AY201" i="1"/>
  <c r="AX195" i="1"/>
  <c r="Y194" i="1"/>
  <c r="AZ195" i="1"/>
  <c r="W195" i="1" l="1"/>
  <c r="X201" i="1"/>
  <c r="AY202" i="1"/>
  <c r="AX196" i="1"/>
  <c r="Y195" i="1"/>
  <c r="AZ196" i="1"/>
  <c r="X202" i="1" l="1"/>
  <c r="W196" i="1"/>
  <c r="AY203" i="1"/>
  <c r="AX197" i="1"/>
  <c r="Y196" i="1"/>
  <c r="AZ197" i="1"/>
  <c r="X203" i="1" l="1"/>
  <c r="W197" i="1"/>
  <c r="AX198" i="1"/>
  <c r="AY204" i="1"/>
  <c r="Y197" i="1"/>
  <c r="AZ198" i="1"/>
  <c r="X204" i="1" l="1"/>
  <c r="W198" i="1"/>
  <c r="AX199" i="1"/>
  <c r="AY205" i="1"/>
  <c r="Y198" i="1"/>
  <c r="AZ199" i="1"/>
  <c r="X205" i="1" l="1"/>
  <c r="W199" i="1"/>
  <c r="AX200" i="1"/>
  <c r="AY206" i="1"/>
  <c r="Y199" i="1"/>
  <c r="AZ200" i="1"/>
  <c r="X206" i="1" l="1"/>
  <c r="W200" i="1"/>
  <c r="AY207" i="1"/>
  <c r="AX201" i="1"/>
  <c r="Y200" i="1"/>
  <c r="AZ201" i="1"/>
  <c r="X207" i="1" l="1"/>
  <c r="W201" i="1"/>
  <c r="AX202" i="1"/>
  <c r="AY208" i="1"/>
  <c r="Y201" i="1"/>
  <c r="AZ202" i="1"/>
  <c r="W202" i="1" l="1"/>
  <c r="X208" i="1"/>
  <c r="AY209" i="1"/>
  <c r="AX203" i="1"/>
  <c r="Y202" i="1"/>
  <c r="AZ203" i="1"/>
  <c r="X209" i="1" l="1"/>
  <c r="W203" i="1"/>
  <c r="AX204" i="1"/>
  <c r="AY210" i="1"/>
  <c r="Y203" i="1"/>
  <c r="AZ204" i="1"/>
  <c r="X210" i="1" l="1"/>
  <c r="W204" i="1"/>
  <c r="AY211" i="1"/>
  <c r="AX205" i="1"/>
  <c r="Y204" i="1"/>
  <c r="AZ205" i="1"/>
  <c r="W205" i="1" l="1"/>
  <c r="X211" i="1"/>
  <c r="AY212" i="1"/>
  <c r="AX206" i="1"/>
  <c r="Y205" i="1"/>
  <c r="AZ206" i="1"/>
  <c r="W206" i="1" l="1"/>
  <c r="X212" i="1"/>
  <c r="AY213" i="1"/>
  <c r="AX207" i="1"/>
  <c r="Y206" i="1"/>
  <c r="AZ207" i="1"/>
  <c r="X213" i="1" l="1"/>
  <c r="W207" i="1"/>
  <c r="AX208" i="1"/>
  <c r="AY214" i="1"/>
  <c r="Y207" i="1"/>
  <c r="AZ208" i="1"/>
  <c r="W208" i="1" l="1"/>
  <c r="X214" i="1"/>
  <c r="AY215" i="1"/>
  <c r="AX209" i="1"/>
  <c r="Y208" i="1"/>
  <c r="AZ209" i="1"/>
  <c r="X215" i="1" l="1"/>
  <c r="W209" i="1"/>
  <c r="AY216" i="1"/>
  <c r="AX210" i="1"/>
  <c r="Y209" i="1"/>
  <c r="AZ210" i="1"/>
  <c r="X216" i="1" l="1"/>
  <c r="W210" i="1"/>
  <c r="AX211" i="1"/>
  <c r="AY217" i="1"/>
  <c r="Y210" i="1"/>
  <c r="AZ211" i="1"/>
  <c r="X217" i="1" l="1"/>
  <c r="W211" i="1"/>
  <c r="AY218" i="1"/>
  <c r="AX212" i="1"/>
  <c r="Y211" i="1"/>
  <c r="AZ212" i="1"/>
  <c r="W212" i="1" l="1"/>
  <c r="X218" i="1"/>
  <c r="AY219" i="1"/>
  <c r="AX213" i="1"/>
  <c r="Y212" i="1"/>
  <c r="AZ213" i="1"/>
  <c r="W213" i="1" l="1"/>
  <c r="X219" i="1"/>
  <c r="AY220" i="1"/>
  <c r="AX214" i="1"/>
  <c r="Y213" i="1"/>
  <c r="AZ214" i="1"/>
  <c r="X220" i="1" l="1"/>
  <c r="W214" i="1"/>
  <c r="AX215" i="1"/>
  <c r="AY221" i="1"/>
  <c r="Y214" i="1"/>
  <c r="AZ215" i="1"/>
  <c r="W215" i="1" l="1"/>
  <c r="X221" i="1"/>
  <c r="AX216" i="1"/>
  <c r="AY222" i="1"/>
  <c r="Y215" i="1"/>
  <c r="AZ216" i="1"/>
  <c r="W216" i="1" l="1"/>
  <c r="X222" i="1"/>
  <c r="AY223" i="1"/>
  <c r="AX217" i="1"/>
  <c r="Y216" i="1"/>
  <c r="AZ217" i="1"/>
  <c r="W217" i="1" l="1"/>
  <c r="X223" i="1"/>
  <c r="AY224" i="1"/>
  <c r="AX218" i="1"/>
  <c r="Y217" i="1"/>
  <c r="AZ218" i="1"/>
  <c r="X224" i="1" l="1"/>
  <c r="W218" i="1"/>
  <c r="AY225" i="1"/>
  <c r="AX219" i="1"/>
  <c r="Y218" i="1"/>
  <c r="AZ219" i="1"/>
  <c r="X225" i="1" l="1"/>
  <c r="W219" i="1"/>
  <c r="AY226" i="1"/>
  <c r="AX220" i="1"/>
  <c r="Y219" i="1"/>
  <c r="AZ220" i="1"/>
  <c r="W220" i="1" l="1"/>
  <c r="X226" i="1"/>
  <c r="AX221" i="1"/>
  <c r="AY227" i="1"/>
  <c r="Y220" i="1"/>
  <c r="AZ221" i="1"/>
  <c r="X227" i="1" l="1"/>
  <c r="W221" i="1"/>
  <c r="AY228" i="1"/>
  <c r="AX222" i="1"/>
  <c r="Y221" i="1"/>
  <c r="AZ222" i="1"/>
  <c r="X228" i="1" l="1"/>
  <c r="W222" i="1"/>
  <c r="AX223" i="1"/>
  <c r="AY229" i="1"/>
  <c r="Y222" i="1"/>
  <c r="AZ223" i="1"/>
  <c r="W223" i="1" l="1"/>
  <c r="X229" i="1"/>
  <c r="AX224" i="1"/>
  <c r="AY230" i="1"/>
  <c r="Y223" i="1"/>
  <c r="AZ224" i="1"/>
  <c r="W224" i="1" l="1"/>
  <c r="X230" i="1"/>
  <c r="AX225" i="1"/>
  <c r="AY231" i="1"/>
  <c r="Y224" i="1"/>
  <c r="AZ225" i="1"/>
  <c r="X231" i="1" l="1"/>
  <c r="W225" i="1"/>
  <c r="AY232" i="1"/>
  <c r="AX226" i="1"/>
  <c r="Y225" i="1"/>
  <c r="AZ226" i="1"/>
  <c r="X232" i="1" l="1"/>
  <c r="W226" i="1"/>
  <c r="AY233" i="1"/>
  <c r="AX227" i="1"/>
  <c r="Y226" i="1"/>
  <c r="AZ227" i="1"/>
  <c r="W227" i="1" l="1"/>
  <c r="X233" i="1"/>
  <c r="AX228" i="1"/>
  <c r="AY234" i="1"/>
  <c r="Y227" i="1"/>
  <c r="AZ228" i="1"/>
  <c r="X234" i="1" l="1"/>
  <c r="W228" i="1"/>
  <c r="AX229" i="1"/>
  <c r="AY235" i="1"/>
  <c r="Y228" i="1"/>
  <c r="AZ229" i="1"/>
  <c r="X235" i="1" l="1"/>
  <c r="W229" i="1"/>
  <c r="AY236" i="1"/>
  <c r="AX230" i="1"/>
  <c r="Y229" i="1"/>
  <c r="AZ230" i="1"/>
  <c r="W230" i="1" l="1"/>
  <c r="X236" i="1"/>
  <c r="AY237" i="1"/>
  <c r="AX231" i="1"/>
  <c r="Y230" i="1"/>
  <c r="AZ231" i="1"/>
  <c r="W231" i="1" l="1"/>
  <c r="X237" i="1"/>
  <c r="AX232" i="1"/>
  <c r="AY238" i="1"/>
  <c r="Y231" i="1"/>
  <c r="AZ232" i="1"/>
  <c r="X238" i="1" l="1"/>
  <c r="W232" i="1"/>
  <c r="AX233" i="1"/>
  <c r="AY239" i="1"/>
  <c r="Y232" i="1"/>
  <c r="AZ233" i="1"/>
  <c r="W233" i="1" l="1"/>
  <c r="X239" i="1"/>
  <c r="AX234" i="1"/>
  <c r="AY240" i="1"/>
  <c r="Y233" i="1"/>
  <c r="AZ234" i="1"/>
  <c r="X240" i="1" l="1"/>
  <c r="W234" i="1"/>
  <c r="AY241" i="1"/>
  <c r="AX235" i="1"/>
  <c r="Y234" i="1"/>
  <c r="AZ235" i="1"/>
  <c r="X241" i="1" l="1"/>
  <c r="W235" i="1"/>
  <c r="AX236" i="1"/>
  <c r="AY242" i="1"/>
  <c r="Y235" i="1"/>
  <c r="AZ236" i="1"/>
  <c r="X242" i="1" l="1"/>
  <c r="W236" i="1"/>
  <c r="AX237" i="1"/>
  <c r="AY243" i="1"/>
  <c r="Y236" i="1"/>
  <c r="AZ237" i="1"/>
  <c r="X243" i="1" l="1"/>
  <c r="W237" i="1"/>
  <c r="AX238" i="1"/>
  <c r="AY244" i="1"/>
  <c r="Y237" i="1"/>
  <c r="AZ238" i="1"/>
  <c r="W238" i="1" l="1"/>
  <c r="X244" i="1"/>
  <c r="AX239" i="1"/>
  <c r="AY245" i="1"/>
  <c r="Y238" i="1"/>
  <c r="AZ239" i="1"/>
  <c r="X245" i="1" l="1"/>
  <c r="W239" i="1"/>
  <c r="AX240" i="1"/>
  <c r="AY246" i="1"/>
  <c r="Y239" i="1"/>
  <c r="AZ240" i="1"/>
  <c r="W240" i="1" l="1"/>
  <c r="X246" i="1"/>
  <c r="AX241" i="1"/>
  <c r="AY247" i="1"/>
  <c r="Y240" i="1"/>
  <c r="AZ241" i="1"/>
  <c r="W241" i="1" l="1"/>
  <c r="X247" i="1"/>
  <c r="AY248" i="1"/>
  <c r="AX242" i="1"/>
  <c r="Y241" i="1"/>
  <c r="AZ242" i="1"/>
  <c r="X248" i="1" l="1"/>
  <c r="W242" i="1"/>
  <c r="AX243" i="1"/>
  <c r="AY249" i="1"/>
  <c r="Y242" i="1"/>
  <c r="AZ243" i="1"/>
  <c r="X249" i="1" l="1"/>
  <c r="W243" i="1"/>
  <c r="AX244" i="1"/>
  <c r="AY250" i="1"/>
  <c r="Y243" i="1"/>
  <c r="AZ244" i="1"/>
  <c r="X250" i="1" l="1"/>
  <c r="W244" i="1"/>
  <c r="AX245" i="1"/>
  <c r="AY251" i="1"/>
  <c r="Y244" i="1"/>
  <c r="AZ245" i="1"/>
  <c r="W245" i="1" l="1"/>
  <c r="X251" i="1"/>
  <c r="AY252" i="1"/>
  <c r="AX246" i="1"/>
  <c r="Y245" i="1"/>
  <c r="AZ246" i="1"/>
  <c r="W246" i="1" l="1"/>
  <c r="X252" i="1"/>
  <c r="AY253" i="1"/>
  <c r="AX247" i="1"/>
  <c r="Y246" i="1"/>
  <c r="AZ247" i="1"/>
  <c r="W247" i="1" l="1"/>
  <c r="X253" i="1"/>
  <c r="AY254" i="1"/>
  <c r="AX248" i="1"/>
  <c r="Y247" i="1"/>
  <c r="AZ248" i="1"/>
  <c r="X254" i="1" l="1"/>
  <c r="W248" i="1"/>
  <c r="AX249" i="1"/>
  <c r="AY255" i="1"/>
  <c r="Y248" i="1"/>
  <c r="AZ249" i="1"/>
  <c r="W249" i="1" l="1"/>
  <c r="X255" i="1"/>
  <c r="AY256" i="1"/>
  <c r="AX250" i="1"/>
  <c r="Y249" i="1"/>
  <c r="AZ250" i="1"/>
  <c r="W250" i="1" l="1"/>
  <c r="X256" i="1"/>
  <c r="AX251" i="1"/>
  <c r="AY257" i="1"/>
  <c r="Y250" i="1"/>
  <c r="AZ251" i="1"/>
  <c r="W251" i="1" l="1"/>
  <c r="X257" i="1"/>
  <c r="AY258" i="1"/>
  <c r="AX252" i="1"/>
  <c r="Y251" i="1"/>
  <c r="AZ252" i="1"/>
  <c r="W252" i="1" l="1"/>
  <c r="X258" i="1"/>
  <c r="AY259" i="1"/>
  <c r="AX253" i="1"/>
  <c r="Y252" i="1"/>
  <c r="AZ253" i="1"/>
  <c r="X259" i="1" l="1"/>
  <c r="W253" i="1"/>
  <c r="AX254" i="1"/>
  <c r="AY260" i="1"/>
  <c r="Y253" i="1"/>
  <c r="AZ254" i="1"/>
  <c r="W254" i="1" l="1"/>
  <c r="X260" i="1"/>
  <c r="AX255" i="1"/>
  <c r="AY261" i="1"/>
  <c r="Y254" i="1"/>
  <c r="AZ255" i="1"/>
  <c r="W255" i="1" l="1"/>
  <c r="X261" i="1"/>
  <c r="AY262" i="1"/>
  <c r="AX256" i="1"/>
  <c r="Y255" i="1"/>
  <c r="AZ256" i="1"/>
  <c r="W256" i="1" l="1"/>
  <c r="X262" i="1"/>
  <c r="AX257" i="1"/>
  <c r="AY263" i="1"/>
  <c r="Y256" i="1"/>
  <c r="AZ257" i="1"/>
  <c r="X263" i="1" l="1"/>
  <c r="W257" i="1"/>
  <c r="AX258" i="1"/>
  <c r="AY264" i="1"/>
  <c r="Y257" i="1"/>
  <c r="AZ258" i="1"/>
  <c r="W258" i="1" l="1"/>
  <c r="X264" i="1"/>
  <c r="AX259" i="1"/>
  <c r="AY265" i="1"/>
  <c r="Y258" i="1"/>
  <c r="AZ259" i="1"/>
  <c r="W259" i="1" l="1"/>
  <c r="X265" i="1"/>
  <c r="AY266" i="1"/>
  <c r="AX260" i="1"/>
  <c r="Y259" i="1"/>
  <c r="AZ260" i="1"/>
  <c r="X266" i="1" l="1"/>
  <c r="W260" i="1"/>
  <c r="AX261" i="1"/>
  <c r="AY267" i="1"/>
  <c r="Y260" i="1"/>
  <c r="AZ261" i="1"/>
  <c r="X267" i="1" l="1"/>
  <c r="W261" i="1"/>
  <c r="AX262" i="1"/>
  <c r="AY268" i="1"/>
  <c r="Y261" i="1"/>
  <c r="AZ262" i="1"/>
  <c r="X268" i="1" l="1"/>
  <c r="W262" i="1"/>
  <c r="AX263" i="1"/>
  <c r="AY269" i="1"/>
  <c r="Y262" i="1"/>
  <c r="AZ263" i="1"/>
  <c r="X269" i="1" l="1"/>
  <c r="W263" i="1"/>
  <c r="AY270" i="1"/>
  <c r="AX264" i="1"/>
  <c r="Y263" i="1"/>
  <c r="AZ264" i="1"/>
  <c r="X270" i="1" l="1"/>
  <c r="W264" i="1"/>
  <c r="AY271" i="1"/>
  <c r="AX265" i="1"/>
  <c r="Y264" i="1"/>
  <c r="AZ265" i="1"/>
  <c r="X271" i="1" l="1"/>
  <c r="W265" i="1"/>
  <c r="AX266" i="1"/>
  <c r="AY272" i="1"/>
  <c r="Y265" i="1"/>
  <c r="AZ266" i="1"/>
  <c r="X272" i="1" l="1"/>
  <c r="W266" i="1"/>
  <c r="AY273" i="1"/>
  <c r="AX267" i="1"/>
  <c r="Y266" i="1"/>
  <c r="AZ267" i="1"/>
  <c r="W267" i="1" l="1"/>
  <c r="X273" i="1"/>
  <c r="AY274" i="1"/>
  <c r="AX268" i="1"/>
  <c r="Y267" i="1"/>
  <c r="AZ268" i="1"/>
  <c r="W268" i="1" l="1"/>
  <c r="X274" i="1"/>
  <c r="AX269" i="1"/>
  <c r="AY275" i="1"/>
  <c r="Y268" i="1"/>
  <c r="AZ269" i="1"/>
  <c r="X275" i="1" l="1"/>
  <c r="W269" i="1"/>
  <c r="AY276" i="1"/>
  <c r="AX270" i="1"/>
  <c r="Y269" i="1"/>
  <c r="AZ270" i="1"/>
  <c r="W270" i="1" l="1"/>
  <c r="X276" i="1"/>
  <c r="AX271" i="1"/>
  <c r="AY277" i="1"/>
  <c r="Y270" i="1"/>
  <c r="AZ271" i="1"/>
  <c r="X277" i="1" l="1"/>
  <c r="W271" i="1"/>
  <c r="AX272" i="1"/>
  <c r="AY278" i="1"/>
  <c r="Y271" i="1"/>
  <c r="AZ272" i="1"/>
  <c r="W272" i="1" l="1"/>
  <c r="X278" i="1"/>
  <c r="AX273" i="1"/>
  <c r="AY279" i="1"/>
  <c r="Y272" i="1"/>
  <c r="AZ273" i="1"/>
  <c r="X279" i="1" l="1"/>
  <c r="W273" i="1"/>
  <c r="AX274" i="1"/>
  <c r="AY280" i="1"/>
  <c r="Y273" i="1"/>
  <c r="AZ274" i="1"/>
  <c r="X280" i="1" l="1"/>
  <c r="W274" i="1"/>
  <c r="AY281" i="1"/>
  <c r="AX275" i="1"/>
  <c r="Y274" i="1"/>
  <c r="AZ275" i="1"/>
  <c r="X281" i="1" l="1"/>
  <c r="W275" i="1"/>
  <c r="AY282" i="1"/>
  <c r="AX276" i="1"/>
  <c r="Y275" i="1"/>
  <c r="AZ276" i="1"/>
  <c r="W276" i="1" l="1"/>
  <c r="X282" i="1"/>
  <c r="AX277" i="1"/>
  <c r="AY283" i="1"/>
  <c r="Y276" i="1"/>
  <c r="AZ277" i="1"/>
  <c r="W277" i="1" l="1"/>
  <c r="X283" i="1"/>
  <c r="AY284" i="1"/>
  <c r="AX278" i="1"/>
  <c r="Y277" i="1"/>
  <c r="AZ278" i="1"/>
  <c r="W278" i="1" l="1"/>
  <c r="X284" i="1"/>
  <c r="AX279" i="1"/>
  <c r="AY285" i="1"/>
  <c r="Y278" i="1"/>
  <c r="AZ279" i="1"/>
  <c r="W279" i="1" l="1"/>
  <c r="X285" i="1"/>
  <c r="AY286" i="1"/>
  <c r="AX280" i="1"/>
  <c r="Y279" i="1"/>
  <c r="AZ280" i="1"/>
  <c r="W280" i="1" l="1"/>
  <c r="X286" i="1"/>
  <c r="AX281" i="1"/>
  <c r="AY287" i="1"/>
  <c r="Y280" i="1"/>
  <c r="AZ281" i="1"/>
  <c r="W281" i="1" l="1"/>
  <c r="X287" i="1"/>
  <c r="AX282" i="1"/>
  <c r="AY288" i="1"/>
  <c r="Y281" i="1"/>
  <c r="AZ282" i="1"/>
  <c r="X288" i="1" l="1"/>
  <c r="W282" i="1"/>
  <c r="AX283" i="1"/>
  <c r="AY289" i="1"/>
  <c r="Y282" i="1"/>
  <c r="AZ283" i="1"/>
  <c r="X289" i="1" l="1"/>
  <c r="W283" i="1"/>
  <c r="AY290" i="1"/>
  <c r="AX284" i="1"/>
  <c r="Y283" i="1"/>
  <c r="AZ284" i="1"/>
  <c r="X290" i="1" l="1"/>
  <c r="W284" i="1"/>
  <c r="AX285" i="1"/>
  <c r="AY291" i="1"/>
  <c r="Y284" i="1"/>
  <c r="AZ285" i="1"/>
  <c r="X291" i="1" l="1"/>
  <c r="W285" i="1"/>
  <c r="AX286" i="1"/>
  <c r="AY292" i="1"/>
  <c r="Y285" i="1"/>
  <c r="AZ286" i="1"/>
  <c r="X292" i="1" l="1"/>
  <c r="W286" i="1"/>
  <c r="AY293" i="1"/>
  <c r="AX287" i="1"/>
  <c r="Y286" i="1"/>
  <c r="AZ287" i="1"/>
  <c r="X293" i="1" l="1"/>
  <c r="W287" i="1"/>
  <c r="AY294" i="1"/>
  <c r="AX288" i="1"/>
  <c r="Y287" i="1"/>
  <c r="AZ288" i="1"/>
  <c r="W288" i="1" l="1"/>
  <c r="X294" i="1"/>
  <c r="AY295" i="1"/>
  <c r="AX289" i="1"/>
  <c r="Y288" i="1"/>
  <c r="AZ289" i="1"/>
  <c r="X295" i="1" l="1"/>
  <c r="W289" i="1"/>
  <c r="AX290" i="1"/>
  <c r="AY296" i="1"/>
  <c r="Y289" i="1"/>
  <c r="AZ290" i="1"/>
  <c r="X296" i="1" l="1"/>
  <c r="W290" i="1"/>
  <c r="AX291" i="1"/>
  <c r="AY297" i="1"/>
  <c r="Y290" i="1"/>
  <c r="AZ291" i="1"/>
  <c r="X297" i="1" l="1"/>
  <c r="W291" i="1"/>
  <c r="AY298" i="1"/>
  <c r="AX292" i="1"/>
  <c r="Y291" i="1"/>
  <c r="AZ292" i="1"/>
  <c r="W292" i="1" l="1"/>
  <c r="X298" i="1"/>
  <c r="AY299" i="1"/>
  <c r="AX293" i="1"/>
  <c r="Y292" i="1"/>
  <c r="AZ293" i="1"/>
  <c r="W293" i="1" l="1"/>
  <c r="X299" i="1"/>
  <c r="AY300" i="1"/>
  <c r="AX294" i="1"/>
  <c r="Y293" i="1"/>
  <c r="AZ294" i="1"/>
  <c r="X300" i="1" l="1"/>
  <c r="W294" i="1"/>
  <c r="AX295" i="1"/>
  <c r="AY301" i="1"/>
  <c r="Y294" i="1"/>
  <c r="AZ295" i="1"/>
  <c r="W295" i="1" l="1"/>
  <c r="X301" i="1"/>
  <c r="AY302" i="1"/>
  <c r="AX296" i="1"/>
  <c r="Y295" i="1"/>
  <c r="AZ296" i="1"/>
  <c r="W296" i="1" l="1"/>
  <c r="X302" i="1"/>
  <c r="AY303" i="1"/>
  <c r="AX297" i="1"/>
  <c r="Y296" i="1"/>
  <c r="AZ297" i="1"/>
  <c r="W297" i="1" l="1"/>
  <c r="X303" i="1"/>
  <c r="AX298" i="1"/>
  <c r="AY304" i="1"/>
  <c r="Y297" i="1"/>
  <c r="AZ298" i="1"/>
  <c r="W298" i="1" l="1"/>
  <c r="X304" i="1"/>
  <c r="AY305" i="1"/>
  <c r="AX299" i="1"/>
  <c r="Y298" i="1"/>
  <c r="AZ299" i="1"/>
  <c r="X305" i="1" l="1"/>
  <c r="W299" i="1"/>
  <c r="AY306" i="1"/>
  <c r="AX300" i="1"/>
  <c r="Y299" i="1"/>
  <c r="AZ300" i="1"/>
  <c r="X306" i="1" l="1"/>
  <c r="W300" i="1"/>
  <c r="AX301" i="1"/>
  <c r="AY307" i="1"/>
  <c r="Y300" i="1"/>
  <c r="AZ301" i="1"/>
  <c r="X307" i="1" l="1"/>
  <c r="W301" i="1"/>
  <c r="AY308" i="1"/>
  <c r="AX302" i="1"/>
  <c r="Y301" i="1"/>
  <c r="AZ302" i="1"/>
  <c r="W302" i="1" l="1"/>
  <c r="X308" i="1"/>
  <c r="AY309" i="1"/>
  <c r="AX303" i="1"/>
  <c r="Y302" i="1"/>
  <c r="AZ303" i="1"/>
  <c r="W303" i="1" l="1"/>
  <c r="X309" i="1"/>
  <c r="AX304" i="1"/>
  <c r="AY310" i="1"/>
  <c r="Y303" i="1"/>
  <c r="AZ304" i="1"/>
  <c r="W304" i="1" l="1"/>
  <c r="X310" i="1"/>
  <c r="AY311" i="1"/>
  <c r="AX305" i="1"/>
  <c r="Y304" i="1"/>
  <c r="AZ305" i="1"/>
  <c r="W305" i="1" l="1"/>
  <c r="X311" i="1"/>
  <c r="AX306" i="1"/>
  <c r="AY312" i="1"/>
  <c r="Y305" i="1"/>
  <c r="AZ306" i="1"/>
  <c r="W306" i="1" l="1"/>
  <c r="X312" i="1"/>
  <c r="AX307" i="1"/>
  <c r="AY313" i="1"/>
  <c r="Y306" i="1"/>
  <c r="AZ307" i="1"/>
  <c r="X313" i="1" l="1"/>
  <c r="W307" i="1"/>
  <c r="AX308" i="1"/>
  <c r="AY314" i="1"/>
  <c r="Y307" i="1"/>
  <c r="AZ308" i="1"/>
  <c r="X314" i="1" l="1"/>
  <c r="W308" i="1"/>
  <c r="AX309" i="1"/>
  <c r="AY315" i="1"/>
  <c r="Y308" i="1"/>
  <c r="AZ309" i="1"/>
  <c r="X315" i="1" l="1"/>
  <c r="W309" i="1"/>
  <c r="AX310" i="1"/>
  <c r="AY316" i="1"/>
  <c r="Y309" i="1"/>
  <c r="AZ310" i="1"/>
  <c r="W310" i="1" l="1"/>
  <c r="X316" i="1"/>
  <c r="AX311" i="1"/>
  <c r="AY317" i="1"/>
  <c r="Y310" i="1"/>
  <c r="AZ311" i="1"/>
  <c r="X317" i="1" l="1"/>
  <c r="W311" i="1"/>
  <c r="AY318" i="1"/>
  <c r="AX312" i="1"/>
  <c r="Y311" i="1"/>
  <c r="AZ312" i="1"/>
  <c r="W312" i="1" l="1"/>
  <c r="X318" i="1"/>
  <c r="AX313" i="1"/>
  <c r="AY319" i="1"/>
  <c r="Y312" i="1"/>
  <c r="AZ313" i="1"/>
  <c r="W313" i="1" l="1"/>
  <c r="X319" i="1"/>
  <c r="AY320" i="1"/>
  <c r="AX314" i="1"/>
  <c r="Y313" i="1"/>
  <c r="AZ314" i="1"/>
  <c r="W314" i="1" l="1"/>
  <c r="X320" i="1"/>
  <c r="AY321" i="1"/>
  <c r="AX315" i="1"/>
  <c r="Y314" i="1"/>
  <c r="AZ315" i="1"/>
  <c r="W315" i="1" l="1"/>
  <c r="X321" i="1"/>
  <c r="AY322" i="1"/>
  <c r="AX316" i="1"/>
  <c r="Y315" i="1"/>
  <c r="AZ316" i="1"/>
  <c r="W316" i="1" l="1"/>
  <c r="X322" i="1"/>
  <c r="AY323" i="1"/>
  <c r="AX317" i="1"/>
  <c r="Y316" i="1"/>
  <c r="AZ317" i="1"/>
  <c r="X323" i="1" l="1"/>
  <c r="W317" i="1"/>
  <c r="AY324" i="1"/>
  <c r="AX318" i="1"/>
  <c r="Y317" i="1"/>
  <c r="AZ318" i="1"/>
  <c r="X324" i="1" l="1"/>
  <c r="W318" i="1"/>
  <c r="AY325" i="1"/>
  <c r="AX319" i="1"/>
  <c r="Y318" i="1"/>
  <c r="AZ319" i="1"/>
  <c r="X325" i="1" l="1"/>
  <c r="W319" i="1"/>
  <c r="AX320" i="1"/>
  <c r="AY326" i="1"/>
  <c r="Y319" i="1"/>
  <c r="AZ320" i="1"/>
  <c r="W320" i="1" l="1"/>
  <c r="X326" i="1"/>
  <c r="AX321" i="1"/>
  <c r="AY327" i="1"/>
  <c r="Y320" i="1"/>
  <c r="AZ321" i="1"/>
  <c r="W321" i="1" l="1"/>
  <c r="X327" i="1"/>
  <c r="AY328" i="1"/>
  <c r="AX322" i="1"/>
  <c r="Y321" i="1"/>
  <c r="AZ322" i="1"/>
  <c r="W322" i="1" l="1"/>
  <c r="X328" i="1"/>
  <c r="AY329" i="1"/>
  <c r="AX323" i="1"/>
  <c r="Y322" i="1"/>
  <c r="AZ323" i="1"/>
  <c r="X329" i="1" l="1"/>
  <c r="W323" i="1"/>
  <c r="AY330" i="1"/>
  <c r="AX324" i="1"/>
  <c r="Y323" i="1"/>
  <c r="AZ324" i="1"/>
  <c r="W324" i="1" l="1"/>
  <c r="X330" i="1"/>
  <c r="AX325" i="1"/>
  <c r="AY331" i="1"/>
  <c r="Y324" i="1"/>
  <c r="AZ325" i="1"/>
  <c r="X331" i="1" l="1"/>
  <c r="W325" i="1"/>
  <c r="AX326" i="1"/>
  <c r="AY332" i="1"/>
  <c r="Y325" i="1"/>
  <c r="AZ326" i="1"/>
  <c r="X332" i="1" l="1"/>
  <c r="W326" i="1"/>
  <c r="AY333" i="1"/>
  <c r="AX327" i="1"/>
  <c r="Y326" i="1"/>
  <c r="AZ327" i="1"/>
  <c r="X333" i="1" l="1"/>
  <c r="W327" i="1"/>
  <c r="AY334" i="1"/>
  <c r="AX328" i="1"/>
  <c r="Y327" i="1"/>
  <c r="AZ328" i="1"/>
  <c r="X334" i="1" l="1"/>
  <c r="W328" i="1"/>
  <c r="AX329" i="1"/>
  <c r="AY335" i="1"/>
  <c r="Y328" i="1"/>
  <c r="AZ329" i="1"/>
  <c r="W329" i="1" l="1"/>
  <c r="X335" i="1"/>
  <c r="AX330" i="1"/>
  <c r="AY336" i="1"/>
  <c r="Y329" i="1"/>
  <c r="AZ330" i="1"/>
  <c r="X336" i="1" l="1"/>
  <c r="W330" i="1"/>
  <c r="AX331" i="1"/>
  <c r="AY337" i="1"/>
  <c r="Y330" i="1"/>
  <c r="AZ331" i="1"/>
  <c r="W331" i="1" l="1"/>
  <c r="X337" i="1"/>
  <c r="AY338" i="1"/>
  <c r="AX332" i="1"/>
  <c r="Y331" i="1"/>
  <c r="AZ332" i="1"/>
  <c r="W332" i="1" l="1"/>
  <c r="X338" i="1"/>
  <c r="AX333" i="1"/>
  <c r="AY339" i="1"/>
  <c r="Y332" i="1"/>
  <c r="AZ333" i="1"/>
  <c r="W333" i="1" l="1"/>
  <c r="X339" i="1"/>
  <c r="AX334" i="1"/>
  <c r="AY340" i="1"/>
  <c r="Y333" i="1"/>
  <c r="AZ334" i="1"/>
  <c r="W334" i="1" l="1"/>
  <c r="X340" i="1"/>
  <c r="AX335" i="1"/>
  <c r="AY341" i="1"/>
  <c r="Y334" i="1"/>
  <c r="AZ335" i="1"/>
  <c r="W335" i="1" l="1"/>
  <c r="X341" i="1"/>
  <c r="AX336" i="1"/>
  <c r="AY342" i="1"/>
  <c r="Y335" i="1"/>
  <c r="AZ336" i="1"/>
  <c r="W336" i="1" l="1"/>
  <c r="X342" i="1"/>
  <c r="AX337" i="1"/>
  <c r="AY343" i="1"/>
  <c r="Y336" i="1"/>
  <c r="AZ337" i="1"/>
  <c r="W337" i="1" l="1"/>
  <c r="X343" i="1"/>
  <c r="AY344" i="1"/>
  <c r="AX338" i="1"/>
  <c r="Y337" i="1"/>
  <c r="AZ338" i="1"/>
  <c r="W338" i="1" l="1"/>
  <c r="X344" i="1"/>
  <c r="AY345" i="1"/>
  <c r="AX339" i="1"/>
  <c r="Y338" i="1"/>
  <c r="AZ339" i="1"/>
  <c r="X345" i="1" l="1"/>
  <c r="W339" i="1"/>
  <c r="AX340" i="1"/>
  <c r="AY346" i="1"/>
  <c r="Y339" i="1"/>
  <c r="AZ340" i="1"/>
  <c r="X346" i="1" l="1"/>
  <c r="W340" i="1"/>
  <c r="AY347" i="1"/>
  <c r="AX341" i="1"/>
  <c r="Y340" i="1"/>
  <c r="AZ341" i="1"/>
  <c r="X347" i="1" l="1"/>
  <c r="W341" i="1"/>
  <c r="AX342" i="1"/>
  <c r="AY348" i="1"/>
  <c r="Y341" i="1"/>
  <c r="AZ342" i="1"/>
  <c r="W342" i="1" l="1"/>
  <c r="X348" i="1"/>
  <c r="AY349" i="1"/>
  <c r="AX343" i="1"/>
  <c r="Y342" i="1"/>
  <c r="AZ343" i="1"/>
  <c r="W343" i="1" l="1"/>
  <c r="X349" i="1"/>
  <c r="AX344" i="1"/>
  <c r="AY350" i="1"/>
  <c r="Y343" i="1"/>
  <c r="AZ344" i="1"/>
  <c r="W344" i="1" l="1"/>
  <c r="X350" i="1"/>
  <c r="AY351" i="1"/>
  <c r="AX345" i="1"/>
  <c r="Y344" i="1"/>
  <c r="AZ345" i="1"/>
  <c r="W345" i="1" l="1"/>
  <c r="X351" i="1"/>
  <c r="AX346" i="1"/>
  <c r="AY352" i="1"/>
  <c r="Y345" i="1"/>
  <c r="AZ346" i="1"/>
  <c r="W346" i="1" l="1"/>
  <c r="X352" i="1"/>
  <c r="AX347" i="1"/>
  <c r="AY353" i="1"/>
  <c r="Y346" i="1"/>
  <c r="AZ347" i="1"/>
  <c r="W347" i="1" l="1"/>
  <c r="X353" i="1"/>
  <c r="AY354" i="1"/>
  <c r="AX348" i="1"/>
  <c r="Y347" i="1"/>
  <c r="AZ348" i="1"/>
  <c r="X354" i="1" l="1"/>
  <c r="W348" i="1"/>
  <c r="AX349" i="1"/>
  <c r="AY355" i="1"/>
  <c r="Y348" i="1"/>
  <c r="AZ349" i="1"/>
  <c r="W349" i="1" l="1"/>
  <c r="X355" i="1"/>
  <c r="AX350" i="1"/>
  <c r="AY356" i="1"/>
  <c r="Y349" i="1"/>
  <c r="AZ350" i="1"/>
  <c r="X356" i="1" l="1"/>
  <c r="W350" i="1"/>
  <c r="AX351" i="1"/>
  <c r="AY357" i="1"/>
  <c r="Y350" i="1"/>
  <c r="AZ351" i="1"/>
  <c r="X357" i="1" l="1"/>
  <c r="W351" i="1"/>
  <c r="AY358" i="1"/>
  <c r="AX352" i="1"/>
  <c r="Y351" i="1"/>
  <c r="AZ352" i="1"/>
  <c r="W352" i="1" l="1"/>
  <c r="X358" i="1"/>
  <c r="AX353" i="1"/>
  <c r="AY359" i="1"/>
  <c r="Y352" i="1"/>
  <c r="AZ353" i="1"/>
  <c r="X359" i="1" l="1"/>
  <c r="W353" i="1"/>
  <c r="AX354" i="1"/>
  <c r="AY360" i="1"/>
  <c r="Y353" i="1"/>
  <c r="AZ354" i="1"/>
  <c r="W354" i="1" l="1"/>
  <c r="X360" i="1"/>
  <c r="AX355" i="1"/>
  <c r="AY361" i="1"/>
  <c r="Y354" i="1"/>
  <c r="AZ355" i="1"/>
  <c r="X361" i="1" l="1"/>
  <c r="W355" i="1"/>
  <c r="AY362" i="1"/>
  <c r="AX356" i="1"/>
  <c r="Y355" i="1"/>
  <c r="AZ356" i="1"/>
  <c r="W356" i="1" l="1"/>
  <c r="X362" i="1"/>
  <c r="AY363" i="1"/>
  <c r="AX357" i="1"/>
  <c r="Y356" i="1"/>
  <c r="AZ357" i="1"/>
  <c r="X363" i="1" l="1"/>
  <c r="W357" i="1"/>
  <c r="AY364" i="1"/>
  <c r="AX358" i="1"/>
  <c r="Y357" i="1"/>
  <c r="AZ358" i="1"/>
  <c r="W358" i="1" l="1"/>
  <c r="X364" i="1"/>
  <c r="AY365" i="1"/>
  <c r="AX359" i="1"/>
  <c r="Y358" i="1"/>
  <c r="AZ359" i="1"/>
  <c r="W359" i="1" l="1"/>
  <c r="X365" i="1"/>
  <c r="AX360" i="1"/>
  <c r="AY366" i="1"/>
  <c r="Y359" i="1"/>
  <c r="AZ360" i="1"/>
  <c r="W360" i="1" l="1"/>
  <c r="X366" i="1"/>
  <c r="AX361" i="1"/>
  <c r="AY367" i="1"/>
  <c r="Y360" i="1"/>
  <c r="AZ361" i="1"/>
  <c r="W361" i="1" l="1"/>
  <c r="X367" i="1"/>
  <c r="AX362" i="1"/>
  <c r="AY368" i="1"/>
  <c r="Y361" i="1"/>
  <c r="AZ362" i="1"/>
  <c r="W362" i="1" l="1"/>
  <c r="X368" i="1"/>
  <c r="AX363" i="1"/>
  <c r="AY369" i="1"/>
  <c r="Y362" i="1"/>
  <c r="AZ363" i="1"/>
  <c r="W363" i="1" l="1"/>
  <c r="X369" i="1"/>
  <c r="AX364" i="1"/>
  <c r="AY370" i="1"/>
  <c r="Y363" i="1"/>
  <c r="AZ364" i="1"/>
  <c r="W364" i="1" l="1"/>
  <c r="X370" i="1"/>
  <c r="AX365" i="1"/>
  <c r="AY371" i="1"/>
  <c r="Y364" i="1"/>
  <c r="AZ365" i="1"/>
  <c r="W365" i="1" l="1"/>
  <c r="X371" i="1"/>
  <c r="AY372" i="1"/>
  <c r="AX366" i="1"/>
  <c r="Y365" i="1"/>
  <c r="AZ366" i="1"/>
  <c r="X372" i="1" l="1"/>
  <c r="W366" i="1"/>
  <c r="AY373" i="1"/>
  <c r="AX367" i="1"/>
  <c r="Y366" i="1"/>
  <c r="AZ367" i="1"/>
  <c r="W367" i="1" l="1"/>
  <c r="X373" i="1"/>
  <c r="AX368" i="1"/>
  <c r="AY374" i="1"/>
  <c r="Y367" i="1"/>
  <c r="AZ368" i="1"/>
  <c r="W368" i="1" l="1"/>
  <c r="X374" i="1"/>
  <c r="AX369" i="1"/>
  <c r="AY375" i="1"/>
  <c r="Y368" i="1"/>
  <c r="AZ369" i="1"/>
  <c r="W369" i="1" l="1"/>
  <c r="X375" i="1"/>
  <c r="AY376" i="1"/>
  <c r="AX370" i="1"/>
  <c r="Y369" i="1"/>
  <c r="AZ370" i="1"/>
  <c r="W370" i="1" l="1"/>
  <c r="X376" i="1"/>
  <c r="AY377" i="1"/>
  <c r="AX371" i="1"/>
  <c r="Y370" i="1"/>
  <c r="AZ371" i="1"/>
  <c r="W371" i="1" l="1"/>
  <c r="X377" i="1"/>
  <c r="AX372" i="1"/>
  <c r="AY378" i="1"/>
  <c r="Y371" i="1"/>
  <c r="AZ372" i="1"/>
  <c r="W372" i="1" l="1"/>
  <c r="X378" i="1"/>
  <c r="AX373" i="1"/>
  <c r="AY379" i="1"/>
  <c r="Y372" i="1"/>
  <c r="AZ373" i="1"/>
  <c r="W373" i="1" l="1"/>
  <c r="X379" i="1"/>
  <c r="AY380" i="1"/>
  <c r="AX374" i="1"/>
  <c r="Y373" i="1"/>
  <c r="AZ374" i="1"/>
  <c r="W374" i="1" l="1"/>
  <c r="X380" i="1"/>
  <c r="AY381" i="1"/>
  <c r="AX375" i="1"/>
  <c r="Y374" i="1"/>
  <c r="AZ375" i="1"/>
  <c r="X381" i="1" l="1"/>
  <c r="W375" i="1"/>
  <c r="AY382" i="1"/>
  <c r="AX376" i="1"/>
  <c r="Y375" i="1"/>
  <c r="AZ376" i="1"/>
  <c r="X382" i="1" l="1"/>
  <c r="W376" i="1"/>
  <c r="AY383" i="1"/>
  <c r="AX377" i="1"/>
  <c r="Y376" i="1"/>
  <c r="AZ377" i="1"/>
  <c r="X383" i="1" l="1"/>
  <c r="W377" i="1"/>
  <c r="AY384" i="1"/>
  <c r="AX378" i="1"/>
  <c r="Y377" i="1"/>
  <c r="AZ378" i="1"/>
  <c r="X384" i="1" l="1"/>
  <c r="W378" i="1"/>
  <c r="AY385" i="1"/>
  <c r="AX379" i="1"/>
  <c r="Y378" i="1"/>
  <c r="AZ379" i="1"/>
  <c r="X385" i="1" l="1"/>
  <c r="W379" i="1"/>
  <c r="AY386" i="1"/>
  <c r="AX380" i="1"/>
  <c r="Y379" i="1"/>
  <c r="AZ380" i="1"/>
  <c r="X386" i="1" l="1"/>
  <c r="W380" i="1"/>
  <c r="AY387" i="1"/>
  <c r="AX381" i="1"/>
  <c r="Y380" i="1"/>
  <c r="AZ381" i="1"/>
  <c r="W381" i="1" l="1"/>
  <c r="X387" i="1"/>
  <c r="AX382" i="1"/>
  <c r="AY388" i="1"/>
  <c r="Y381" i="1"/>
  <c r="AZ382" i="1"/>
  <c r="W382" i="1" l="1"/>
  <c r="X388" i="1"/>
  <c r="AY389" i="1"/>
  <c r="AX383" i="1"/>
  <c r="Y382" i="1"/>
  <c r="AZ383" i="1"/>
  <c r="X389" i="1" l="1"/>
  <c r="W383" i="1"/>
  <c r="AX384" i="1"/>
  <c r="AY390" i="1"/>
  <c r="Y383" i="1"/>
  <c r="AZ384" i="1"/>
  <c r="W384" i="1" l="1"/>
  <c r="X390" i="1"/>
  <c r="AY391" i="1"/>
  <c r="AX385" i="1"/>
  <c r="Y384" i="1"/>
  <c r="AZ385" i="1"/>
  <c r="X391" i="1" l="1"/>
  <c r="W385" i="1"/>
  <c r="AX386" i="1"/>
  <c r="AY392" i="1"/>
  <c r="Y385" i="1"/>
  <c r="AZ386" i="1"/>
  <c r="W386" i="1" l="1"/>
  <c r="X392" i="1"/>
  <c r="AX387" i="1"/>
  <c r="AY393" i="1"/>
  <c r="Y386" i="1"/>
  <c r="AZ387" i="1"/>
  <c r="W387" i="1" l="1"/>
  <c r="X393" i="1"/>
  <c r="AX388" i="1"/>
  <c r="AY394" i="1"/>
  <c r="Y387" i="1"/>
  <c r="AZ388" i="1"/>
  <c r="AY395" i="1" s="1"/>
  <c r="AX389" i="1" l="1"/>
  <c r="W388" i="1"/>
  <c r="X394" i="1"/>
  <c r="F6" i="149" s="1" a="1"/>
  <c r="F6" i="149" s="1"/>
  <c r="Y388" i="1"/>
  <c r="X395" i="1" s="1"/>
  <c r="AZ389" i="1"/>
  <c r="AY396" i="1" s="1"/>
  <c r="AX390" i="1" l="1"/>
  <c r="W389" i="1"/>
  <c r="Y389" i="1"/>
  <c r="X396" i="1" s="1"/>
  <c r="AZ390" i="1"/>
  <c r="AY397" i="1" s="1"/>
  <c r="W390" i="1" l="1"/>
  <c r="AX391" i="1"/>
  <c r="Y390" i="1"/>
  <c r="X397" i="1" s="1"/>
  <c r="AZ391" i="1"/>
  <c r="AY398" i="1" s="1"/>
  <c r="W391" i="1" l="1"/>
  <c r="AX392" i="1"/>
  <c r="Y391" i="1"/>
  <c r="X398" i="1" s="1"/>
  <c r="AZ392" i="1"/>
  <c r="AY399" i="1" s="1"/>
  <c r="W392" i="1" l="1"/>
  <c r="AX393" i="1"/>
  <c r="Y392" i="1"/>
  <c r="X399" i="1" s="1"/>
  <c r="AZ393" i="1"/>
  <c r="AY400" i="1" s="1"/>
  <c r="W393" i="1" l="1"/>
  <c r="AX394" i="1"/>
  <c r="F7" i="149" s="1" a="1"/>
  <c r="F7" i="149" s="1"/>
  <c r="Y393" i="1"/>
  <c r="X400" i="1" s="1"/>
  <c r="AZ394" i="1"/>
  <c r="AX395" i="1" l="1"/>
  <c r="AY401" i="1"/>
  <c r="AZ395" i="1"/>
  <c r="W394" i="1"/>
  <c r="Y394" i="1"/>
  <c r="AZ396" i="1" l="1"/>
  <c r="AY402" i="1"/>
  <c r="AX396" i="1"/>
  <c r="X401" i="1"/>
  <c r="W395" i="1"/>
  <c r="Y395" i="1"/>
  <c r="N36" i="76"/>
  <c r="AZ397" i="1" l="1"/>
  <c r="AY403" i="1"/>
  <c r="AX397" i="1"/>
  <c r="Y396" i="1"/>
  <c r="W396" i="1"/>
  <c r="X402" i="1"/>
  <c r="M36" i="76"/>
  <c r="M37" i="76"/>
  <c r="C7" i="131" s="1"/>
  <c r="N44" i="76"/>
  <c r="N38" i="76"/>
  <c r="N40" i="76"/>
  <c r="N46" i="76"/>
  <c r="N42" i="76"/>
  <c r="AZ398" i="1" l="1"/>
  <c r="AY404" i="1"/>
  <c r="AX398" i="1"/>
  <c r="Y397" i="1"/>
  <c r="X403" i="1"/>
  <c r="W397" i="1"/>
  <c r="M39" i="76"/>
  <c r="D7" i="131" s="1"/>
  <c r="M45" i="76"/>
  <c r="G7" i="131" s="1"/>
  <c r="M41" i="76"/>
  <c r="M47" i="76"/>
  <c r="M43" i="76"/>
  <c r="F7" i="131" s="1"/>
  <c r="M40" i="76"/>
  <c r="M46" i="76"/>
  <c r="M44" i="76"/>
  <c r="M42" i="76"/>
  <c r="M38" i="76"/>
  <c r="AZ399" i="1" l="1"/>
  <c r="AY405" i="1"/>
  <c r="AX399" i="1"/>
  <c r="Y398" i="1"/>
  <c r="W398" i="1"/>
  <c r="X404" i="1"/>
  <c r="D10" i="95"/>
  <c r="AZ400" i="1" l="1"/>
  <c r="AY407" i="1" s="1"/>
  <c r="AX400" i="1"/>
  <c r="AY406" i="1"/>
  <c r="Y399" i="1"/>
  <c r="X405" i="1"/>
  <c r="W399" i="1"/>
  <c r="N7" i="131"/>
  <c r="E5" i="96"/>
  <c r="I3" i="95" s="1"/>
  <c r="D5" i="95"/>
  <c r="I7" i="131" s="1"/>
  <c r="D6" i="95"/>
  <c r="J7" i="131" s="1"/>
  <c r="D4" i="95"/>
  <c r="H7" i="131" s="1"/>
  <c r="D7" i="95"/>
  <c r="K7" i="131" s="1"/>
  <c r="D8" i="95"/>
  <c r="L7" i="131" s="1"/>
  <c r="D9" i="95"/>
  <c r="M7" i="131" s="1"/>
  <c r="AZ401" i="1" l="1"/>
  <c r="AY408" i="1" s="1"/>
  <c r="AX401" i="1"/>
  <c r="Y400" i="1"/>
  <c r="X407" i="1" s="1"/>
  <c r="X406" i="1"/>
  <c r="W400" i="1"/>
  <c r="D12" i="95"/>
  <c r="O7" i="131"/>
  <c r="D11" i="95"/>
  <c r="E7" i="131" s="1"/>
  <c r="I6" i="95"/>
  <c r="J6" i="95" s="1"/>
  <c r="I7" i="95"/>
  <c r="J7" i="95" s="1"/>
  <c r="I8" i="95"/>
  <c r="J8" i="95" s="1"/>
  <c r="I9" i="95"/>
  <c r="J9" i="95" s="1"/>
  <c r="I4" i="95"/>
  <c r="J4" i="95" s="1"/>
  <c r="I5" i="95"/>
  <c r="J5" i="95" s="1"/>
  <c r="I10" i="95"/>
  <c r="J10" i="95" s="1"/>
  <c r="AZ402" i="1" l="1"/>
  <c r="AY409" i="1" s="1"/>
  <c r="AX402" i="1"/>
  <c r="Y401" i="1"/>
  <c r="X408" i="1" s="1"/>
  <c r="W401" i="1"/>
  <c r="AZ403" i="1" l="1"/>
  <c r="AY410" i="1" s="1"/>
  <c r="AX403" i="1"/>
  <c r="Y402" i="1"/>
  <c r="X409" i="1" s="1"/>
  <c r="W402" i="1"/>
  <c r="AZ404" i="1" l="1"/>
  <c r="AY411" i="1" s="1"/>
  <c r="AX404" i="1"/>
  <c r="Y403" i="1"/>
  <c r="X410" i="1" s="1"/>
  <c r="W403" i="1"/>
  <c r="AZ405" i="1" l="1"/>
  <c r="AY412" i="1" s="1"/>
  <c r="AX405" i="1"/>
  <c r="Y404" i="1"/>
  <c r="X411" i="1" s="1"/>
  <c r="W404" i="1"/>
  <c r="AZ406" i="1" l="1"/>
  <c r="AX406" i="1"/>
  <c r="Y405" i="1"/>
  <c r="X412" i="1" s="1"/>
  <c r="W405" i="1"/>
  <c r="AZ407" i="1" l="1"/>
  <c r="AY413" i="1"/>
  <c r="AX407" i="1"/>
  <c r="Y406" i="1"/>
  <c r="W406" i="1"/>
  <c r="Y407" i="1" l="1"/>
  <c r="X413" i="1"/>
  <c r="W407" i="1"/>
  <c r="AY414" i="1"/>
  <c r="AZ408" i="1"/>
  <c r="AX408" i="1"/>
  <c r="AZ409" i="1" l="1"/>
  <c r="AX409" i="1"/>
  <c r="AY415" i="1"/>
  <c r="W408" i="1"/>
  <c r="Y408" i="1"/>
  <c r="X414" i="1"/>
  <c r="Y409" i="1" l="1"/>
  <c r="X415" i="1"/>
  <c r="W409" i="1"/>
  <c r="AX410" i="1"/>
  <c r="AY416" i="1"/>
  <c r="AZ410" i="1"/>
  <c r="AZ411" i="1" l="1"/>
  <c r="AY417" i="1"/>
  <c r="AX411" i="1"/>
  <c r="Y410" i="1"/>
  <c r="W410" i="1"/>
  <c r="X416" i="1"/>
  <c r="Y411" i="1" l="1"/>
  <c r="W411" i="1"/>
  <c r="X417" i="1"/>
  <c r="AZ412" i="1"/>
  <c r="AY418" i="1"/>
  <c r="AX412" i="1"/>
  <c r="AZ413" i="1" l="1"/>
  <c r="AX413" i="1"/>
  <c r="W412" i="1"/>
  <c r="Y412" i="1"/>
  <c r="X418" i="1"/>
  <c r="Y413" i="1" l="1"/>
  <c r="W413" i="1"/>
  <c r="AZ414" i="1"/>
  <c r="AX414" i="1"/>
  <c r="AZ415" i="1" l="1"/>
  <c r="AX415" i="1"/>
  <c r="W414" i="1"/>
  <c r="Y414" i="1"/>
  <c r="Y415" i="1" l="1"/>
  <c r="W415" i="1"/>
  <c r="AZ416" i="1"/>
  <c r="AX416" i="1"/>
  <c r="AX417" i="1" l="1"/>
  <c r="AZ417" i="1"/>
  <c r="Y416" i="1"/>
  <c r="W416" i="1"/>
  <c r="AZ418" i="1" l="1"/>
  <c r="AX418" i="1"/>
  <c r="Y417" i="1"/>
  <c r="W417" i="1"/>
  <c r="Y418" i="1" l="1"/>
  <c r="W418" i="1"/>
  <c r="H138" i="21" l="1"/>
  <c r="I138" i="21" s="1"/>
  <c r="H118" i="21"/>
  <c r="I118" i="21" s="1"/>
  <c r="H98" i="21"/>
  <c r="I98" i="21" s="1"/>
  <c r="H78" i="21"/>
  <c r="I78" i="21" s="1"/>
  <c r="H58" i="21"/>
  <c r="I58" i="21" s="1"/>
  <c r="H38" i="21"/>
  <c r="I38" i="21" s="1"/>
  <c r="H18" i="21"/>
  <c r="I18" i="21" s="1"/>
  <c r="H119" i="21"/>
  <c r="I119" i="21" s="1"/>
  <c r="H79" i="21"/>
  <c r="I79" i="21" s="1"/>
  <c r="H19" i="21"/>
  <c r="I19" i="21" s="1"/>
  <c r="H39" i="21"/>
  <c r="I39" i="21" s="1"/>
  <c r="H137" i="21"/>
  <c r="I137" i="21" s="1"/>
  <c r="H117" i="21"/>
  <c r="I117" i="21" s="1"/>
  <c r="H97" i="21"/>
  <c r="I97" i="21" s="1"/>
  <c r="H57" i="21"/>
  <c r="I57" i="21" s="1"/>
  <c r="H37" i="21"/>
  <c r="I37" i="21" s="1"/>
  <c r="H17" i="21"/>
  <c r="I17" i="21" s="1"/>
  <c r="H136" i="21"/>
  <c r="I136" i="21" s="1"/>
  <c r="H96" i="21"/>
  <c r="I96" i="21" s="1"/>
  <c r="H76" i="21"/>
  <c r="I76" i="21" s="1"/>
  <c r="H56" i="21"/>
  <c r="I56" i="21" s="1"/>
  <c r="H36" i="21"/>
  <c r="I36" i="21" s="1"/>
  <c r="H16" i="21"/>
  <c r="I16" i="21" s="1"/>
  <c r="H134" i="21"/>
  <c r="I134" i="21" s="1"/>
  <c r="H114" i="21"/>
  <c r="I114" i="21" s="1"/>
  <c r="H94" i="21"/>
  <c r="I94" i="21" s="1"/>
  <c r="H74" i="21"/>
  <c r="I74" i="21" s="1"/>
  <c r="H54" i="21"/>
  <c r="I54" i="21" s="1"/>
  <c r="H34" i="21"/>
  <c r="I34" i="21" s="1"/>
  <c r="H14" i="21"/>
  <c r="I14" i="21" s="1"/>
  <c r="H133" i="21"/>
  <c r="I133" i="21" s="1"/>
  <c r="H113" i="21"/>
  <c r="I113" i="21" s="1"/>
  <c r="H93" i="21"/>
  <c r="I93" i="21" s="1"/>
  <c r="H73" i="21"/>
  <c r="I73" i="21" s="1"/>
  <c r="H53" i="21"/>
  <c r="I53" i="21" s="1"/>
  <c r="H33" i="21"/>
  <c r="I33" i="21" s="1"/>
  <c r="H13" i="21"/>
  <c r="I13" i="21" s="1"/>
  <c r="H143" i="21"/>
  <c r="I143" i="21" s="1"/>
  <c r="H99" i="21"/>
  <c r="I99" i="21" s="1"/>
  <c r="H75" i="21"/>
  <c r="I75" i="21" s="1"/>
  <c r="H132" i="21"/>
  <c r="I132" i="21" s="1"/>
  <c r="H112" i="21"/>
  <c r="I112" i="21" s="1"/>
  <c r="H92" i="21"/>
  <c r="I92" i="21" s="1"/>
  <c r="H72" i="21"/>
  <c r="I72" i="21" s="1"/>
  <c r="H52" i="21"/>
  <c r="I52" i="21" s="1"/>
  <c r="H32" i="21"/>
  <c r="I32" i="21" s="1"/>
  <c r="H12" i="21"/>
  <c r="I12" i="21" s="1"/>
  <c r="H131" i="21"/>
  <c r="I131" i="21" s="1"/>
  <c r="H111" i="21"/>
  <c r="I111" i="21" s="1"/>
  <c r="H91" i="21"/>
  <c r="I91" i="21" s="1"/>
  <c r="H71" i="21"/>
  <c r="I71" i="21" s="1"/>
  <c r="H51" i="21"/>
  <c r="I51" i="21" s="1"/>
  <c r="H31" i="21"/>
  <c r="I31" i="21" s="1"/>
  <c r="H11" i="21"/>
  <c r="I11" i="21" s="1"/>
  <c r="H120" i="21"/>
  <c r="I120" i="21" s="1"/>
  <c r="H77" i="21"/>
  <c r="I77" i="21" s="1"/>
  <c r="H115" i="21"/>
  <c r="I115" i="21" s="1"/>
  <c r="H95" i="21"/>
  <c r="I95" i="21" s="1"/>
  <c r="H55" i="21"/>
  <c r="I55" i="21" s="1"/>
  <c r="H35" i="21"/>
  <c r="I35" i="21" s="1"/>
  <c r="H130" i="21"/>
  <c r="I130" i="21" s="1"/>
  <c r="H110" i="21"/>
  <c r="I110" i="21" s="1"/>
  <c r="H90" i="21"/>
  <c r="I90" i="21" s="1"/>
  <c r="H70" i="21"/>
  <c r="I70" i="21" s="1"/>
  <c r="H50" i="21"/>
  <c r="I50" i="21" s="1"/>
  <c r="H30" i="21"/>
  <c r="I30" i="21" s="1"/>
  <c r="H141" i="21"/>
  <c r="I141" i="21" s="1"/>
  <c r="H59" i="21"/>
  <c r="I59" i="21" s="1"/>
  <c r="H116" i="21"/>
  <c r="I116" i="21" s="1"/>
  <c r="H129" i="21"/>
  <c r="I129" i="21" s="1"/>
  <c r="H109" i="21"/>
  <c r="I109" i="21" s="1"/>
  <c r="H89" i="21"/>
  <c r="I89" i="21" s="1"/>
  <c r="H69" i="21"/>
  <c r="I69" i="21" s="1"/>
  <c r="H49" i="21"/>
  <c r="I49" i="21" s="1"/>
  <c r="H29" i="21"/>
  <c r="I29" i="21" s="1"/>
  <c r="H60" i="21"/>
  <c r="I60" i="21" s="1"/>
  <c r="H139" i="21"/>
  <c r="I139" i="21" s="1"/>
  <c r="H135" i="21"/>
  <c r="I135" i="21" s="1"/>
  <c r="H15" i="21"/>
  <c r="I15" i="21" s="1"/>
  <c r="H128" i="21"/>
  <c r="I128" i="21" s="1"/>
  <c r="H108" i="21"/>
  <c r="I108" i="21" s="1"/>
  <c r="H88" i="21"/>
  <c r="I88" i="21" s="1"/>
  <c r="H68" i="21"/>
  <c r="I68" i="21" s="1"/>
  <c r="H48" i="21"/>
  <c r="I48" i="21" s="1"/>
  <c r="H28" i="21"/>
  <c r="I28" i="21" s="1"/>
  <c r="H61" i="21"/>
  <c r="I61" i="21" s="1"/>
  <c r="H127" i="21"/>
  <c r="I127" i="21" s="1"/>
  <c r="H107" i="21"/>
  <c r="I107" i="21" s="1"/>
  <c r="H87" i="21"/>
  <c r="I87" i="21" s="1"/>
  <c r="H67" i="21"/>
  <c r="I67" i="21" s="1"/>
  <c r="H47" i="21"/>
  <c r="I47" i="21" s="1"/>
  <c r="H27" i="21"/>
  <c r="I27" i="21" s="1"/>
  <c r="H142" i="21"/>
  <c r="I142" i="21" s="1"/>
  <c r="H126" i="21"/>
  <c r="I126" i="21" s="1"/>
  <c r="H106" i="21"/>
  <c r="I106" i="21" s="1"/>
  <c r="H86" i="21"/>
  <c r="I86" i="21" s="1"/>
  <c r="H66" i="21"/>
  <c r="I66" i="21" s="1"/>
  <c r="H46" i="21"/>
  <c r="I46" i="21" s="1"/>
  <c r="H26" i="21"/>
  <c r="I26" i="21" s="1"/>
  <c r="H41" i="21"/>
  <c r="I41" i="21" s="1"/>
  <c r="H125" i="21"/>
  <c r="I125" i="21" s="1"/>
  <c r="H105" i="21"/>
  <c r="I105" i="21" s="1"/>
  <c r="H85" i="21"/>
  <c r="I85" i="21" s="1"/>
  <c r="H65" i="21"/>
  <c r="I65" i="21" s="1"/>
  <c r="H45" i="21"/>
  <c r="I45" i="21" s="1"/>
  <c r="H25" i="21"/>
  <c r="I25" i="21" s="1"/>
  <c r="H101" i="21"/>
  <c r="I101" i="21" s="1"/>
  <c r="H21" i="21"/>
  <c r="I21" i="21" s="1"/>
  <c r="H124" i="21"/>
  <c r="I124" i="21" s="1"/>
  <c r="H104" i="21"/>
  <c r="I104" i="21" s="1"/>
  <c r="H84" i="21"/>
  <c r="I84" i="21" s="1"/>
  <c r="H64" i="21"/>
  <c r="I64" i="21" s="1"/>
  <c r="H44" i="21"/>
  <c r="I44" i="21" s="1"/>
  <c r="H24" i="21"/>
  <c r="I24" i="21" s="1"/>
  <c r="H121" i="21"/>
  <c r="I121" i="21" s="1"/>
  <c r="H123" i="21"/>
  <c r="I123" i="21" s="1"/>
  <c r="H103" i="21"/>
  <c r="I103" i="21" s="1"/>
  <c r="H83" i="21"/>
  <c r="I83" i="21" s="1"/>
  <c r="H63" i="21"/>
  <c r="I63" i="21" s="1"/>
  <c r="H43" i="21"/>
  <c r="I43" i="21" s="1"/>
  <c r="H23" i="21"/>
  <c r="I23" i="21" s="1"/>
  <c r="H81" i="21"/>
  <c r="I81" i="21" s="1"/>
  <c r="H140" i="21"/>
  <c r="I140" i="21" s="1"/>
  <c r="H100" i="21"/>
  <c r="I100" i="21" s="1"/>
  <c r="H80" i="21"/>
  <c r="I80" i="21" s="1"/>
  <c r="H40" i="21"/>
  <c r="I40" i="21" s="1"/>
  <c r="H20" i="21"/>
  <c r="I20" i="21" s="1"/>
  <c r="H122" i="21"/>
  <c r="I122" i="21" s="1"/>
  <c r="H102" i="21"/>
  <c r="I102" i="21" s="1"/>
  <c r="H82" i="21"/>
  <c r="I82" i="21" s="1"/>
  <c r="H62" i="21"/>
  <c r="I62" i="21" s="1"/>
  <c r="H42" i="21"/>
  <c r="I42" i="21" s="1"/>
  <c r="H22" i="21"/>
  <c r="I22" i="21" s="1"/>
  <c r="H144" i="21" l="1"/>
  <c r="I144" i="21" s="1"/>
  <c r="CG34" i="1" l="1"/>
  <c r="CF115" i="1"/>
  <c r="CG16" i="1"/>
  <c r="H145" i="21"/>
  <c r="I145" i="21" s="1"/>
  <c r="CF22" i="1"/>
  <c r="CF67" i="1"/>
  <c r="CG95" i="1"/>
  <c r="CF33" i="1"/>
  <c r="CG116" i="1"/>
  <c r="CG17" i="1" l="1"/>
  <c r="CF34" i="1"/>
  <c r="CG117" i="1"/>
  <c r="H146" i="21"/>
  <c r="I146" i="21" s="1"/>
  <c r="CF116" i="1"/>
  <c r="CF68" i="1"/>
  <c r="CG96" i="1"/>
  <c r="CG35" i="1"/>
  <c r="CF23" i="1"/>
  <c r="CF117" i="1" l="1"/>
  <c r="H147" i="21"/>
  <c r="I147" i="21" s="1"/>
  <c r="CF69" i="1"/>
  <c r="CG118" i="1"/>
  <c r="CF24" i="1"/>
  <c r="CG36" i="1"/>
  <c r="CG18" i="1"/>
  <c r="CF35" i="1"/>
  <c r="CG97" i="1"/>
  <c r="CG37" i="1" l="1"/>
  <c r="CF70" i="1"/>
  <c r="CF36" i="1"/>
  <c r="CG19" i="1"/>
  <c r="CG98" i="1"/>
  <c r="CF25" i="1"/>
  <c r="H148" i="21"/>
  <c r="I148" i="21" s="1"/>
  <c r="V39" i="42"/>
  <c r="CG119" i="1"/>
  <c r="V46" i="42"/>
  <c r="CF118" i="1"/>
  <c r="V19" i="42" l="1"/>
  <c r="CG99" i="1"/>
  <c r="CF37" i="1"/>
  <c r="CF71" i="1"/>
  <c r="CF119" i="1"/>
  <c r="V13" i="42"/>
  <c r="CG120" i="1"/>
  <c r="U46" i="42"/>
  <c r="CG20" i="1"/>
  <c r="H149" i="21"/>
  <c r="I149" i="21" s="1"/>
  <c r="CG38" i="1"/>
  <c r="U30" i="42"/>
  <c r="CF26" i="1"/>
  <c r="U15" i="42"/>
  <c r="CF38" i="1" l="1"/>
  <c r="CG21" i="1"/>
  <c r="U19" i="42"/>
  <c r="CF120" i="1"/>
  <c r="H150" i="21"/>
  <c r="I150" i="21" s="1"/>
  <c r="CG121" i="1"/>
  <c r="CF72" i="1"/>
  <c r="CG100" i="1"/>
  <c r="CF27" i="1"/>
  <c r="CG39" i="1"/>
  <c r="CF121" i="1" l="1"/>
  <c r="V40" i="42"/>
  <c r="H151" i="21"/>
  <c r="I151" i="21" s="1"/>
  <c r="CG22" i="1"/>
  <c r="CG101" i="1"/>
  <c r="CG122" i="1"/>
  <c r="CF39" i="1"/>
  <c r="CG40" i="1"/>
  <c r="CF73" i="1"/>
  <c r="CF28" i="1"/>
  <c r="V47" i="42" l="1"/>
  <c r="U16" i="42"/>
  <c r="CG102" i="1"/>
  <c r="V20" i="42"/>
  <c r="V14" i="42"/>
  <c r="CG123" i="1"/>
  <c r="CF74" i="1"/>
  <c r="H152" i="21"/>
  <c r="I152" i="21" s="1"/>
  <c r="CG41" i="1"/>
  <c r="CG23" i="1"/>
  <c r="CF29" i="1"/>
  <c r="CF122" i="1"/>
  <c r="U31" i="42"/>
  <c r="CF40" i="1"/>
  <c r="U47" i="42"/>
  <c r="CF75" i="1" l="1"/>
  <c r="CG124" i="1"/>
  <c r="CG42" i="1"/>
  <c r="CF123" i="1"/>
  <c r="CG24" i="1"/>
  <c r="U20" i="42"/>
  <c r="CF30" i="1"/>
  <c r="H153" i="21"/>
  <c r="I153" i="21" s="1"/>
  <c r="CF41" i="1"/>
  <c r="CG103" i="1"/>
  <c r="CG43" i="1" l="1"/>
  <c r="H154" i="21"/>
  <c r="I154" i="21" s="1"/>
  <c r="CG25" i="1"/>
  <c r="CG125" i="1"/>
  <c r="CF42" i="1"/>
  <c r="CF124" i="1"/>
  <c r="CF76" i="1"/>
  <c r="CF32" i="1"/>
  <c r="CF31" i="1"/>
  <c r="CG104" i="1"/>
  <c r="V41" i="42"/>
  <c r="V48" i="42" l="1"/>
  <c r="U17" i="42"/>
  <c r="U48" i="42"/>
  <c r="CF43" i="1"/>
  <c r="CG126" i="1"/>
  <c r="CG44" i="1"/>
  <c r="CF77" i="1"/>
  <c r="CG26" i="1"/>
  <c r="CG105" i="1"/>
  <c r="U18" i="42"/>
  <c r="U32" i="42"/>
  <c r="CF125" i="1"/>
  <c r="H155" i="21"/>
  <c r="I155" i="21" s="1"/>
  <c r="V21" i="42"/>
  <c r="V15" i="42" l="1"/>
  <c r="CG27" i="1"/>
  <c r="CF44" i="1"/>
  <c r="CG106" i="1"/>
  <c r="U21" i="42"/>
  <c r="CG11" i="1"/>
  <c r="CF126" i="1"/>
  <c r="CF78" i="1"/>
  <c r="CG45" i="1"/>
  <c r="CG127" i="1"/>
  <c r="H156" i="21"/>
  <c r="I156" i="21" s="1"/>
  <c r="V49" i="42" l="1"/>
  <c r="CG12" i="1"/>
  <c r="CF127" i="1"/>
  <c r="CF79" i="1"/>
  <c r="CG28" i="1"/>
  <c r="H157" i="21"/>
  <c r="I157" i="21" s="1"/>
  <c r="CG128" i="1"/>
  <c r="V42" i="42"/>
  <c r="CG107" i="1"/>
  <c r="CG46" i="1"/>
  <c r="CF45" i="1"/>
  <c r="U33" i="42" l="1"/>
  <c r="U49" i="42"/>
  <c r="H158" i="21"/>
  <c r="I158" i="21" s="1"/>
  <c r="CG129" i="1"/>
  <c r="CG29" i="1"/>
  <c r="CF46" i="1"/>
  <c r="CG13" i="1"/>
  <c r="CG47" i="1"/>
  <c r="CF80" i="1"/>
  <c r="V22" i="42"/>
  <c r="CG108" i="1"/>
  <c r="CF128" i="1"/>
  <c r="V16" i="42" l="1"/>
  <c r="CF47" i="1"/>
  <c r="H159" i="21"/>
  <c r="I159" i="21" s="1"/>
  <c r="CG48" i="1"/>
  <c r="CF129" i="1"/>
  <c r="CG30" i="1"/>
  <c r="CG130" i="1"/>
  <c r="CF81" i="1"/>
  <c r="CG109" i="1"/>
  <c r="U22" i="42"/>
  <c r="V11" i="42"/>
  <c r="CG15" i="1"/>
  <c r="CG14" i="1"/>
  <c r="CG110" i="1" l="1"/>
  <c r="V43" i="42"/>
  <c r="CG31" i="1"/>
  <c r="H160" i="21"/>
  <c r="I160" i="21" s="1"/>
  <c r="CG49" i="1"/>
  <c r="V12" i="42"/>
  <c r="CF82" i="1"/>
  <c r="CF130" i="1"/>
  <c r="V50" i="42"/>
  <c r="CG131" i="1"/>
  <c r="CF48" i="1"/>
  <c r="CG111" i="1" l="1"/>
  <c r="CG32" i="1"/>
  <c r="CG33" i="1"/>
  <c r="V23" i="42"/>
  <c r="H161" i="21"/>
  <c r="I161" i="21" s="1"/>
  <c r="CG50" i="1"/>
  <c r="CF131" i="1"/>
  <c r="U34" i="42"/>
  <c r="U50" i="42"/>
  <c r="CF83" i="1"/>
  <c r="CG132" i="1"/>
  <c r="V17" i="42"/>
  <c r="CF49" i="1"/>
  <c r="H162" i="21" l="1"/>
  <c r="I162" i="21" s="1"/>
  <c r="CG112" i="1"/>
  <c r="CG133" i="1"/>
  <c r="V18" i="42"/>
  <c r="CF132" i="1"/>
  <c r="CF50" i="1"/>
  <c r="CG51" i="1"/>
  <c r="CF84" i="1"/>
  <c r="U23" i="42"/>
  <c r="CG134" i="1" l="1"/>
  <c r="CG52" i="1"/>
  <c r="CF51" i="1"/>
  <c r="H163" i="21"/>
  <c r="I163" i="21" s="1"/>
  <c r="CG113" i="1"/>
  <c r="CF85" i="1"/>
  <c r="V44" i="42"/>
  <c r="CF133" i="1"/>
  <c r="V51" i="42" l="1"/>
  <c r="CF52" i="1"/>
  <c r="U35" i="42"/>
  <c r="CG135" i="1"/>
  <c r="CG114" i="1"/>
  <c r="CG115" i="1"/>
  <c r="CF86" i="1"/>
  <c r="H164" i="21"/>
  <c r="I164" i="21" s="1"/>
  <c r="CF134" i="1"/>
  <c r="CG53" i="1"/>
  <c r="U51" i="42"/>
  <c r="V24" i="42" l="1"/>
  <c r="CG136" i="1"/>
  <c r="CF87" i="1"/>
  <c r="CG54" i="1"/>
  <c r="CF135" i="1"/>
  <c r="H165" i="21"/>
  <c r="I165" i="21" s="1"/>
  <c r="CF53" i="1"/>
  <c r="U24" i="42" l="1"/>
  <c r="V45" i="42"/>
  <c r="CG55" i="1"/>
  <c r="CF54" i="1"/>
  <c r="CF88" i="1"/>
  <c r="H166" i="21"/>
  <c r="I166" i="21" s="1"/>
  <c r="CG137" i="1"/>
  <c r="CF136" i="1"/>
  <c r="V52" i="42" l="1"/>
  <c r="CG138" i="1"/>
  <c r="H167" i="21"/>
  <c r="I167" i="21" s="1"/>
  <c r="CF55" i="1"/>
  <c r="CG56" i="1"/>
  <c r="U36" i="42"/>
  <c r="CF89" i="1"/>
  <c r="V25" i="42"/>
  <c r="CF137" i="1"/>
  <c r="U52" i="42"/>
  <c r="U25" i="42" l="1"/>
  <c r="CG139" i="1"/>
  <c r="H168" i="21"/>
  <c r="I168" i="21" s="1"/>
  <c r="CF56" i="1"/>
  <c r="CF138" i="1"/>
  <c r="CF90" i="1"/>
  <c r="CG57" i="1"/>
  <c r="CF57" i="1" l="1"/>
  <c r="CG140" i="1"/>
  <c r="H169" i="21"/>
  <c r="I169" i="21" s="1"/>
  <c r="CF139" i="1"/>
  <c r="CF91" i="1"/>
  <c r="CG58" i="1"/>
  <c r="V53" i="42" l="1"/>
  <c r="U37" i="42"/>
  <c r="CF58" i="1"/>
  <c r="CF140" i="1"/>
  <c r="H170" i="21"/>
  <c r="I170" i="21" s="1"/>
  <c r="CF92" i="1"/>
  <c r="CG141" i="1"/>
  <c r="V26" i="42"/>
  <c r="U53" i="42"/>
  <c r="CG59" i="1"/>
  <c r="U26" i="42" l="1"/>
  <c r="CG142" i="1"/>
  <c r="CF59" i="1"/>
  <c r="CF93" i="1"/>
  <c r="CG60" i="1"/>
  <c r="H171" i="21"/>
  <c r="I171" i="21" s="1"/>
  <c r="CF141" i="1"/>
  <c r="CF94" i="1" l="1"/>
  <c r="CG61" i="1"/>
  <c r="CF60" i="1"/>
  <c r="CG143" i="1"/>
  <c r="H172" i="21"/>
  <c r="I172" i="21" s="1"/>
  <c r="CF142" i="1"/>
  <c r="V54" i="42" l="1"/>
  <c r="U54" i="42"/>
  <c r="U38" i="42"/>
  <c r="CG144" i="1"/>
  <c r="CF61" i="1"/>
  <c r="V27" i="42"/>
  <c r="H173" i="21"/>
  <c r="I173" i="21" s="1"/>
  <c r="CG62" i="1"/>
  <c r="CF95" i="1"/>
  <c r="CF143" i="1"/>
  <c r="U27" i="42"/>
  <c r="CG63" i="1" l="1"/>
  <c r="CF144" i="1"/>
  <c r="CF96" i="1"/>
  <c r="CF62" i="1"/>
  <c r="H174" i="21"/>
  <c r="I174" i="21" s="1"/>
  <c r="CG145" i="1"/>
  <c r="CF97" i="1" l="1"/>
  <c r="CF145" i="1"/>
  <c r="CG64" i="1"/>
  <c r="H175" i="21"/>
  <c r="I175" i="21" s="1"/>
  <c r="CG146" i="1"/>
  <c r="CF63" i="1"/>
  <c r="V55" i="42"/>
  <c r="CG65" i="1" l="1"/>
  <c r="CF146" i="1"/>
  <c r="CF64" i="1"/>
  <c r="U39" i="42"/>
  <c r="U55" i="42"/>
  <c r="CF98" i="1"/>
  <c r="CG147" i="1"/>
  <c r="H176" i="21"/>
  <c r="I176" i="21" s="1"/>
  <c r="V28" i="42" l="1"/>
  <c r="H177" i="21"/>
  <c r="I177" i="21" s="1"/>
  <c r="U28" i="42"/>
  <c r="CG148" i="1"/>
  <c r="V56" i="42"/>
  <c r="CF147" i="1"/>
  <c r="CF99" i="1"/>
  <c r="CF65" i="1"/>
  <c r="CF66" i="1"/>
  <c r="CG66" i="1"/>
  <c r="CF148" i="1" l="1"/>
  <c r="CF100" i="1"/>
  <c r="CG67" i="1"/>
  <c r="CG149" i="1"/>
  <c r="H178" i="21"/>
  <c r="I178" i="21" s="1"/>
  <c r="U29" i="42"/>
  <c r="U56" i="42" l="1"/>
  <c r="U40" i="42"/>
  <c r="CF101" i="1"/>
  <c r="CF149" i="1"/>
  <c r="V29" i="42"/>
  <c r="H179" i="21"/>
  <c r="I179" i="21" s="1"/>
  <c r="CG150" i="1"/>
  <c r="CG68" i="1"/>
  <c r="CG69" i="1" l="1"/>
  <c r="CF150" i="1"/>
  <c r="CG179" i="1"/>
  <c r="CF102" i="1"/>
  <c r="H180" i="21"/>
  <c r="I180" i="21" s="1"/>
  <c r="CG151" i="1"/>
  <c r="CF151" i="1" l="1"/>
  <c r="H181" i="21"/>
  <c r="I181" i="21" s="1"/>
  <c r="CG70" i="1"/>
  <c r="CF103" i="1"/>
  <c r="CG180" i="1"/>
  <c r="V57" i="42"/>
  <c r="CG152" i="1"/>
  <c r="U41" i="42" l="1"/>
  <c r="V30" i="42"/>
  <c r="H182" i="21"/>
  <c r="I182" i="21" s="1"/>
  <c r="CF104" i="1"/>
  <c r="CG71" i="1"/>
  <c r="CF152" i="1"/>
  <c r="U57" i="42"/>
  <c r="CG153" i="1"/>
  <c r="CG181" i="1"/>
  <c r="CG182" i="1" l="1"/>
  <c r="V67" i="42"/>
  <c r="CF153" i="1"/>
  <c r="CG154" i="1"/>
  <c r="CG72" i="1"/>
  <c r="H183" i="21"/>
  <c r="I183" i="21" s="1"/>
  <c r="CF105" i="1"/>
  <c r="CF154" i="1" l="1"/>
  <c r="H184" i="21"/>
  <c r="I184" i="21" s="1"/>
  <c r="CF106" i="1"/>
  <c r="CG73" i="1"/>
  <c r="V58" i="42"/>
  <c r="CG183" i="1"/>
  <c r="CF183" i="1"/>
  <c r="CG155" i="1"/>
  <c r="V31" i="42" l="1"/>
  <c r="U42" i="42"/>
  <c r="CF107" i="1"/>
  <c r="U58" i="42"/>
  <c r="CF155" i="1"/>
  <c r="CG74" i="1"/>
  <c r="H185" i="21"/>
  <c r="I185" i="21" s="1"/>
  <c r="CG156" i="1"/>
  <c r="CG184" i="1"/>
  <c r="CF184" i="1"/>
  <c r="CG75" i="1" l="1"/>
  <c r="H186" i="21"/>
  <c r="I186" i="21" s="1"/>
  <c r="CG185" i="1"/>
  <c r="CF108" i="1"/>
  <c r="CF185" i="1"/>
  <c r="CG157" i="1"/>
  <c r="V68" i="42"/>
  <c r="CF156" i="1"/>
  <c r="CF109" i="1" l="1"/>
  <c r="V59" i="42"/>
  <c r="CF186" i="1"/>
  <c r="H187" i="21"/>
  <c r="I187" i="21" s="1"/>
  <c r="CG186" i="1"/>
  <c r="CG76" i="1"/>
  <c r="CF157" i="1"/>
  <c r="CG158" i="1"/>
  <c r="U43" i="42"/>
  <c r="U59" i="42" l="1"/>
  <c r="CG187" i="1"/>
  <c r="H188" i="21"/>
  <c r="I188" i="21" s="1"/>
  <c r="CF187" i="1"/>
  <c r="CG159" i="1"/>
  <c r="CG77" i="1"/>
  <c r="CF110" i="1"/>
  <c r="CF158" i="1"/>
  <c r="V32" i="42"/>
  <c r="U69" i="42" l="1"/>
  <c r="CG78" i="1"/>
  <c r="CF188" i="1"/>
  <c r="CG188" i="1"/>
  <c r="CF159" i="1"/>
  <c r="CG160" i="1"/>
  <c r="CF111" i="1"/>
  <c r="H189" i="21"/>
  <c r="I189" i="21" s="1"/>
  <c r="V69" i="42" l="1"/>
  <c r="CF189" i="1"/>
  <c r="CF112" i="1"/>
  <c r="H190" i="21"/>
  <c r="I190" i="21" s="1"/>
  <c r="CF11" i="1"/>
  <c r="CG79" i="1"/>
  <c r="CG161" i="1"/>
  <c r="CF160" i="1"/>
  <c r="CG189" i="1"/>
  <c r="V60" i="42" l="1"/>
  <c r="U60" i="42"/>
  <c r="CF12" i="1"/>
  <c r="CG162" i="1"/>
  <c r="CG190" i="1"/>
  <c r="CG80" i="1"/>
  <c r="H191" i="21"/>
  <c r="I191" i="21" s="1"/>
  <c r="CF161" i="1"/>
  <c r="CF113" i="1"/>
  <c r="CF114" i="1"/>
  <c r="CF190" i="1"/>
  <c r="U44" i="42"/>
  <c r="V33" i="42"/>
  <c r="CG191" i="1" l="1"/>
  <c r="H192" i="21"/>
  <c r="I192" i="21" s="1"/>
  <c r="U45" i="42"/>
  <c r="CG81" i="1"/>
  <c r="CG163" i="1"/>
  <c r="V70" i="42"/>
  <c r="U70" i="42"/>
  <c r="CF162" i="1"/>
  <c r="CF191" i="1"/>
  <c r="CF13" i="1"/>
  <c r="CF163" i="1" l="1"/>
  <c r="CF192" i="1"/>
  <c r="U61" i="42"/>
  <c r="V61" i="42"/>
  <c r="CG192" i="1"/>
  <c r="CG164" i="1"/>
  <c r="H193" i="21"/>
  <c r="I193" i="21" s="1"/>
  <c r="CF14" i="1"/>
  <c r="U11" i="42"/>
  <c r="CG82" i="1"/>
  <c r="CG193" i="1" l="1"/>
  <c r="V34" i="42"/>
  <c r="CG83" i="1"/>
  <c r="CF193" i="1"/>
  <c r="CG165" i="1"/>
  <c r="V71" i="42"/>
  <c r="H194" i="21"/>
  <c r="I194" i="21" s="1"/>
  <c r="CF15" i="1"/>
  <c r="CF164" i="1"/>
  <c r="H195" i="21" l="1"/>
  <c r="I195" i="21" s="1"/>
  <c r="CF165" i="1"/>
  <c r="CF16" i="1"/>
  <c r="CG166" i="1"/>
  <c r="CG84" i="1"/>
  <c r="CF194" i="1"/>
  <c r="CF195" i="1"/>
  <c r="U71" i="42"/>
  <c r="CG194" i="1"/>
  <c r="CG167" i="1" l="1"/>
  <c r="V62" i="42"/>
  <c r="CF166" i="1"/>
  <c r="CG85" i="1"/>
  <c r="H196" i="21"/>
  <c r="I196" i="21" s="1"/>
  <c r="CG196" i="1"/>
  <c r="CG195" i="1"/>
  <c r="U12" i="42"/>
  <c r="CF17" i="1"/>
  <c r="U62" i="42" l="1"/>
  <c r="CF18" i="1"/>
  <c r="CF167" i="1"/>
  <c r="CF196" i="1"/>
  <c r="H197" i="21"/>
  <c r="I197" i="21" s="1"/>
  <c r="V35" i="42"/>
  <c r="V72" i="42"/>
  <c r="CG86" i="1"/>
  <c r="CG168" i="1"/>
  <c r="CG87" i="1" l="1"/>
  <c r="CF168" i="1"/>
  <c r="CG197" i="1"/>
  <c r="CG169" i="1"/>
  <c r="H198" i="21"/>
  <c r="I198" i="21" s="1"/>
  <c r="CF19" i="1"/>
  <c r="CF197" i="1"/>
  <c r="U72" i="42"/>
  <c r="CG170" i="1" l="1"/>
  <c r="CF169" i="1"/>
  <c r="U13" i="42"/>
  <c r="CF21" i="1"/>
  <c r="CF20" i="1"/>
  <c r="CG88" i="1"/>
  <c r="CG198" i="1"/>
  <c r="H199" i="21"/>
  <c r="I199" i="21" s="1"/>
  <c r="V63" i="42"/>
  <c r="CF198" i="1"/>
  <c r="CF170" i="1" l="1"/>
  <c r="CG199" i="1"/>
  <c r="CG171" i="1"/>
  <c r="U63" i="42"/>
  <c r="CG89" i="1"/>
  <c r="H200" i="21"/>
  <c r="I200" i="21" s="1"/>
  <c r="U14" i="42"/>
  <c r="CF199" i="1"/>
  <c r="V36" i="42" l="1"/>
  <c r="CG172" i="1"/>
  <c r="U73" i="42"/>
  <c r="CF200" i="1"/>
  <c r="CG90" i="1"/>
  <c r="CG200" i="1"/>
  <c r="H201" i="21"/>
  <c r="I201" i="21" s="1"/>
  <c r="V73" i="42"/>
  <c r="CF171" i="1"/>
  <c r="H202" i="21" l="1"/>
  <c r="I202" i="21" s="1"/>
  <c r="CF201" i="1"/>
  <c r="CG173" i="1"/>
  <c r="CF172" i="1"/>
  <c r="CG201" i="1"/>
  <c r="V64" i="42"/>
  <c r="CG91" i="1"/>
  <c r="CF202" i="1" l="1"/>
  <c r="CG202" i="1"/>
  <c r="CG92" i="1"/>
  <c r="H203" i="21"/>
  <c r="I203" i="21" s="1"/>
  <c r="V37" i="42"/>
  <c r="CF173" i="1"/>
  <c r="CG174" i="1"/>
  <c r="U64" i="42" l="1"/>
  <c r="H204" i="21"/>
  <c r="I204" i="21" s="1"/>
  <c r="CF174" i="1"/>
  <c r="CF203" i="1"/>
  <c r="CG175" i="1"/>
  <c r="CG203" i="1"/>
  <c r="U74" i="42"/>
  <c r="V74" i="42"/>
  <c r="CG93" i="1"/>
  <c r="CG94" i="1"/>
  <c r="CF175" i="1" l="1"/>
  <c r="CG204" i="1"/>
  <c r="V38" i="42"/>
  <c r="CG176" i="1"/>
  <c r="CF204" i="1"/>
  <c r="H205" i="21"/>
  <c r="I205" i="21" s="1"/>
  <c r="V65" i="42" l="1"/>
  <c r="U65" i="42"/>
  <c r="CG205" i="1"/>
  <c r="CF205" i="1"/>
  <c r="CG178" i="1"/>
  <c r="CG177" i="1"/>
  <c r="H206" i="21"/>
  <c r="I206" i="21" s="1"/>
  <c r="CF176" i="1"/>
  <c r="U75" i="42" l="1"/>
  <c r="CF177" i="1"/>
  <c r="CF206" i="1"/>
  <c r="H207" i="21"/>
  <c r="I207" i="21" s="1"/>
  <c r="CG206" i="1"/>
  <c r="V66" i="42"/>
  <c r="V75" i="42" l="1"/>
  <c r="CF178" i="1"/>
  <c r="CF207" i="1"/>
  <c r="CG207" i="1"/>
  <c r="H208" i="21"/>
  <c r="I208" i="21" s="1"/>
  <c r="CF179" i="1" l="1"/>
  <c r="CG208" i="1"/>
  <c r="CF208" i="1"/>
  <c r="H209" i="21"/>
  <c r="I209" i="21" s="1"/>
  <c r="U66" i="42"/>
  <c r="CF209" i="1" l="1"/>
  <c r="H210" i="21"/>
  <c r="I210" i="21" s="1"/>
  <c r="CF180" i="1"/>
  <c r="U76" i="42"/>
  <c r="V76" i="42"/>
  <c r="CG209" i="1"/>
  <c r="H211" i="21" l="1"/>
  <c r="I211" i="21" s="1"/>
  <c r="CG210" i="1"/>
  <c r="CF181" i="1"/>
  <c r="CF182" i="1"/>
  <c r="CF210" i="1"/>
  <c r="H212" i="21" l="1"/>
  <c r="I212" i="21" s="1"/>
  <c r="U67" i="42"/>
  <c r="CF211" i="1"/>
  <c r="U68" i="42"/>
  <c r="CG211" i="1"/>
  <c r="V77" i="42" l="1"/>
  <c r="H213" i="21"/>
  <c r="I213" i="21" s="1"/>
  <c r="U77" i="42"/>
  <c r="CF212" i="1"/>
  <c r="CG212" i="1"/>
  <c r="CG213" i="1" l="1"/>
  <c r="CF213" i="1"/>
  <c r="H214" i="21"/>
  <c r="I214" i="21" s="1"/>
  <c r="V78" i="42" l="1"/>
  <c r="CG214" i="1"/>
  <c r="H215" i="21"/>
  <c r="I215" i="21" s="1"/>
  <c r="CF214" i="1"/>
  <c r="CF215" i="1" l="1"/>
  <c r="U78" i="42"/>
  <c r="CG215" i="1"/>
  <c r="H216" i="21"/>
  <c r="I216" i="21" s="1"/>
  <c r="H217" i="21" l="1"/>
  <c r="I217" i="21" s="1"/>
  <c r="CF216" i="1"/>
  <c r="CG216" i="1"/>
  <c r="H218" i="21" l="1"/>
  <c r="I218" i="21" s="1"/>
  <c r="CF217" i="1"/>
  <c r="CG217" i="1"/>
  <c r="CG218" i="1" l="1"/>
  <c r="H219" i="21"/>
  <c r="I219" i="21" s="1"/>
  <c r="U79" i="42"/>
  <c r="V79" i="42"/>
  <c r="CF218" i="1"/>
  <c r="H220" i="21" l="1"/>
  <c r="I220" i="21" s="1"/>
  <c r="CF219" i="1"/>
  <c r="CG220" i="1"/>
  <c r="CG219" i="1"/>
  <c r="CF220" i="1" l="1"/>
  <c r="H221" i="21"/>
  <c r="I221" i="21" s="1"/>
  <c r="V80" i="42" l="1"/>
  <c r="CF221" i="1"/>
  <c r="CG221" i="1"/>
  <c r="U80" i="42"/>
  <c r="H222" i="21"/>
  <c r="I222" i="21" s="1"/>
  <c r="H223" i="21" l="1"/>
  <c r="I223" i="21" s="1"/>
  <c r="CF222" i="1"/>
  <c r="CG222" i="1"/>
  <c r="CF223" i="1" l="1"/>
  <c r="H224" i="21"/>
  <c r="I224" i="21" s="1"/>
  <c r="CG223" i="1"/>
  <c r="CG224" i="1" l="1"/>
  <c r="U81" i="42"/>
  <c r="CF225" i="1"/>
  <c r="CF224" i="1"/>
  <c r="V81" i="42"/>
  <c r="H225" i="21"/>
  <c r="I225" i="21" s="1"/>
  <c r="CG225" i="1" l="1"/>
  <c r="H226" i="21"/>
  <c r="I226" i="21" s="1"/>
  <c r="H227" i="21" l="1"/>
  <c r="I227" i="21" s="1"/>
  <c r="CF226" i="1"/>
  <c r="CG226" i="1"/>
  <c r="CF227" i="1" l="1"/>
  <c r="V82" i="42"/>
  <c r="CG227" i="1"/>
  <c r="H228" i="21"/>
  <c r="I228" i="21" s="1"/>
  <c r="U82" i="42"/>
  <c r="H229" i="21" l="1"/>
  <c r="I229" i="21" s="1"/>
  <c r="CF228" i="1"/>
  <c r="CG228" i="1"/>
  <c r="CG229" i="1" l="1"/>
  <c r="H230" i="21"/>
  <c r="I230" i="21" s="1"/>
  <c r="CF229" i="1"/>
  <c r="V83" i="42"/>
  <c r="CF230" i="1" l="1"/>
  <c r="CF231" i="1"/>
  <c r="U83" i="42"/>
  <c r="H231" i="21"/>
  <c r="I231" i="21" s="1"/>
  <c r="CG230" i="1"/>
  <c r="H232" i="21" l="1"/>
  <c r="I232" i="21" s="1"/>
  <c r="CG231" i="1"/>
  <c r="CF232" i="1" l="1"/>
  <c r="H233" i="21"/>
  <c r="I233" i="21" s="1"/>
  <c r="CG232" i="1"/>
  <c r="CG233" i="1" l="1"/>
  <c r="U84" i="42"/>
  <c r="CF233" i="1"/>
  <c r="H234" i="21"/>
  <c r="I234" i="21" s="1"/>
  <c r="V84" i="42"/>
  <c r="CG234" i="1" l="1"/>
  <c r="CF234" i="1"/>
  <c r="H235" i="21"/>
  <c r="I235" i="21" s="1"/>
  <c r="CG236" i="1" l="1"/>
  <c r="CG235" i="1"/>
  <c r="CF235" i="1"/>
  <c r="H236" i="21"/>
  <c r="I236" i="21" s="1"/>
  <c r="U85" i="42" l="1"/>
  <c r="H237" i="21"/>
  <c r="I237" i="21" s="1"/>
  <c r="CF236" i="1"/>
  <c r="V85" i="42"/>
  <c r="CG237" i="1" l="1"/>
  <c r="CF237" i="1"/>
  <c r="H238" i="21"/>
  <c r="I238" i="21" s="1"/>
  <c r="CF238" i="1" l="1"/>
  <c r="H239" i="21"/>
  <c r="I239" i="21" s="1"/>
  <c r="CG238" i="1"/>
  <c r="CF239" i="1" l="1"/>
  <c r="U86" i="42"/>
  <c r="CG239" i="1"/>
  <c r="H240" i="21"/>
  <c r="I240" i="21" s="1"/>
  <c r="V86" i="42" l="1"/>
  <c r="CF240" i="1"/>
  <c r="CG240" i="1"/>
  <c r="H241" i="21"/>
  <c r="I241" i="21" s="1"/>
  <c r="CG241" i="1" l="1"/>
  <c r="CF241" i="1"/>
  <c r="H242" i="21"/>
  <c r="I242" i="21" s="1"/>
  <c r="CF242" i="1" l="1"/>
  <c r="CF243" i="1"/>
  <c r="V87" i="42"/>
  <c r="CG242" i="1"/>
  <c r="CG243" i="1"/>
  <c r="H243" i="21"/>
  <c r="I243" i="21" s="1"/>
  <c r="U87" i="42"/>
  <c r="H244" i="21" l="1"/>
  <c r="I244" i="21" s="1"/>
  <c r="H245" i="21" l="1"/>
  <c r="I245" i="21" s="1"/>
  <c r="CG244" i="1"/>
  <c r="CF244" i="1"/>
  <c r="V88" i="42" l="1"/>
  <c r="U88" i="42"/>
  <c r="CG245" i="1"/>
  <c r="H246" i="21"/>
  <c r="I246" i="21" s="1"/>
  <c r="CF245" i="1"/>
  <c r="CF246" i="1" l="1"/>
  <c r="CG246" i="1"/>
  <c r="H247" i="21"/>
  <c r="I247" i="21" s="1"/>
  <c r="H248" i="21" l="1"/>
  <c r="I248" i="21" s="1"/>
  <c r="CG247" i="1"/>
  <c r="CF247" i="1"/>
  <c r="CG248" i="1" l="1"/>
  <c r="V89" i="42"/>
  <c r="CF248" i="1"/>
  <c r="U89" i="42"/>
  <c r="H249" i="21"/>
  <c r="I249" i="21" s="1"/>
  <c r="H250" i="21" l="1"/>
  <c r="I250" i="21" s="1"/>
  <c r="CF249" i="1"/>
  <c r="CG249" i="1"/>
  <c r="H251" i="21" l="1"/>
  <c r="I251" i="21" s="1"/>
  <c r="CG250" i="1"/>
  <c r="CF250" i="1"/>
  <c r="CF251" i="1" l="1"/>
  <c r="CG251" i="1"/>
  <c r="V90" i="42"/>
  <c r="H252" i="21"/>
  <c r="I252" i="21" s="1"/>
  <c r="U90" i="42" l="1"/>
  <c r="CF252" i="1"/>
  <c r="H253" i="21"/>
  <c r="I253" i="21" s="1"/>
  <c r="CG252" i="1"/>
  <c r="CG253" i="1" l="1"/>
  <c r="CF253" i="1"/>
  <c r="H254" i="21"/>
  <c r="I254" i="21" s="1"/>
  <c r="V91" i="42"/>
  <c r="U91" i="42" l="1"/>
  <c r="H255" i="21"/>
  <c r="I255" i="21" s="1"/>
  <c r="CF254" i="1"/>
  <c r="CG254" i="1"/>
  <c r="CG255" i="1" l="1"/>
  <c r="H256" i="21"/>
  <c r="I256" i="21" s="1"/>
  <c r="CF255" i="1"/>
  <c r="CG256" i="1" l="1"/>
  <c r="H257" i="21"/>
  <c r="I257" i="21" s="1"/>
  <c r="CF256" i="1"/>
  <c r="U92" i="42" l="1"/>
  <c r="V92" i="42"/>
  <c r="H258" i="21"/>
  <c r="I258" i="21" s="1"/>
  <c r="CF258" i="1"/>
  <c r="CF257" i="1"/>
  <c r="CG258" i="1"/>
  <c r="CG257" i="1"/>
  <c r="H259" i="21" l="1"/>
  <c r="I259" i="21" s="1"/>
  <c r="CG259" i="1" l="1"/>
  <c r="H260" i="21"/>
  <c r="I260" i="21" s="1"/>
  <c r="CF259" i="1"/>
  <c r="CF260" i="1" l="1"/>
  <c r="U93" i="42"/>
  <c r="V93" i="42"/>
  <c r="CG260" i="1"/>
  <c r="H261" i="21"/>
  <c r="I261" i="21" s="1"/>
  <c r="H262" i="21" l="1"/>
  <c r="I262" i="21" s="1"/>
  <c r="CG261" i="1"/>
  <c r="CF261" i="1"/>
  <c r="CF262" i="1" l="1"/>
  <c r="H263" i="21"/>
  <c r="I263" i="21" s="1"/>
  <c r="CG262" i="1"/>
  <c r="CF263" i="1" l="1"/>
  <c r="V94" i="42"/>
  <c r="H264" i="21"/>
  <c r="I264" i="21" s="1"/>
  <c r="CG263" i="1"/>
  <c r="U94" i="42"/>
  <c r="CG264" i="1" l="1"/>
  <c r="CF264" i="1"/>
  <c r="H265" i="21"/>
  <c r="I265" i="21" s="1"/>
  <c r="H266" i="21" l="1"/>
  <c r="I266" i="21" s="1"/>
  <c r="CF265" i="1"/>
  <c r="CG265" i="1"/>
  <c r="U95" i="42" l="1"/>
  <c r="CG266" i="1"/>
  <c r="V95" i="42"/>
  <c r="H267" i="21"/>
  <c r="I267" i="21" s="1"/>
  <c r="CF266" i="1"/>
  <c r="CF267" i="1" l="1"/>
  <c r="H268" i="21"/>
  <c r="I268" i="21" s="1"/>
  <c r="CG267" i="1"/>
  <c r="CF268" i="1" l="1"/>
  <c r="CF269" i="1"/>
  <c r="CG268" i="1"/>
  <c r="H269" i="21"/>
  <c r="I269" i="21" s="1"/>
  <c r="H270" i="21" l="1"/>
  <c r="I270" i="21" s="1"/>
  <c r="CG269" i="1"/>
  <c r="CG270" i="1"/>
  <c r="V96" i="42" l="1"/>
  <c r="U96" i="42"/>
  <c r="CF270" i="1"/>
  <c r="H271" i="21"/>
  <c r="I271" i="21" s="1"/>
  <c r="H272" i="21" l="1"/>
  <c r="I272" i="21" s="1"/>
  <c r="CG271" i="1"/>
  <c r="CF271" i="1"/>
  <c r="CF272" i="1" l="1"/>
  <c r="H273" i="21"/>
  <c r="I273" i="21" s="1"/>
  <c r="CG272" i="1"/>
  <c r="V97" i="42"/>
  <c r="U97" i="42" l="1"/>
  <c r="CG273" i="1"/>
  <c r="CF273" i="1"/>
  <c r="H274" i="21"/>
  <c r="I274" i="21" s="1"/>
  <c r="H275" i="21" l="1"/>
  <c r="I275" i="21" s="1"/>
  <c r="CF274" i="1"/>
  <c r="U98" i="42"/>
  <c r="CG274" i="1"/>
  <c r="V98" i="42" l="1"/>
  <c r="H276" i="21"/>
  <c r="I276" i="21" s="1"/>
  <c r="CF275" i="1"/>
  <c r="CG275" i="1"/>
  <c r="CG276" i="1" l="1"/>
  <c r="CF276" i="1"/>
  <c r="H277" i="21"/>
  <c r="I277" i="21" s="1"/>
  <c r="H278" i="21" l="1"/>
  <c r="I278" i="21" s="1"/>
  <c r="CF277" i="1"/>
  <c r="CG277" i="1"/>
  <c r="V99" i="42" l="1"/>
  <c r="CG278" i="1"/>
  <c r="CF278" i="1"/>
  <c r="U99" i="42"/>
  <c r="H279" i="21"/>
  <c r="I279" i="21" s="1"/>
  <c r="CG279" i="1" l="1"/>
  <c r="CG280" i="1"/>
  <c r="H280" i="21"/>
  <c r="I280" i="21" s="1"/>
  <c r="CF279" i="1"/>
  <c r="CF280" i="1"/>
  <c r="U100" i="42" l="1"/>
  <c r="H281" i="21"/>
  <c r="I281" i="21" s="1"/>
  <c r="V100" i="42" l="1"/>
  <c r="CF281" i="1"/>
  <c r="H282" i="21"/>
  <c r="I282" i="21" s="1"/>
  <c r="CG281" i="1"/>
  <c r="CF282" i="1" l="1"/>
  <c r="H283" i="21"/>
  <c r="I283" i="21" s="1"/>
  <c r="CG282" i="1"/>
  <c r="H284" i="21" l="1"/>
  <c r="I284" i="21" s="1"/>
  <c r="CG283" i="1"/>
  <c r="CF283" i="1"/>
  <c r="CF284" i="1" l="1"/>
  <c r="CG284" i="1"/>
  <c r="U101" i="42"/>
  <c r="V101" i="42"/>
  <c r="H285" i="21"/>
  <c r="I285" i="21" s="1"/>
  <c r="H286" i="21" l="1"/>
  <c r="I286" i="21" s="1"/>
  <c r="CF285" i="1"/>
  <c r="CG285" i="1"/>
  <c r="CF286" i="1" l="1"/>
  <c r="H287" i="21"/>
  <c r="I287" i="21" s="1"/>
  <c r="CG286" i="1"/>
  <c r="U102" i="42" l="1"/>
  <c r="CG287" i="1"/>
  <c r="CF287" i="1"/>
  <c r="H288" i="21"/>
  <c r="I288" i="21" s="1"/>
  <c r="V102" i="42"/>
  <c r="CF288" i="1" l="1"/>
  <c r="H289" i="21"/>
  <c r="I289" i="21" s="1"/>
  <c r="CG288" i="1"/>
  <c r="CG289" i="1" l="1"/>
  <c r="CF289" i="1"/>
  <c r="H290" i="21"/>
  <c r="I290" i="21" s="1"/>
  <c r="V103" i="42" l="1"/>
  <c r="U103" i="42"/>
  <c r="CF290" i="1"/>
  <c r="CG290" i="1"/>
  <c r="H291" i="21"/>
  <c r="I291" i="21" s="1"/>
  <c r="CF291" i="1" l="1"/>
  <c r="CG291" i="1"/>
  <c r="H292" i="21"/>
  <c r="I292" i="21" s="1"/>
  <c r="CF292" i="1" l="1"/>
  <c r="CG292" i="1"/>
  <c r="H293" i="21"/>
  <c r="I293" i="21" s="1"/>
  <c r="H294" i="21" l="1"/>
  <c r="I294" i="21" s="1"/>
  <c r="CG293" i="1"/>
  <c r="CF293" i="1"/>
  <c r="V104" i="42"/>
  <c r="U104" i="42"/>
  <c r="H295" i="21" l="1"/>
  <c r="I295" i="21" s="1"/>
  <c r="CG294" i="1"/>
  <c r="CF294" i="1"/>
  <c r="CG295" i="1" l="1"/>
  <c r="V105" i="42"/>
  <c r="CF295" i="1"/>
  <c r="H296" i="21"/>
  <c r="I296" i="21" s="1"/>
  <c r="H297" i="21" l="1"/>
  <c r="I297" i="21" s="1"/>
  <c r="CG296" i="1"/>
  <c r="CF297" i="1"/>
  <c r="CF296" i="1"/>
  <c r="U105" i="42"/>
  <c r="CG297" i="1" l="1"/>
  <c r="H298" i="21"/>
  <c r="I298" i="21" s="1"/>
  <c r="CF298" i="1" l="1"/>
  <c r="CG298" i="1"/>
  <c r="H299" i="21"/>
  <c r="I299" i="21" s="1"/>
  <c r="CG299" i="1" l="1"/>
  <c r="V106" i="42"/>
  <c r="CF299" i="1"/>
  <c r="H300" i="21"/>
  <c r="I300" i="21" s="1"/>
  <c r="U106" i="42"/>
  <c r="CG300" i="1" l="1"/>
  <c r="CG301" i="1"/>
  <c r="H301" i="21"/>
  <c r="I301" i="21" s="1"/>
  <c r="CF300" i="1"/>
  <c r="CF301" i="1" l="1"/>
  <c r="H302" i="21"/>
  <c r="I302" i="21" s="1"/>
  <c r="V107" i="42" l="1"/>
  <c r="CG302" i="1"/>
  <c r="CF302" i="1"/>
  <c r="U107" i="42"/>
  <c r="H303" i="21"/>
  <c r="I303" i="21" s="1"/>
  <c r="H304" i="21" l="1"/>
  <c r="I304" i="21" s="1"/>
  <c r="CF303" i="1"/>
  <c r="CG303" i="1"/>
  <c r="CF304" i="1" l="1"/>
  <c r="CG304" i="1"/>
  <c r="H305" i="21"/>
  <c r="I305" i="21" s="1"/>
  <c r="U108" i="42"/>
  <c r="V108" i="42" l="1"/>
  <c r="CF305" i="1"/>
  <c r="H306" i="21"/>
  <c r="I306" i="21" s="1"/>
  <c r="CG305" i="1"/>
  <c r="CF306" i="1" l="1"/>
  <c r="H307" i="21"/>
  <c r="I307" i="21" s="1"/>
  <c r="CG306" i="1"/>
  <c r="H308" i="21" l="1"/>
  <c r="I308" i="21" s="1"/>
  <c r="CG307" i="1"/>
  <c r="V109" i="42"/>
  <c r="CF307" i="1"/>
  <c r="H309" i="21" l="1"/>
  <c r="I309" i="21" s="1"/>
  <c r="CF308" i="1"/>
  <c r="U109" i="42"/>
  <c r="CG309" i="1"/>
  <c r="CG308" i="1"/>
  <c r="CF309" i="1" l="1"/>
  <c r="H310" i="21"/>
  <c r="I310" i="21" s="1"/>
  <c r="CF310" i="1" l="1"/>
  <c r="U110" i="42"/>
  <c r="CG310" i="1"/>
  <c r="H311" i="21"/>
  <c r="I311" i="21" s="1"/>
  <c r="CG311" i="1" l="1"/>
  <c r="V110" i="42"/>
  <c r="H312" i="21"/>
  <c r="I312" i="21" s="1"/>
  <c r="CF311" i="1"/>
  <c r="CG312" i="1" l="1"/>
  <c r="H313" i="21"/>
  <c r="I313" i="21" s="1"/>
  <c r="CF312" i="1"/>
  <c r="CG313" i="1" l="1"/>
  <c r="H314" i="21"/>
  <c r="I314" i="21" s="1"/>
  <c r="CF313" i="1"/>
  <c r="CF314" i="1" l="1"/>
  <c r="U111" i="42"/>
  <c r="V111" i="42"/>
  <c r="CG314" i="1"/>
  <c r="H315" i="21"/>
  <c r="I315" i="21" s="1"/>
  <c r="CG315" i="1" l="1"/>
  <c r="H316" i="21"/>
  <c r="I316" i="21" s="1"/>
  <c r="CF315" i="1"/>
  <c r="CG316" i="1" l="1"/>
  <c r="CF316" i="1"/>
  <c r="H317" i="21"/>
  <c r="I317" i="21" s="1"/>
  <c r="U112" i="42" l="1"/>
  <c r="H318" i="21"/>
  <c r="I318" i="21" s="1"/>
  <c r="CF317" i="1"/>
  <c r="V112" i="42"/>
  <c r="CG317" i="1"/>
  <c r="H319" i="21" l="1"/>
  <c r="I319" i="21" s="1"/>
  <c r="CG318" i="1"/>
  <c r="CF318" i="1"/>
  <c r="CG319" i="1" l="1"/>
  <c r="CF319" i="1"/>
  <c r="H320" i="21"/>
  <c r="I320" i="21" s="1"/>
  <c r="H321" i="21" l="1"/>
  <c r="I321" i="21" s="1"/>
  <c r="CG320" i="1"/>
  <c r="CF320" i="1"/>
  <c r="U113" i="42"/>
  <c r="V113" i="42"/>
  <c r="CF321" i="1" l="1"/>
  <c r="H322" i="21"/>
  <c r="I322" i="21" s="1"/>
  <c r="CG321" i="1"/>
  <c r="CF322" i="1" l="1"/>
  <c r="H323" i="21"/>
  <c r="I323" i="21" s="1"/>
  <c r="CG322" i="1"/>
  <c r="V114" i="42" l="1"/>
  <c r="CG323" i="1"/>
  <c r="CF323" i="1"/>
  <c r="U114" i="42"/>
  <c r="H324" i="21"/>
  <c r="I324" i="21" s="1"/>
  <c r="H325" i="21" l="1"/>
  <c r="I325" i="21" s="1"/>
  <c r="CG324" i="1"/>
  <c r="CF324" i="1"/>
  <c r="CG325" i="1" l="1"/>
  <c r="H326" i="21"/>
  <c r="I326" i="21" s="1"/>
  <c r="CF325" i="1"/>
  <c r="CF326" i="1" l="1"/>
  <c r="CF327" i="1"/>
  <c r="V115" i="42"/>
  <c r="CG326" i="1"/>
  <c r="CG327" i="1"/>
  <c r="U115" i="42"/>
  <c r="H327" i="21"/>
  <c r="I327" i="21" s="1"/>
  <c r="H328" i="21" l="1"/>
  <c r="I328" i="21" s="1"/>
  <c r="CF328" i="1" l="1"/>
  <c r="CG328" i="1"/>
  <c r="H329" i="21"/>
  <c r="I329" i="21" s="1"/>
  <c r="CG329" i="1" l="1"/>
  <c r="U116" i="42"/>
  <c r="H330" i="21"/>
  <c r="I330" i="21" s="1"/>
  <c r="CF329" i="1"/>
  <c r="V116" i="42"/>
  <c r="CF330" i="1" l="1"/>
  <c r="H331" i="21"/>
  <c r="I331" i="21" s="1"/>
  <c r="CG330" i="1"/>
  <c r="H332" i="21" l="1"/>
  <c r="I332" i="21" s="1"/>
  <c r="CG331" i="1"/>
  <c r="CF331" i="1"/>
  <c r="V117" i="42" l="1"/>
  <c r="CG332" i="1"/>
  <c r="H333" i="21"/>
  <c r="I333" i="21" s="1"/>
  <c r="CF332" i="1"/>
  <c r="U117" i="42"/>
  <c r="CF333" i="1" l="1"/>
  <c r="CG333" i="1"/>
  <c r="H334" i="21"/>
  <c r="I334" i="21" s="1"/>
  <c r="H335" i="21" l="1"/>
  <c r="I335" i="21" s="1"/>
  <c r="CG334" i="1"/>
  <c r="CF334" i="1"/>
  <c r="CF335" i="1" l="1"/>
  <c r="V118" i="42"/>
  <c r="CG335" i="1"/>
  <c r="H336" i="21"/>
  <c r="I336" i="21" s="1"/>
  <c r="U118" i="42"/>
  <c r="H337" i="21" l="1"/>
  <c r="I337" i="21" s="1"/>
  <c r="CG336" i="1"/>
  <c r="CF336" i="1"/>
  <c r="CF337" i="1" l="1"/>
  <c r="H338" i="21"/>
  <c r="I338" i="21" s="1"/>
  <c r="CG337" i="1"/>
  <c r="CG338" i="1" l="1"/>
  <c r="H339" i="21"/>
  <c r="I339" i="21" s="1"/>
  <c r="CF338" i="1"/>
  <c r="U119" i="42"/>
  <c r="V119" i="42"/>
  <c r="H340" i="21" l="1"/>
  <c r="I340" i="21" s="1"/>
  <c r="CF339" i="1"/>
  <c r="CG339" i="1"/>
  <c r="CF340" i="1" l="1"/>
  <c r="H341" i="21"/>
  <c r="I341" i="21" s="1"/>
  <c r="CG340" i="1"/>
  <c r="V120" i="42" l="1"/>
  <c r="CF341" i="1"/>
  <c r="H342" i="21"/>
  <c r="I342" i="21" s="1"/>
  <c r="CG341" i="1"/>
  <c r="U120" i="42"/>
  <c r="CF342" i="1" l="1"/>
  <c r="H343" i="21"/>
  <c r="I343" i="21" s="1"/>
  <c r="CG342" i="1"/>
  <c r="H344" i="21" l="1"/>
  <c r="I344" i="21" s="1"/>
  <c r="CF343" i="1"/>
  <c r="CG343" i="1"/>
  <c r="CF344" i="1" l="1"/>
  <c r="H345" i="21"/>
  <c r="I345" i="21" s="1"/>
  <c r="U121" i="42"/>
  <c r="V121" i="42"/>
  <c r="CG344" i="1"/>
  <c r="H346" i="21" l="1"/>
  <c r="I346" i="21" s="1"/>
  <c r="CF345" i="1"/>
  <c r="CG345" i="1"/>
  <c r="H347" i="21" l="1"/>
  <c r="I347" i="21" s="1"/>
  <c r="CG346" i="1"/>
  <c r="CF346" i="1"/>
  <c r="CF347" i="1" l="1"/>
  <c r="U122" i="42"/>
  <c r="H348" i="21"/>
  <c r="I348" i="21" s="1"/>
  <c r="V122" i="42"/>
  <c r="CG347" i="1"/>
  <c r="H349" i="21" l="1"/>
  <c r="I349" i="21" s="1"/>
  <c r="CF348" i="1"/>
  <c r="CG348" i="1"/>
  <c r="H350" i="21" l="1"/>
  <c r="I350" i="21" s="1"/>
  <c r="CF349" i="1"/>
  <c r="CG349" i="1"/>
  <c r="H351" i="21" l="1"/>
  <c r="I351" i="21" s="1"/>
  <c r="V123" i="42"/>
  <c r="CG350" i="1"/>
  <c r="CG351" i="1"/>
  <c r="U123" i="42"/>
  <c r="CF350" i="1"/>
  <c r="CF351" i="1"/>
  <c r="H352" i="21" l="1"/>
  <c r="I352" i="21" s="1"/>
  <c r="CG352" i="1" l="1"/>
  <c r="H353" i="21"/>
  <c r="I353" i="21" s="1"/>
  <c r="CF352" i="1"/>
  <c r="CF353" i="1" l="1"/>
  <c r="U124" i="42"/>
  <c r="H354" i="21"/>
  <c r="I354" i="21" s="1"/>
  <c r="CG353" i="1"/>
  <c r="V124" i="42"/>
  <c r="H355" i="21" l="1"/>
  <c r="I355" i="21" s="1"/>
  <c r="CG354" i="1"/>
  <c r="CF354" i="1"/>
  <c r="CF355" i="1" l="1"/>
  <c r="H356" i="21"/>
  <c r="I356" i="21" s="1"/>
  <c r="CG355" i="1"/>
  <c r="H357" i="21" l="1"/>
  <c r="I357" i="21" s="1"/>
  <c r="U125" i="42"/>
  <c r="CG357" i="1"/>
  <c r="CG356" i="1"/>
  <c r="CF356" i="1"/>
  <c r="CF357" i="1"/>
  <c r="V125" i="42" l="1"/>
  <c r="H358" i="21"/>
  <c r="I358" i="21" s="1"/>
  <c r="CF358" i="1" l="1"/>
  <c r="CG358" i="1"/>
  <c r="H359" i="21"/>
  <c r="I359" i="21" s="1"/>
  <c r="H360" i="21" l="1"/>
  <c r="I360" i="21" s="1"/>
  <c r="V126" i="42"/>
  <c r="CF359" i="1"/>
  <c r="U126" i="42"/>
  <c r="CG359" i="1"/>
  <c r="CG360" i="1" l="1"/>
  <c r="CF360" i="1"/>
  <c r="H361" i="21"/>
  <c r="I361" i="21" s="1"/>
  <c r="H362" i="21" l="1"/>
  <c r="I362" i="21" s="1"/>
  <c r="CF362" i="1"/>
  <c r="CF361" i="1"/>
  <c r="CG361" i="1"/>
  <c r="CG362" i="1" l="1"/>
  <c r="H363" i="21"/>
  <c r="I363" i="21" s="1"/>
  <c r="V127" i="42"/>
  <c r="U127" i="42"/>
  <c r="CF363" i="1" l="1"/>
  <c r="CG363" i="1"/>
  <c r="H364" i="21"/>
  <c r="I364" i="21" s="1"/>
  <c r="CG364" i="1" l="1"/>
  <c r="CF364" i="1"/>
  <c r="H365" i="21"/>
  <c r="I365" i="21" s="1"/>
  <c r="V128" i="42" l="1"/>
  <c r="CG365" i="1"/>
  <c r="U128" i="42"/>
  <c r="H366" i="21"/>
  <c r="I366" i="21" s="1"/>
  <c r="CF365" i="1"/>
  <c r="H367" i="21" l="1"/>
  <c r="I367" i="21" s="1"/>
  <c r="CF366" i="1"/>
  <c r="CG366" i="1"/>
  <c r="H368" i="21" l="1"/>
  <c r="I368" i="21" s="1"/>
  <c r="CG368" i="1"/>
  <c r="CG367" i="1"/>
  <c r="CF367" i="1"/>
  <c r="CF368" i="1"/>
  <c r="V129" i="42" l="1"/>
  <c r="CF369" i="1"/>
  <c r="H369" i="21"/>
  <c r="I369" i="21" s="1"/>
  <c r="CG369" i="1"/>
  <c r="U129" i="42"/>
  <c r="CG370" i="1" l="1"/>
  <c r="CF370" i="1"/>
  <c r="H370" i="21"/>
  <c r="I370" i="21" s="1"/>
  <c r="V130" i="42" l="1"/>
  <c r="U130" i="42"/>
  <c r="H371" i="21"/>
  <c r="I371" i="21" s="1"/>
  <c r="CG371" i="1"/>
  <c r="CF371" i="1"/>
  <c r="H372" i="21" l="1"/>
  <c r="I372" i="21" s="1"/>
  <c r="CG372" i="1"/>
  <c r="CF372" i="1"/>
  <c r="CG373" i="1" l="1"/>
  <c r="CF373" i="1"/>
  <c r="H373" i="21"/>
  <c r="I373" i="21" s="1"/>
  <c r="U131" i="42" l="1"/>
  <c r="V131" i="42"/>
  <c r="H374" i="21"/>
  <c r="I374" i="21" s="1"/>
  <c r="CG374" i="1"/>
  <c r="CF374" i="1"/>
  <c r="CF375" i="1" l="1"/>
  <c r="H375" i="21"/>
  <c r="I375" i="21" s="1"/>
  <c r="CG375" i="1"/>
  <c r="CG376" i="1" l="1"/>
  <c r="CF376" i="1"/>
  <c r="H376" i="21"/>
  <c r="I376" i="21" s="1"/>
  <c r="V132" i="42" l="1"/>
  <c r="CF377" i="1"/>
  <c r="CG377" i="1"/>
  <c r="H377" i="21"/>
  <c r="I377" i="21" s="1"/>
  <c r="U132" i="42"/>
  <c r="CF378" i="1" l="1"/>
  <c r="CG378" i="1"/>
  <c r="H378" i="21"/>
  <c r="I378" i="21" s="1"/>
  <c r="CF379" i="1" l="1"/>
  <c r="CG379" i="1"/>
  <c r="H379" i="21"/>
  <c r="I379" i="21" s="1"/>
  <c r="V133" i="42" l="1"/>
  <c r="U133" i="42"/>
  <c r="CG380" i="1"/>
  <c r="CF380" i="1"/>
  <c r="H380" i="21"/>
  <c r="I380" i="21" s="1"/>
  <c r="CF381" i="1" l="1"/>
  <c r="CG381" i="1"/>
  <c r="H381" i="21"/>
  <c r="I381" i="21" s="1"/>
  <c r="H382" i="21" l="1"/>
  <c r="I382" i="21" s="1"/>
  <c r="CG382" i="1"/>
  <c r="CF382" i="1"/>
  <c r="U134" i="42" l="1"/>
  <c r="V134" i="42"/>
  <c r="CG383" i="1"/>
  <c r="CF383" i="1"/>
  <c r="H383" i="21"/>
  <c r="I383" i="21" s="1"/>
  <c r="CF384" i="1" l="1"/>
  <c r="H384" i="21"/>
  <c r="I384" i="21" s="1"/>
  <c r="CG384" i="1"/>
  <c r="CF385" i="1" l="1"/>
  <c r="H385" i="21"/>
  <c r="I385" i="21" s="1"/>
  <c r="CG385" i="1"/>
  <c r="CF386" i="1" l="1"/>
  <c r="CG386" i="1"/>
  <c r="H386" i="21"/>
  <c r="I386" i="21" s="1"/>
  <c r="U135" i="42"/>
  <c r="V135" i="42"/>
  <c r="H387" i="21" l="1"/>
  <c r="I387" i="21" s="1"/>
  <c r="CG387" i="1"/>
  <c r="CF387" i="1"/>
  <c r="CF388" i="1" l="1"/>
  <c r="CG388" i="1"/>
  <c r="H388" i="21"/>
  <c r="I388" i="21" s="1"/>
  <c r="H389" i="21" l="1"/>
  <c r="I389" i="21" s="1"/>
  <c r="CF389" i="1"/>
  <c r="CG389" i="1"/>
  <c r="V136" i="42"/>
  <c r="U136" i="42"/>
  <c r="CG390" i="1" l="1"/>
  <c r="CF390" i="1"/>
  <c r="H390" i="21"/>
  <c r="I390" i="21" s="1"/>
  <c r="CF391" i="1" l="1"/>
  <c r="CG391" i="1"/>
  <c r="H391" i="21"/>
  <c r="I391" i="21" s="1"/>
  <c r="V137" i="42" l="1"/>
  <c r="U137" i="42"/>
  <c r="CF392" i="1"/>
  <c r="CG392" i="1"/>
  <c r="H392" i="21"/>
  <c r="I392" i="21" s="1"/>
  <c r="CG393" i="1" l="1"/>
  <c r="H393" i="21"/>
  <c r="I393" i="21" s="1"/>
  <c r="CF393" i="1"/>
  <c r="H394" i="21" l="1"/>
  <c r="I394" i="21" s="1"/>
  <c r="CG394" i="1"/>
  <c r="CF394" i="1"/>
  <c r="U138" i="42" l="1"/>
  <c r="H395" i="21"/>
  <c r="I395" i="21" s="1"/>
  <c r="CF395" i="1"/>
  <c r="CG395" i="1"/>
  <c r="V138" i="42"/>
  <c r="H396" i="21" l="1"/>
  <c r="I396" i="21" s="1"/>
  <c r="CF396" i="1"/>
  <c r="CG396" i="1"/>
  <c r="V139" i="42"/>
  <c r="U139" i="42"/>
  <c r="H397" i="21" l="1"/>
  <c r="I397" i="21" s="1"/>
  <c r="CG397" i="1"/>
  <c r="CF397" i="1"/>
  <c r="CF398" i="1" l="1"/>
  <c r="H398" i="21"/>
  <c r="I398" i="21" s="1"/>
  <c r="CG398" i="1"/>
  <c r="V140" i="42" l="1"/>
  <c r="U140" i="42"/>
  <c r="CF399" i="1"/>
  <c r="H399" i="21"/>
  <c r="I399" i="21" s="1"/>
  <c r="CG399" i="1"/>
  <c r="CF400" i="1" l="1"/>
  <c r="CG400" i="1"/>
  <c r="H400" i="21"/>
  <c r="I400" i="21" s="1"/>
  <c r="H401" i="21" l="1"/>
  <c r="I401" i="21" s="1"/>
  <c r="CF401" i="1"/>
  <c r="CG401" i="1"/>
  <c r="H402" i="21" l="1"/>
  <c r="I402" i="21" s="1"/>
  <c r="CG402" i="1"/>
  <c r="CF402" i="1"/>
  <c r="V141" i="42"/>
  <c r="U141" i="42"/>
  <c r="CG403" i="1" l="1"/>
  <c r="H403" i="21"/>
  <c r="I403" i="21" s="1"/>
  <c r="CF403" i="1"/>
  <c r="CF404" i="1" l="1"/>
  <c r="CG404" i="1"/>
  <c r="H404" i="21"/>
  <c r="I404" i="21" s="1"/>
  <c r="V142" i="42" l="1"/>
  <c r="H405" i="21"/>
  <c r="I405" i="21" s="1"/>
  <c r="CF405" i="1"/>
  <c r="CG405" i="1"/>
  <c r="U142" i="42"/>
  <c r="CG406" i="1" l="1"/>
  <c r="CF406" i="1"/>
  <c r="H406" i="21"/>
  <c r="I406" i="21" s="1"/>
  <c r="H407" i="21" l="1"/>
  <c r="I407" i="21" s="1"/>
  <c r="CF407" i="1"/>
  <c r="CG407" i="1"/>
  <c r="U143" i="42" l="1"/>
  <c r="H408" i="21"/>
  <c r="I408" i="21" s="1"/>
  <c r="CF408" i="1"/>
  <c r="CG408" i="1"/>
  <c r="V143" i="42" l="1"/>
  <c r="H409" i="21"/>
  <c r="I409" i="21" s="1"/>
  <c r="CG409" i="1"/>
  <c r="CF409" i="1"/>
  <c r="H410" i="21" l="1"/>
  <c r="I410" i="21" s="1"/>
  <c r="CF410" i="1"/>
  <c r="CG410" i="1"/>
  <c r="U144" i="42" l="1"/>
  <c r="H411" i="21"/>
  <c r="I411" i="21" s="1"/>
  <c r="CG411" i="1"/>
  <c r="CF411" i="1"/>
  <c r="V144" i="42" l="1"/>
  <c r="H412" i="21"/>
  <c r="I412" i="21" s="1"/>
  <c r="CF412" i="1"/>
  <c r="CG412" i="1"/>
  <c r="H413" i="21" l="1"/>
  <c r="I413" i="21" s="1"/>
  <c r="CG413" i="1"/>
  <c r="CF413" i="1"/>
  <c r="U145" i="42" l="1"/>
  <c r="H414" i="21"/>
  <c r="I414" i="21" s="1"/>
  <c r="CF414" i="1"/>
  <c r="CG414" i="1"/>
  <c r="V145" i="42" l="1"/>
  <c r="H415" i="21"/>
  <c r="I415" i="21" s="1"/>
  <c r="CG415" i="1"/>
  <c r="CF415" i="1"/>
  <c r="H416" i="21" l="1"/>
  <c r="I416" i="21" s="1"/>
  <c r="CF416" i="1"/>
  <c r="CG416" i="1"/>
  <c r="U146" i="42" l="1"/>
  <c r="H417" i="21"/>
  <c r="I417" i="21" s="1"/>
  <c r="CG417" i="1"/>
  <c r="CF417" i="1"/>
  <c r="H418" i="21"/>
  <c r="I418" i="21" s="1"/>
  <c r="CF418" i="1"/>
  <c r="CG418" i="1"/>
  <c r="V146" i="4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<sst xmlns="http://schemas.openxmlformats.org/spreadsheetml/2006/main" count="598" uniqueCount="289">
  <si>
    <t>(%) Trimestral</t>
  </si>
  <si>
    <t>Prom.
Anual</t>
  </si>
  <si>
    <t>Picos</t>
  </si>
  <si>
    <t>Valles</t>
  </si>
  <si>
    <t>Notas:</t>
  </si>
  <si>
    <t>Fuente:</t>
  </si>
  <si>
    <t>sct</t>
  </si>
  <si>
    <t xml:space="preserve">  Ambos puntos de giro</t>
  </si>
  <si>
    <t>Medianas (Meses)</t>
  </si>
  <si>
    <t>Promedios (Meses)</t>
  </si>
  <si>
    <t>Desv. Estánd. (Meses)</t>
  </si>
  <si>
    <t>Correspondencia (%)</t>
  </si>
  <si>
    <t>Ptos. Giro Adelan. (%)</t>
  </si>
  <si>
    <t>Ptos. Giro Rezag. (%)</t>
  </si>
  <si>
    <t>Bandas de Confianza del 95%</t>
  </si>
  <si>
    <t>Meses</t>
  </si>
  <si>
    <t>Conf. 95%</t>
  </si>
  <si>
    <t>Trimestres</t>
  </si>
  <si>
    <t>Adelantos (negativos) y Rezagos (positivos)  Respecto al PIB</t>
  </si>
  <si>
    <t>ARG</t>
  </si>
  <si>
    <t>Variaciones Anuales</t>
  </si>
  <si>
    <t>Desde 1994.01</t>
  </si>
  <si>
    <t>En porcentaje</t>
  </si>
  <si>
    <t>INSERTAR FILAS ARRIBA</t>
  </si>
  <si>
    <t>Trimes-tres</t>
  </si>
  <si>
    <t>REGVN</t>
  </si>
  <si>
    <t>REGVU</t>
  </si>
  <si>
    <t>Patentes de Vehículos Nuevos, Nac. e Imp., Miles de unidades, Mensual, 1994.01.</t>
  </si>
  <si>
    <t>Transferencias de Vehículos Usados, Miles de unidades, Mensual, 1994.01.</t>
  </si>
  <si>
    <t>Adelantos (-)
y Rezagos (+)</t>
  </si>
  <si>
    <t>X13-ARIMA-SEATS</t>
  </si>
  <si>
    <t>Bandas Críticas TCIA</t>
  </si>
  <si>
    <t>Picos Argentina</t>
  </si>
  <si>
    <t>Valles Argentina</t>
  </si>
  <si>
    <t xml:space="preserve"> [1] La variación se calcula como diferencia logarítmica porcentual para garantizar simetría en el tiempo.</t>
  </si>
  <si>
    <t>Transf. Vehíc. Usadados</t>
  </si>
  <si>
    <t>Pat. Vehíc. Nuevos</t>
  </si>
  <si>
    <t>Conclusión del Test</t>
  </si>
  <si>
    <t>Dif. Log. PIB</t>
  </si>
  <si>
    <t>≠&gt;</t>
  </si>
  <si>
    <t>Dif. Log. REGVN</t>
  </si>
  <si>
    <t>Dif. Log. REGVU</t>
  </si>
  <si>
    <t>PIB</t>
  </si>
  <si>
    <t>Ajuste Estacional</t>
  </si>
  <si>
    <t>Hipótesis Nula: 
No existe causallidad a la Granger</t>
  </si>
  <si>
    <t>Est. F</t>
  </si>
  <si>
    <t>Prob. p</t>
  </si>
  <si>
    <t>P.G. Clás.</t>
  </si>
  <si>
    <t>P.G.
Cand.</t>
  </si>
  <si>
    <t>P.G. Crec.</t>
  </si>
  <si>
    <t>Vars. Exógenoas</t>
  </si>
  <si>
    <t>Est. t</t>
  </si>
  <si>
    <t xml:space="preserve">Const. y Tend. lineal </t>
  </si>
  <si>
    <t>Variable o
Transf.</t>
  </si>
  <si>
    <t>Constante</t>
  </si>
  <si>
    <t>No. 
Obs.</t>
  </si>
  <si>
    <t>No. de Par</t>
  </si>
  <si>
    <t>No. de
Par</t>
  </si>
  <si>
    <t>Hipótesis Nula:
No existe causalidad a la Granger</t>
  </si>
  <si>
    <t>Const.</t>
  </si>
  <si>
    <t>LOGARITMOS NATURALES Y VARIACIONES TRIMESTRALES</t>
  </si>
  <si>
    <t>Logaritmos</t>
  </si>
  <si>
    <t>PATRÓN TRIMESTRAL</t>
  </si>
  <si>
    <t>Logs. Nats. y Variaciones</t>
  </si>
  <si>
    <t>Tendencias de Largo Plazo de Hocrick y Prescott y sus Desvíos</t>
  </si>
  <si>
    <t>Desv. de la Tend. Hodrick&amp;Prescott</t>
  </si>
  <si>
    <t>Test ADF de Raíz Unitaria (Ho: Serie tiene una raíz unitaria).
DATOS MENSUALES</t>
  </si>
  <si>
    <t>No. de Var.</t>
  </si>
  <si>
    <t>Prob.</t>
  </si>
  <si>
    <t>Test ADF de Raíz Unitaria (Ho: Serie tiene una raíz unitaria).
DATOS TRIMESTRALES</t>
  </si>
  <si>
    <t>Test de Causallidad a la Granger
 DATOS TRIMESTRALES (3 TRIMESTRES)</t>
  </si>
  <si>
    <t>PATRÓN MENSUAL</t>
  </si>
  <si>
    <t>Test de Causallidad a la Granger.
Datos Mensuales</t>
  </si>
  <si>
    <t>No.
Rez.</t>
  </si>
  <si>
    <t>Dif. Log. ICAE</t>
  </si>
  <si>
    <t>ICAE</t>
  </si>
  <si>
    <t>(D16)</t>
  </si>
  <si>
    <t>(C17)</t>
  </si>
  <si>
    <t>(D12)</t>
  </si>
  <si>
    <t>Fecha INICIO MÁX:</t>
  </si>
  <si>
    <t>FILA INICIO MÁX:</t>
  </si>
  <si>
    <t>Fecha FIN MÁX:</t>
  </si>
  <si>
    <t>FILA FIN MÁX:</t>
  </si>
  <si>
    <t>Regressor</t>
  </si>
  <si>
    <t>Coefficient</t>
  </si>
  <si>
    <t>Std. Error</t>
  </si>
  <si>
    <t>t-Statistic</t>
  </si>
  <si>
    <t xml:space="preserve">Prob.   </t>
  </si>
  <si>
    <t>Bounds Test. Null Hypothesis: No levels relationship</t>
  </si>
  <si>
    <t>(1) Test Statistic</t>
  </si>
  <si>
    <t>Value</t>
  </si>
  <si>
    <t>Signif.</t>
  </si>
  <si>
    <t>I(0)</t>
  </si>
  <si>
    <t>I(1)</t>
  </si>
  <si>
    <t>F-statistic</t>
  </si>
  <si>
    <t>k</t>
  </si>
  <si>
    <t>N</t>
  </si>
  <si>
    <t>t-statistic</t>
  </si>
  <si>
    <t>ICAE_LN</t>
  </si>
  <si>
    <t>Error</t>
  </si>
  <si>
    <t>REGVN_LN</t>
  </si>
  <si>
    <t>REGVU_LN</t>
  </si>
  <si>
    <t>Modelo de Corrección de Errores (ECM)</t>
  </si>
  <si>
    <t>Ecuación de Largo Plazo:
Demanda por Autos Usados: REVU_LN</t>
  </si>
  <si>
    <t>REFERENCIAS</t>
  </si>
  <si>
    <t>Transf. autom. usados</t>
  </si>
  <si>
    <t>Pat. autom. nuevos</t>
  </si>
  <si>
    <t>Variación mensual</t>
  </si>
  <si>
    <t>Variación anual</t>
  </si>
  <si>
    <t>Regresor</t>
  </si>
  <si>
    <t>Coefct.</t>
  </si>
  <si>
    <t>Error Est.</t>
  </si>
  <si>
    <t>Test de Bandas. Hipótesis Nula: No hat relación en niveles</t>
  </si>
  <si>
    <t>(1) Estadístico F</t>
  </si>
  <si>
    <t>Valor</t>
  </si>
  <si>
    <t>(2) Estadístico t Depend.(-1)</t>
  </si>
  <si>
    <t>Estadístico t</t>
  </si>
  <si>
    <t>(3) Est. t Err. Coint.</t>
  </si>
  <si>
    <t>Índice
de Trim.</t>
  </si>
  <si>
    <t>Ecuación de Largo Plazo No. 1:
ICAE_LN como función de: REGVN_LN  &amp;  REGVU_LN</t>
  </si>
  <si>
    <t>C</t>
  </si>
  <si>
    <t>Sin Ajuste Estacional</t>
  </si>
  <si>
    <t>Ajustadas por Estacionalidad</t>
  </si>
  <si>
    <t>Banda 95%</t>
  </si>
  <si>
    <t>PM 2x2</t>
  </si>
  <si>
    <t>Var. 
Anual</t>
  </si>
  <si>
    <t>Var. Anuales 
Suavizadas</t>
  </si>
  <si>
    <t>Últ. Obs.:</t>
  </si>
  <si>
    <t>Últ. Obs. ISAC:</t>
  </si>
  <si>
    <t>GRÁFICO DE ERRORES DE COINTEGRACIÓN</t>
  </si>
  <si>
    <t>Variable</t>
  </si>
  <si>
    <t>Coeficiente</t>
  </si>
  <si>
    <t>Est. T</t>
  </si>
  <si>
    <t>D(ICAE_LN(-1))</t>
  </si>
  <si>
    <t>D(ICAE_LN(-2))</t>
  </si>
  <si>
    <t>D(ICAE_LN(-3))</t>
  </si>
  <si>
    <t>D(REGVN_LN)</t>
  </si>
  <si>
    <t>D(REGVN_LN(-1))</t>
  </si>
  <si>
    <t>D(REGVU_LN)</t>
  </si>
  <si>
    <t>D(REGVU_LN(-1))</t>
  </si>
  <si>
    <t>D(REGVU_LN(-2))</t>
  </si>
  <si>
    <t>D(REGVU_LN(-3))</t>
  </si>
  <si>
    <t>D(REGVU_LN(-4))</t>
  </si>
  <si>
    <t>D(REGVU_LN(-5))</t>
  </si>
  <si>
    <t>D(REGVU_LN(-6))</t>
  </si>
  <si>
    <t>D(REGVU_LN(-7))</t>
  </si>
  <si>
    <t>D(REGVU_LN(-8))</t>
  </si>
  <si>
    <t>D(REGVU_LN(-9))</t>
  </si>
  <si>
    <t>CointEq(-1)*</t>
  </si>
  <si>
    <t>Ecuación de Largo Plazo:
Demanda por Autos Nuevos: REVN_LN</t>
  </si>
  <si>
    <t>TCLIBR_LN</t>
  </si>
  <si>
    <t>D(REGVN_LN(-2))</t>
  </si>
  <si>
    <t>D(REGVN_LN(-3))</t>
  </si>
  <si>
    <t>D(REGVN_LN(-4))</t>
  </si>
  <si>
    <t>D(REGVN_LN(-5))</t>
  </si>
  <si>
    <t>D(REGVN_LN(-6))</t>
  </si>
  <si>
    <t>D(REGVN_LN(-7))</t>
  </si>
  <si>
    <t>D(REGVN_LN(-8))</t>
  </si>
  <si>
    <t>D(REGVN_LN(-9))</t>
  </si>
  <si>
    <t>D(REGVN_LN(-10))</t>
  </si>
  <si>
    <t>D(ICAE_LN)</t>
  </si>
  <si>
    <t>D(TCLIBR_LN)</t>
  </si>
  <si>
    <t>D(TCLIBR_LN(-1))</t>
  </si>
  <si>
    <t>D(TCLIBR_LN(-2))</t>
  </si>
  <si>
    <t>D(TCLIBR_LN(-3))</t>
  </si>
  <si>
    <t>D(TCLIBR_LN(-4))</t>
  </si>
  <si>
    <t>D(TCLIBR_LN(-5))</t>
  </si>
  <si>
    <t>D(TCLIBR_LN(-6))</t>
  </si>
  <si>
    <t>D(TCLIBR_LN(-7))</t>
  </si>
  <si>
    <t>D(TCLIBR_LN(-8))</t>
  </si>
  <si>
    <t>D(TCLIBR_LN(-9))</t>
  </si>
  <si>
    <t>D(TCLIBR_LN(-10))</t>
  </si>
  <si>
    <t>(2) t-statistic Depend.(-1)</t>
  </si>
  <si>
    <t>D(REGVU_LN(-10))</t>
  </si>
  <si>
    <t>TÍTULOS DE GRÁFICOS</t>
  </si>
  <si>
    <t>Case 2: Restricted Constant and No Trend</t>
  </si>
  <si>
    <t>Logs. Nats.</t>
  </si>
  <si>
    <t>LOGARITMOS NATURALES (NEPERIANOS)</t>
  </si>
  <si>
    <t>IBCBA_LN</t>
  </si>
  <si>
    <t>D(IBCBA_LN)</t>
  </si>
  <si>
    <t>D(IBCBA_LN(-1))</t>
  </si>
  <si>
    <t>D(IBCBA_LN(-2))</t>
  </si>
  <si>
    <t>D(IBCBA_LN(-3))</t>
  </si>
  <si>
    <t>D(IBCBA_LN(-4))</t>
  </si>
  <si>
    <t>D(IBCBA_LN(-5))</t>
  </si>
  <si>
    <t>D(IBCBA_LN(-6))</t>
  </si>
  <si>
    <t>D(IBCBA_LN(-7))</t>
  </si>
  <si>
    <t>D(IBCBA_LN(-8))</t>
  </si>
  <si>
    <t>Logaritmos Naturales</t>
  </si>
  <si>
    <t>Máx. 19
Meses</t>
  </si>
  <si>
    <t>Mín. 19
Meses</t>
  </si>
  <si>
    <t>(1) Serie, Definición, Frecuencia, Transformación e Inicio</t>
  </si>
  <si>
    <t>(2) Ciclo Específico de cada serie vs. Ciclo Económico Argentino</t>
  </si>
  <si>
    <t>Rezago Mediano [1]</t>
  </si>
  <si>
    <t>Rezago Promedio [1]</t>
  </si>
  <si>
    <t>Rezago
Prom. Pond.
por R sig. [2]</t>
  </si>
  <si>
    <t>Correspon-
dencia   [3]</t>
  </si>
  <si>
    <t>Correspon.
Adelan.  [4]</t>
  </si>
  <si>
    <t>Promedio Trimestres pond.
por |R|'s significativos al 5%</t>
  </si>
  <si>
    <t>No. de Trimestres
significativos al 5%</t>
  </si>
  <si>
    <t>Var. 
Mensual</t>
  </si>
  <si>
    <t>Serie
Sigla</t>
  </si>
  <si>
    <t>Correlación entre las Variaciones Trimestrales del PIB con las de cada serie, para varios trimestres de adelantos (-) y de rezagos (+) de estas.  [4]</t>
  </si>
  <si>
    <t>(1) La tasa de cambio o variación se define como la diferencia logarítmica de dos valores consecutivos de la serie: LND[X(t)] = ln[X(t)] - ln[X(t-1)].</t>
  </si>
  <si>
    <t>(2) Negrita: Valor SIGNIFICATIVO al 5%. 
     Celda Gris: Valor NO significativo al 5%.</t>
  </si>
  <si>
    <t>Correlaciones de las Tasas de Cambio Trimestrales Logarítmicas (TCTL) del PIB con las TCTL o Diferencias de las Variables Consideradas, para diferentes trimestres de Adelantos (-) y Rezagos (+).</t>
  </si>
  <si>
    <t>(1) Serie, definición, frecuencia, transformación e inicio.
(2) Ciclo Específico de cada serie comparado con el Ciclo Económico de Argentina.
(3) Correlaciones de las variaciones % o diferencias trimestrales de cada serie con las variaciones % del PIB, para diferentes trimestres de Adelantos (-) y de Rezagos (+) de cada serie.</t>
  </si>
  <si>
    <t>[1]  Rezago Mediano y Promedio: Mediana o Promedio de los meses de adelantos (-) o rezagos (+) de los puntos de giro de cada serie que se corresponden con los puntos de giro del Ciclo Económico de Argentina.</t>
  </si>
  <si>
    <t>[2] Promedio de trimestres de adelantos (-) o rezagos (+) ponderados por coeficientes de correlación significativos (al 5%) de las variaciones % o diferencias trimestrales de cada serie con las variaciones % del PIB. Promedio expresado en meses.</t>
  </si>
  <si>
    <t>[3]  Porcentaje de Correspondencia: Número de puntos de giro del ciclo específico de cada serie que se corresponden con los puntos de giro del ciclo económico o de referencia (#Corresp_CEc) dividido por la suma del número de puntos de giro del ciclo específico (#CEsp) más aquellos puntos de giro del ciclo económico o de referencia no detectados por la serie analizada (#CEc_No_Deted).</t>
  </si>
  <si>
    <t xml:space="preserve"> % Correspondencia = [ #Corresp_Cec ] / [ (#CEsp) + (#CEc_No_Detec) ] * 100.</t>
  </si>
  <si>
    <t>[4]  Porcentaje de Correspondencia Adelantada: Número de puntos de giro del ciclo específico de cada serie que se adelantan a los puntos correspondientes del ciclo económico (#Corresp_Adelan_CEc), sobre el número total de puntos de giro del ciclo específico que se corresponden con el ciclo económico (#Corresp_CEc).</t>
  </si>
  <si>
    <t>Correspondencia Adelantada (%) = [ #Corresp_Adelan_Cec ] / [ #Corresp_Cec ] * 100.</t>
  </si>
  <si>
    <t>[5]  Valor en Negrita: Coeficiente de Correlación significativo al 5%.
      Celda Gris: Coeficiente de correlación NO significativo al 5%.</t>
  </si>
  <si>
    <t>Recopilación y Estimación de Estadísticas Argentinas: 1970 - 2023.
Dr. Juan M. Jorrat, Profesor Consulto de Economía, Universidad Nacional de Tucumán.</t>
  </si>
  <si>
    <t>FILA últimos datos:</t>
  </si>
  <si>
    <t>INSERTAR FILAS ARRIBA Y
COPIAR LAS COLUMNAS DE ADELANTOS/REZAGOS DESDE LA PRIMERA FILA COMPLETA</t>
  </si>
  <si>
    <t>λ =</t>
  </si>
  <si>
    <t>Fases Extras</t>
  </si>
  <si>
    <t>(año.mes)</t>
  </si>
  <si>
    <t>Sin correspondencia temporal porque:
(1) El ciclo específico de la serie no detecta puntos de giro del ciclo económico de Argentina o
(2) El ciclo específico de la serie tiene puntos de giro extras respecto al ciclo económico de Argentina: Fases Extras.</t>
  </si>
  <si>
    <t>Puntos de giro faltantes en el ciclo específico de la serie considerada, respecto al ciclo económico de Argentina.</t>
  </si>
  <si>
    <t>Fases adicionales en el ciclo específico de la serie considerada respecto al ciclo económico de Argentina.</t>
  </si>
  <si>
    <t>Filas</t>
  </si>
  <si>
    <t>Medianas</t>
  </si>
  <si>
    <t>Promedios</t>
  </si>
  <si>
    <t>Desvíos Estándares</t>
  </si>
  <si>
    <t>Coeficientes Variabilidad</t>
  </si>
  <si>
    <t>Mínimos</t>
  </si>
  <si>
    <t>Máximos</t>
  </si>
  <si>
    <t>Números de Fases</t>
  </si>
  <si>
    <t>Comportamiento de cada serie en las Fases de Expansión y Recesión del Ciclo Económico de Argentina</t>
  </si>
  <si>
    <t>Ciclo Económico de Argentina:
Fechas de Picos y Valles y Duración de cada Fase</t>
  </si>
  <si>
    <t>Fechas de Picos
(año.mes)</t>
  </si>
  <si>
    <t>Fechas de Valles
(año.mes)</t>
  </si>
  <si>
    <t>Duración Recesiones (Meses)</t>
  </si>
  <si>
    <t>Duración Expansiones (Meses)</t>
  </si>
  <si>
    <t>Ciclo Económico de Argentina</t>
  </si>
  <si>
    <t xml:space="preserve">Ciclo de Referencia de Argentina y Ciclo Específico de cada serie:
Análisis de Correspondencia, meses de Adelantos (-) o Rezagos (+) y Porcentajes de Correspondencia Total, Adelantada y No Adelantada </t>
  </si>
  <si>
    <t>Meses de
Adelantos (-)
o Rezagos (+)</t>
  </si>
  <si>
    <t>Amplitud
(%)  -  [1]</t>
  </si>
  <si>
    <t>Variación
Anualizada
(%)  -  [2]</t>
  </si>
  <si>
    <t xml:space="preserve"> [2] Variación Anualizada = ( Amplitud / Duración ) * 12</t>
  </si>
  <si>
    <t>Recesiones</t>
  </si>
  <si>
    <t>Expansiones</t>
  </si>
  <si>
    <t>Serie filtrada</t>
  </si>
  <si>
    <t>Seguimiento de resultados en forecasts</t>
  </si>
  <si>
    <t>&amp; forecasts</t>
  </si>
  <si>
    <t>pegar</t>
  </si>
  <si>
    <t>1 er valor</t>
  </si>
  <si>
    <t>Estimado</t>
  </si>
  <si>
    <t>Real</t>
  </si>
  <si>
    <t>INTRODUCIR FILAS ARRIBA
COPIAR FÓRMULAS DE ENERO DEL ÚLTIMO AÑO</t>
  </si>
  <si>
    <t>Giros ciclo clásico</t>
  </si>
  <si>
    <t>No</t>
  </si>
  <si>
    <t>Colocar 1, -1 o No</t>
  </si>
  <si>
    <t>Media TCA</t>
  </si>
  <si>
    <t>SE TCA</t>
  </si>
  <si>
    <t>Giros ciclo crecim.</t>
  </si>
  <si>
    <t>REMAQN</t>
  </si>
  <si>
    <t>Patentamientos de maquinaria en Argentina (incluye: maquinaria agrícola y vial)</t>
  </si>
  <si>
    <t>Desde 2002.01</t>
  </si>
  <si>
    <t>1 / 3</t>
  </si>
  <si>
    <t>2 / 3</t>
  </si>
  <si>
    <t>MAQAGRI</t>
  </si>
  <si>
    <t xml:space="preserve">Patentamientos de maquinaria </t>
  </si>
  <si>
    <t>G_VARS</t>
  </si>
  <si>
    <t>Número de Maquinarias</t>
  </si>
  <si>
    <t>Ventas de Maquinaria Agrícola en Argentina. Millones de pesos de 2004. Mensual. 1994.01.</t>
  </si>
  <si>
    <t>3 / 3</t>
  </si>
  <si>
    <t>( 1 / 3 )</t>
  </si>
  <si>
    <t>( 2 / 3 )</t>
  </si>
  <si>
    <t>( 3 / 3 )</t>
  </si>
  <si>
    <t>Último mes con datos:</t>
  </si>
  <si>
    <t>.</t>
  </si>
  <si>
    <t>Ciclo 
Clásico
Trimestral</t>
  </si>
  <si>
    <t>Ciclo de
Crecim.
Trimestral</t>
  </si>
  <si>
    <t>Ciclos de refrencia</t>
  </si>
  <si>
    <t>Miles de vehículos</t>
  </si>
  <si>
    <t>Desvío respecto al máximo previo</t>
  </si>
  <si>
    <t>Variación anual suavizada de 6 meses</t>
  </si>
  <si>
    <t>REMAQN-PRED</t>
  </si>
  <si>
    <t>REGVN-PRED</t>
  </si>
  <si>
    <t>REGVN-TCA-VAS</t>
  </si>
  <si>
    <t>REGVU-PRED</t>
  </si>
  <si>
    <t>REGVU-VAS</t>
  </si>
  <si>
    <t>REMAQN-BC</t>
  </si>
  <si>
    <t>REMAQN-TCA_VAS</t>
  </si>
  <si>
    <t>Ciclo de
Crecim.
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</si>
</sst>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#,##0_);[Red]\-#,##0_)"/>
    <numFmt numFmtId="165" formatCode="#,##0.0_);[Red]\-#,##0.0_)"/>
    <numFmt numFmtId="166" formatCode="#,##0.00_);[Red]\-#,##0.00_)"/>
    <numFmt numFmtId="167" formatCode="0.000_);[Red]\-0.000_)"/>
    <numFmt numFmtId="168" formatCode="0.0%_);[Red]\-0.0%_)"/>
    <numFmt numFmtId="169" formatCode="0.000%_);[Red]\-0.000%_)"/>
    <numFmt numFmtId="170" formatCode="0.0%"/>
    <numFmt numFmtId="171" formatCode="0%_);[Red]\-0%_)"/>
    <numFmt numFmtId="172" formatCode="#,##0.000_);[Red]\-#,##0.000_)"/>
    <numFmt numFmtId="173" formatCode="0.000"/>
    <numFmt numFmtId="174" formatCode="0.0000_);[Red]\-0.0000_)"/>
    <numFmt numFmtId="175" formatCode="0.0_ ;[Red]\-0.0\ "/>
    <numFmt numFmtId="176" formatCode="0.00_ ;[Red]\-0.00\ "/>
    <numFmt numFmtId="177" formatCode="0.0"/>
    <numFmt numFmtId="178" formatCode="0_ ;[Red]\-0\ "/>
    <numFmt numFmtId="179" formatCode="#,##0.000_ ;[Red]\-#,##0.000\ "/>
    <numFmt numFmtId="180" formatCode="0.0%;[Red]\-0.0%"/>
    <numFmt numFmtId="181" formatCode="#,##0.000"/>
    <numFmt numFmtId="182" formatCode="0.0_);[Red]\-0.0_)"/>
    <numFmt numFmtId="183" formatCode="#,##0_ ;[Red]\-#,##0\ "/>
    <numFmt numFmtId="184" formatCode="0.000_ ;[Red]\-0.000\ "/>
    <numFmt numFmtId="185" formatCode="#,##0.00_ ;[Red]\-#,##0.00\ "/>
    <numFmt numFmtId="186" formatCode="0.00%_);[Red]\-0.00%_)"/>
    <numFmt numFmtId="187" formatCode="0.00000000000000E+00"/>
    <numFmt numFmtId="188" formatCode="0.00000_);[Red]\-0.00000_)"/>
    <numFmt numFmtId="189" formatCode="0.000000000000000E+00"/>
    <numFmt numFmtId="190" formatCode="0.0%\ ;[Red]\-0.0%"/>
    <numFmt numFmtId="191" formatCode="#,##0.0_ ;[Red]\-#,##0.0\ "/>
    <numFmt numFmtId="192" formatCode="#,##0.0"/>
  </numFmts>
  <fonts count="1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4"/>
      <name val="Arial"/>
      <family val="2"/>
    </font>
    <font>
      <b/>
      <sz val="9"/>
      <color indexed="17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17"/>
      <name val="Arial"/>
      <family val="2"/>
    </font>
    <font>
      <sz val="9"/>
      <color indexed="12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indexed="16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9"/>
      <color indexed="20"/>
      <name val="Arial"/>
      <family val="2"/>
    </font>
    <font>
      <sz val="9"/>
      <color indexed="2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1"/>
      <color indexed="10"/>
      <name val="Arial"/>
      <family val="2"/>
    </font>
    <font>
      <b/>
      <sz val="11"/>
      <color indexed="10"/>
      <name val="Tahoma"/>
      <family val="2"/>
    </font>
    <font>
      <b/>
      <sz val="11"/>
      <color indexed="8"/>
      <name val="Arial"/>
      <family val="2"/>
    </font>
    <font>
      <b/>
      <i/>
      <sz val="10"/>
      <color indexed="10"/>
      <name val="Arial"/>
      <family val="2"/>
    </font>
    <font>
      <sz val="11"/>
      <color indexed="8"/>
      <name val="Arial"/>
      <family val="2"/>
    </font>
    <font>
      <sz val="10"/>
      <name val="Courier"/>
      <family val="3"/>
    </font>
    <font>
      <sz val="8"/>
      <name val="Courier"/>
      <family val="3"/>
    </font>
    <font>
      <b/>
      <sz val="10"/>
      <name val="Tahoma"/>
      <family val="2"/>
    </font>
    <font>
      <sz val="11"/>
      <name val="Arial"/>
      <family val="2"/>
    </font>
    <font>
      <sz val="10"/>
      <color rgb="FF0000FF"/>
      <name val="Arial"/>
      <family val="2"/>
    </font>
    <font>
      <b/>
      <sz val="9"/>
      <color rgb="FF0000FF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10"/>
      <name val="MS Sans Serif"/>
      <family val="2"/>
    </font>
    <font>
      <b/>
      <sz val="11"/>
      <color rgb="FFFF0000"/>
      <name val="Arial"/>
      <family val="2"/>
    </font>
    <font>
      <b/>
      <sz val="11"/>
      <color rgb="FF0000FF"/>
      <name val="Arial"/>
      <family val="2"/>
    </font>
    <font>
      <b/>
      <i/>
      <sz val="10"/>
      <color rgb="FFFF000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color rgb="FF0000FF"/>
      <name val="Arial"/>
      <family val="2"/>
    </font>
    <font>
      <sz val="12"/>
      <name val="Arial"/>
      <family val="2"/>
    </font>
    <font>
      <b/>
      <i/>
      <sz val="9"/>
      <color rgb="FFFF0000"/>
      <name val="Arial"/>
      <family val="2"/>
    </font>
    <font>
      <b/>
      <i/>
      <sz val="11"/>
      <color rgb="FFFF0000"/>
      <name val="Arial"/>
      <family val="2"/>
    </font>
    <font>
      <b/>
      <sz val="9"/>
      <color rgb="FF7030A0"/>
      <name val="Arial"/>
      <family val="2"/>
    </font>
    <font>
      <b/>
      <sz val="10"/>
      <color rgb="FF0000CC"/>
      <name val="Arial"/>
      <family val="2"/>
    </font>
    <font>
      <b/>
      <sz val="10"/>
      <color rgb="FF990000"/>
      <name val="Arial"/>
      <family val="2"/>
    </font>
    <font>
      <b/>
      <i/>
      <sz val="9"/>
      <name val="Arial"/>
      <family val="2"/>
    </font>
    <font>
      <sz val="10"/>
      <color rgb="FF006600"/>
      <name val="Arial"/>
      <family val="2"/>
    </font>
    <font>
      <b/>
      <sz val="10"/>
      <color theme="1"/>
      <name val="Arial"/>
      <family val="2"/>
    </font>
    <font>
      <sz val="1"/>
      <color indexed="8"/>
      <name val="Courier"/>
      <family val="3"/>
    </font>
    <font>
      <sz val="10"/>
      <name val="MS Sans Serif"/>
    </font>
    <font>
      <sz val="9"/>
      <color indexed="9"/>
      <name val="Arial"/>
      <family val="2"/>
    </font>
    <font>
      <b/>
      <sz val="10"/>
      <color theme="0" tint="-0.34998626667073579"/>
      <name val="Arial"/>
      <family val="2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3"/>
      <name val="Arial"/>
      <family val="2"/>
    </font>
    <font>
      <sz val="8"/>
      <color indexed="17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8"/>
      <color indexed="17"/>
      <name val="Arial"/>
      <family val="2"/>
    </font>
    <font>
      <sz val="10"/>
      <color theme="0"/>
      <name val="Arial"/>
      <family val="2"/>
    </font>
    <font>
      <b/>
      <i/>
      <sz val="8"/>
      <color rgb="FFFF0000"/>
      <name val="Arial"/>
      <family val="2"/>
    </font>
    <font>
      <b/>
      <sz val="8"/>
      <color indexed="13"/>
      <name val="Arial"/>
      <family val="2"/>
    </font>
    <font>
      <i/>
      <sz val="8"/>
      <color theme="1"/>
      <name val="Arial"/>
      <family val="2"/>
    </font>
    <font>
      <b/>
      <sz val="11"/>
      <color theme="0"/>
      <name val="Arial"/>
      <family val="2"/>
    </font>
    <font>
      <sz val="10"/>
      <color theme="8" tint="-0.249977111117893"/>
      <name val="Arial"/>
      <family val="2"/>
    </font>
    <font>
      <sz val="10"/>
      <color rgb="FFFF0000"/>
      <name val="Arial"/>
      <family val="2"/>
    </font>
    <font>
      <sz val="10"/>
      <color rgb="FFFF33CC"/>
      <name val="Arial"/>
      <family val="2"/>
    </font>
    <font>
      <b/>
      <sz val="10"/>
      <color rgb="FF3F3F3F"/>
      <name val="Arial"/>
      <family val="2"/>
    </font>
    <font>
      <b/>
      <sz val="10"/>
      <color theme="0"/>
      <name val="Arial"/>
      <family val="2"/>
    </font>
    <font>
      <sz val="10"/>
      <color rgb="FF0000CC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3" tint="-0.249977111117893"/>
      <name val="Arial"/>
      <family val="2"/>
    </font>
    <font>
      <b/>
      <sz val="10"/>
      <color theme="5"/>
      <name val="Arial"/>
      <family val="2"/>
    </font>
    <font>
      <b/>
      <sz val="10"/>
      <color rgb="FFFF33CC"/>
      <name val="Arial"/>
      <family val="2"/>
    </font>
    <font>
      <sz val="10"/>
      <color theme="6" tint="-0.499984740745262"/>
      <name val="Arial"/>
      <family val="2"/>
    </font>
    <font>
      <sz val="10"/>
      <color theme="3" tint="-0.249977111117893"/>
      <name val="Arial"/>
      <family val="2"/>
    </font>
    <font>
      <sz val="10"/>
      <color theme="5"/>
      <name val="Arial"/>
      <family val="2"/>
    </font>
    <font>
      <sz val="12"/>
      <name val="Courier"/>
      <family val="3"/>
    </font>
    <font>
      <sz val="10"/>
      <color rgb="FF008000"/>
      <name val="Arial"/>
      <family val="2"/>
    </font>
    <font>
      <sz val="10"/>
      <color theme="6" tint="-0.249977111117893"/>
      <name val="Arial"/>
      <family val="2"/>
    </font>
    <font>
      <sz val="9"/>
      <color indexed="14"/>
      <name val="Arial"/>
      <family val="2"/>
    </font>
    <font>
      <sz val="10"/>
      <color indexed="10"/>
      <name val="Arial"/>
      <family val="2"/>
    </font>
    <font>
      <b/>
      <sz val="11"/>
      <color indexed="12"/>
      <name val="Arial"/>
      <family val="2"/>
    </font>
    <font>
      <b/>
      <i/>
      <sz val="11"/>
      <color rgb="FF3333FF"/>
      <name val="Arial"/>
      <family val="2"/>
    </font>
    <font>
      <b/>
      <sz val="11"/>
      <color rgb="FF3333FF"/>
      <name val="Arial"/>
      <family val="2"/>
    </font>
    <font>
      <b/>
      <sz val="10"/>
      <color indexed="8"/>
      <name val="Arial"/>
      <family val="2"/>
    </font>
    <font>
      <b/>
      <sz val="9"/>
      <color theme="0"/>
      <name val="Arial"/>
      <family val="2"/>
    </font>
    <font>
      <sz val="10"/>
      <name val="Calibri"/>
      <family val="2"/>
    </font>
    <font>
      <b/>
      <i/>
      <sz val="10"/>
      <name val="Calibri"/>
      <family val="2"/>
    </font>
    <font>
      <b/>
      <i/>
      <sz val="10"/>
      <color rgb="FF0000CC"/>
      <name val="Calibri"/>
      <family val="2"/>
    </font>
    <font>
      <b/>
      <sz val="10"/>
      <name val="Calibri"/>
      <family val="2"/>
    </font>
    <font>
      <b/>
      <sz val="11"/>
      <color theme="3"/>
      <name val="Calibri"/>
      <family val="2"/>
    </font>
    <font>
      <b/>
      <sz val="10"/>
      <color theme="0"/>
      <name val="Calibri"/>
      <family val="2"/>
    </font>
    <font>
      <b/>
      <sz val="10"/>
      <color theme="1" tint="0.499984740745262"/>
      <name val="Arial"/>
      <family val="2"/>
    </font>
    <font>
      <i/>
      <sz val="11"/>
      <color rgb="FFFF0000"/>
      <name val="Arial"/>
      <family val="2"/>
    </font>
    <font>
      <b/>
      <i/>
      <sz val="10"/>
      <color rgb="FF0000FF"/>
      <name val="Arial"/>
      <family val="2"/>
    </font>
    <font>
      <sz val="10"/>
      <name val="Tahoma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3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thick">
        <color indexed="64"/>
      </right>
      <top style="thin">
        <color auto="1"/>
      </top>
      <bottom style="thick">
        <color auto="1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auto="1"/>
      </right>
      <top style="double">
        <color indexed="64"/>
      </top>
      <bottom style="double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6600"/>
      </left>
      <right/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auto="1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theme="1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dashed">
        <color theme="1"/>
      </right>
      <top/>
      <bottom/>
      <diagonal/>
    </border>
    <border>
      <left style="medium">
        <color theme="1"/>
      </left>
      <right style="dashed">
        <color theme="1"/>
      </right>
      <top style="thin">
        <color theme="0"/>
      </top>
      <bottom style="thin">
        <color auto="1"/>
      </bottom>
      <diagonal/>
    </border>
    <border>
      <left style="dashed">
        <color theme="1"/>
      </left>
      <right style="medium">
        <color indexed="64"/>
      </right>
      <top/>
      <bottom/>
      <diagonal/>
    </border>
    <border>
      <left style="dashed">
        <color theme="1"/>
      </left>
      <right style="medium">
        <color indexed="64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auto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double">
        <color theme="1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theme="0"/>
      </top>
      <bottom style="thin">
        <color auto="1"/>
      </bottom>
      <diagonal/>
    </border>
    <border>
      <left/>
      <right style="medium">
        <color theme="1"/>
      </right>
      <top style="thin">
        <color theme="0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 style="thin">
        <color auto="1"/>
      </left>
      <right style="medium">
        <color theme="1"/>
      </right>
      <top/>
      <bottom style="thin">
        <color indexed="64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thin">
        <color indexed="64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 style="thick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</borders>
  <cellStyleXfs count="40">
    <xf numFmtId="0" fontId="0" fillId="0" borderId="0"/>
    <xf numFmtId="0" fontId="9" fillId="0" borderId="0" applyFont="0" applyFill="0" applyBorder="0" applyAlignment="0" applyProtection="0"/>
    <xf numFmtId="0" fontId="38" fillId="0" borderId="0"/>
    <xf numFmtId="9" fontId="9" fillId="0" borderId="0" applyFont="0" applyFill="0" applyBorder="0" applyAlignment="0" applyProtection="0"/>
    <xf numFmtId="0" fontId="8" fillId="0" borderId="0"/>
    <xf numFmtId="0" fontId="46" fillId="0" borderId="0"/>
    <xf numFmtId="0" fontId="46" fillId="0" borderId="0"/>
    <xf numFmtId="0" fontId="46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2" fillId="0" borderId="0">
      <protection locked="0"/>
    </xf>
    <xf numFmtId="0" fontId="6" fillId="0" borderId="0"/>
    <xf numFmtId="0" fontId="3" fillId="0" borderId="0"/>
    <xf numFmtId="0" fontId="63" fillId="0" borderId="0"/>
    <xf numFmtId="0" fontId="2" fillId="0" borderId="0"/>
    <xf numFmtId="0" fontId="2" fillId="0" borderId="0"/>
    <xf numFmtId="43" fontId="66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17" borderId="258" applyNumberFormat="0" applyAlignment="0" applyProtection="0"/>
    <xf numFmtId="0" fontId="6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6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6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93" fillId="0" borderId="0"/>
    <xf numFmtId="0" fontId="2" fillId="0" borderId="0"/>
  </cellStyleXfs>
  <cellXfs count="159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/>
    <xf numFmtId="0" fontId="0" fillId="6" borderId="11" xfId="0" applyFill="1" applyBorder="1" applyAlignment="1">
      <alignment horizontal="centerContinuous" vertical="center" wrapText="1"/>
    </xf>
    <xf numFmtId="0" fontId="27" fillId="6" borderId="1" xfId="0" applyFont="1" applyFill="1" applyBorder="1" applyAlignment="1">
      <alignment vertical="center"/>
    </xf>
    <xf numFmtId="1" fontId="16" fillId="6" borderId="1" xfId="0" applyNumberFormat="1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Continuous" vertical="center" wrapText="1"/>
    </xf>
    <xf numFmtId="0" fontId="18" fillId="6" borderId="6" xfId="0" quotePrefix="1" applyFont="1" applyFill="1" applyBorder="1" applyAlignment="1">
      <alignment vertical="top" wrapText="1"/>
    </xf>
    <xf numFmtId="0" fontId="11" fillId="0" borderId="28" xfId="0" applyFont="1" applyBorder="1" applyAlignment="1">
      <alignment horizontal="center" vertical="center"/>
    </xf>
    <xf numFmtId="2" fontId="35" fillId="5" borderId="1" xfId="0" quotePrefix="1" applyNumberFormat="1" applyFont="1" applyFill="1" applyBorder="1" applyAlignment="1">
      <alignment horizontal="center"/>
    </xf>
    <xf numFmtId="2" fontId="37" fillId="0" borderId="1" xfId="0" quotePrefix="1" applyNumberFormat="1" applyFont="1" applyBorder="1" applyAlignment="1">
      <alignment horizontal="center"/>
    </xf>
    <xf numFmtId="0" fontId="34" fillId="3" borderId="0" xfId="2" applyFont="1" applyFill="1" applyAlignment="1">
      <alignment horizontal="center"/>
    </xf>
    <xf numFmtId="0" fontId="38" fillId="0" borderId="0" xfId="2"/>
    <xf numFmtId="0" fontId="11" fillId="0" borderId="38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5" fillId="6" borderId="9" xfId="0" applyFont="1" applyFill="1" applyBorder="1" applyAlignment="1">
      <alignment horizontal="centerContinuous" vertical="center" wrapText="1"/>
    </xf>
    <xf numFmtId="0" fontId="11" fillId="6" borderId="45" xfId="0" quotePrefix="1" applyFont="1" applyFill="1" applyBorder="1" applyAlignment="1">
      <alignment horizontal="center" vertical="center" wrapText="1"/>
    </xf>
    <xf numFmtId="0" fontId="11" fillId="6" borderId="46" xfId="0" quotePrefix="1" applyFont="1" applyFill="1" applyBorder="1" applyAlignment="1">
      <alignment horizontal="center" vertical="center" wrapText="1"/>
    </xf>
    <xf numFmtId="2" fontId="40" fillId="6" borderId="7" xfId="0" applyNumberFormat="1" applyFont="1" applyFill="1" applyBorder="1" applyAlignment="1">
      <alignment horizontal="left" vertical="top"/>
    </xf>
    <xf numFmtId="0" fontId="40" fillId="6" borderId="6" xfId="0" applyFont="1" applyFill="1" applyBorder="1" applyAlignment="1">
      <alignment vertical="top"/>
    </xf>
    <xf numFmtId="0" fontId="40" fillId="6" borderId="17" xfId="0" applyFont="1" applyFill="1" applyBorder="1" applyAlignment="1">
      <alignment vertical="top"/>
    </xf>
    <xf numFmtId="11" fontId="12" fillId="6" borderId="0" xfId="0" quotePrefix="1" applyNumberFormat="1" applyFont="1" applyFill="1" applyAlignment="1">
      <alignment horizontal="center" vertical="center"/>
    </xf>
    <xf numFmtId="11" fontId="12" fillId="6" borderId="0" xfId="0" applyNumberFormat="1" applyFont="1" applyFill="1" applyAlignment="1">
      <alignment horizontal="center" vertical="center"/>
    </xf>
    <xf numFmtId="0" fontId="8" fillId="9" borderId="7" xfId="4" applyFill="1" applyBorder="1" applyAlignment="1">
      <alignment horizontal="center"/>
    </xf>
    <xf numFmtId="0" fontId="8" fillId="9" borderId="8" xfId="4" applyFill="1" applyBorder="1" applyAlignment="1">
      <alignment horizontal="center"/>
    </xf>
    <xf numFmtId="0" fontId="11" fillId="9" borderId="78" xfId="4" applyFont="1" applyFill="1" applyBorder="1" applyAlignment="1">
      <alignment horizontal="center"/>
    </xf>
    <xf numFmtId="0" fontId="11" fillId="9" borderId="58" xfId="4" applyFont="1" applyFill="1" applyBorder="1" applyAlignment="1">
      <alignment horizontal="center"/>
    </xf>
    <xf numFmtId="0" fontId="8" fillId="6" borderId="6" xfId="4" applyFill="1" applyBorder="1" applyAlignment="1">
      <alignment vertical="center"/>
    </xf>
    <xf numFmtId="0" fontId="8" fillId="6" borderId="0" xfId="4" applyFill="1" applyAlignment="1">
      <alignment vertical="center"/>
    </xf>
    <xf numFmtId="165" fontId="8" fillId="0" borderId="79" xfId="4" applyNumberFormat="1" applyBorder="1" applyAlignment="1">
      <alignment horizontal="center" vertical="center"/>
    </xf>
    <xf numFmtId="165" fontId="8" fillId="0" borderId="56" xfId="4" applyNumberFormat="1" applyBorder="1" applyAlignment="1">
      <alignment horizontal="center" vertical="center"/>
    </xf>
    <xf numFmtId="0" fontId="8" fillId="6" borderId="84" xfId="4" applyFill="1" applyBorder="1" applyAlignment="1">
      <alignment vertical="center"/>
    </xf>
    <xf numFmtId="0" fontId="8" fillId="6" borderId="85" xfId="4" applyFill="1" applyBorder="1" applyAlignment="1">
      <alignment vertical="center"/>
    </xf>
    <xf numFmtId="165" fontId="8" fillId="0" borderId="89" xfId="4" applyNumberFormat="1" applyBorder="1" applyAlignment="1">
      <alignment horizontal="center" vertical="center"/>
    </xf>
    <xf numFmtId="165" fontId="8" fillId="0" borderId="90" xfId="4" applyNumberFormat="1" applyBorder="1" applyAlignment="1">
      <alignment horizontal="center" vertical="center"/>
    </xf>
    <xf numFmtId="0" fontId="8" fillId="6" borderId="92" xfId="4" applyFill="1" applyBorder="1" applyAlignment="1">
      <alignment vertical="center"/>
    </xf>
    <xf numFmtId="0" fontId="8" fillId="6" borderId="42" xfId="4" applyFill="1" applyBorder="1" applyAlignment="1">
      <alignment vertical="center"/>
    </xf>
    <xf numFmtId="0" fontId="18" fillId="8" borderId="39" xfId="0" applyFont="1" applyFill="1" applyBorder="1" applyAlignment="1">
      <alignment horizontal="center"/>
    </xf>
    <xf numFmtId="0" fontId="18" fillId="8" borderId="75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 vertical="center"/>
    </xf>
    <xf numFmtId="0" fontId="8" fillId="0" borderId="0" xfId="8"/>
    <xf numFmtId="9" fontId="8" fillId="0" borderId="76" xfId="3" applyFont="1" applyBorder="1" applyAlignment="1">
      <alignment horizontal="center" vertical="center"/>
    </xf>
    <xf numFmtId="9" fontId="8" fillId="0" borderId="47" xfId="3" applyFont="1" applyBorder="1" applyAlignment="1">
      <alignment horizontal="center" vertical="center"/>
    </xf>
    <xf numFmtId="9" fontId="8" fillId="0" borderId="79" xfId="3" applyFont="1" applyBorder="1" applyAlignment="1">
      <alignment horizontal="center" vertical="center"/>
    </xf>
    <xf numFmtId="9" fontId="8" fillId="0" borderId="56" xfId="3" applyFont="1" applyBorder="1" applyAlignment="1">
      <alignment horizontal="center" vertical="center"/>
    </xf>
    <xf numFmtId="0" fontId="11" fillId="14" borderId="122" xfId="8" applyFont="1" applyFill="1" applyBorder="1" applyAlignment="1">
      <alignment horizontal="center" vertical="center"/>
    </xf>
    <xf numFmtId="173" fontId="11" fillId="14" borderId="122" xfId="8" applyNumberFormat="1" applyFont="1" applyFill="1" applyBorder="1" applyAlignment="1">
      <alignment horizontal="center" vertical="center"/>
    </xf>
    <xf numFmtId="0" fontId="11" fillId="14" borderId="123" xfId="8" applyFont="1" applyFill="1" applyBorder="1" applyAlignment="1">
      <alignment horizontal="center" vertical="center"/>
    </xf>
    <xf numFmtId="1" fontId="24" fillId="6" borderId="5" xfId="0" applyNumberFormat="1" applyFont="1" applyFill="1" applyBorder="1" applyAlignment="1">
      <alignment horizontal="center" vertical="center" wrapText="1"/>
    </xf>
    <xf numFmtId="181" fontId="11" fillId="14" borderId="122" xfId="8" applyNumberFormat="1" applyFont="1" applyFill="1" applyBorder="1" applyAlignment="1">
      <alignment horizontal="center" vertical="center"/>
    </xf>
    <xf numFmtId="0" fontId="18" fillId="9" borderId="11" xfId="0" quotePrefix="1" applyFont="1" applyFill="1" applyBorder="1" applyAlignment="1">
      <alignment horizontal="centerContinuous" vertical="center" wrapText="1"/>
    </xf>
    <xf numFmtId="0" fontId="31" fillId="9" borderId="11" xfId="0" quotePrefix="1" applyFont="1" applyFill="1" applyBorder="1" applyAlignment="1">
      <alignment horizontal="centerContinuous" vertical="center" wrapText="1"/>
    </xf>
    <xf numFmtId="0" fontId="31" fillId="9" borderId="11" xfId="0" applyFont="1" applyFill="1" applyBorder="1" applyAlignment="1">
      <alignment horizontal="centerContinuous" vertical="center" wrapText="1"/>
    </xf>
    <xf numFmtId="179" fontId="10" fillId="0" borderId="0" xfId="0" applyNumberFormat="1" applyFont="1" applyAlignment="1">
      <alignment horizontal="center" vertical="center"/>
    </xf>
    <xf numFmtId="0" fontId="8" fillId="0" borderId="121" xfId="8" quotePrefix="1" applyBorder="1" applyAlignment="1">
      <alignment horizontal="center" vertical="center"/>
    </xf>
    <xf numFmtId="181" fontId="8" fillId="0" borderId="121" xfId="8" applyNumberFormat="1" applyBorder="1" applyAlignment="1">
      <alignment horizontal="center" vertical="center"/>
    </xf>
    <xf numFmtId="0" fontId="8" fillId="0" borderId="136" xfId="8" applyBorder="1" applyAlignment="1">
      <alignment horizontal="center" vertical="center"/>
    </xf>
    <xf numFmtId="0" fontId="8" fillId="0" borderId="38" xfId="8" applyBorder="1" applyAlignment="1">
      <alignment horizontal="center" vertical="center"/>
    </xf>
    <xf numFmtId="181" fontId="8" fillId="0" borderId="38" xfId="8" applyNumberFormat="1" applyBorder="1" applyAlignment="1">
      <alignment horizontal="center" vertical="center"/>
    </xf>
    <xf numFmtId="0" fontId="8" fillId="0" borderId="137" xfId="8" applyBorder="1" applyAlignment="1">
      <alignment horizontal="center" vertical="center"/>
    </xf>
    <xf numFmtId="0" fontId="8" fillId="0" borderId="128" xfId="8" quotePrefix="1" applyBorder="1" applyAlignment="1">
      <alignment horizontal="center" vertical="center"/>
    </xf>
    <xf numFmtId="181" fontId="8" fillId="0" borderId="128" xfId="8" applyNumberFormat="1" applyBorder="1" applyAlignment="1">
      <alignment horizontal="center" vertical="center"/>
    </xf>
    <xf numFmtId="0" fontId="11" fillId="14" borderId="38" xfId="8" applyFont="1" applyFill="1" applyBorder="1" applyAlignment="1">
      <alignment horizontal="center" vertical="center"/>
    </xf>
    <xf numFmtId="181" fontId="11" fillId="14" borderId="38" xfId="8" applyNumberFormat="1" applyFont="1" applyFill="1" applyBorder="1" applyAlignment="1">
      <alignment horizontal="center" vertical="center"/>
    </xf>
    <xf numFmtId="0" fontId="11" fillId="14" borderId="137" xfId="8" applyFont="1" applyFill="1" applyBorder="1" applyAlignment="1">
      <alignment horizontal="center" vertical="center"/>
    </xf>
    <xf numFmtId="0" fontId="31" fillId="11" borderId="132" xfId="8" quotePrefix="1" applyFont="1" applyFill="1" applyBorder="1" applyAlignment="1">
      <alignment horizontal="centerContinuous" vertical="center" wrapText="1"/>
    </xf>
    <xf numFmtId="0" fontId="8" fillId="11" borderId="133" xfId="8" applyFill="1" applyBorder="1" applyAlignment="1">
      <alignment horizontal="centerContinuous" vertical="center" wrapText="1"/>
    </xf>
    <xf numFmtId="0" fontId="8" fillId="11" borderId="134" xfId="8" applyFill="1" applyBorder="1" applyAlignment="1">
      <alignment horizontal="centerContinuous" vertical="center" wrapText="1"/>
    </xf>
    <xf numFmtId="0" fontId="31" fillId="11" borderId="132" xfId="8" applyFont="1" applyFill="1" applyBorder="1" applyAlignment="1">
      <alignment horizontal="centerContinuous" vertical="center" wrapText="1"/>
    </xf>
    <xf numFmtId="0" fontId="11" fillId="11" borderId="133" xfId="8" applyFont="1" applyFill="1" applyBorder="1" applyAlignment="1">
      <alignment horizontal="centerContinuous" vertical="center" wrapText="1"/>
    </xf>
    <xf numFmtId="0" fontId="11" fillId="11" borderId="134" xfId="8" applyFont="1" applyFill="1" applyBorder="1" applyAlignment="1">
      <alignment horizontal="centerContinuous" vertical="center" wrapText="1"/>
    </xf>
    <xf numFmtId="0" fontId="11" fillId="11" borderId="138" xfId="8" applyFont="1" applyFill="1" applyBorder="1" applyAlignment="1">
      <alignment horizontal="center" vertical="center" wrapText="1"/>
    </xf>
    <xf numFmtId="0" fontId="11" fillId="11" borderId="140" xfId="8" applyFont="1" applyFill="1" applyBorder="1" applyAlignment="1">
      <alignment horizontal="center" vertical="center" wrapText="1"/>
    </xf>
    <xf numFmtId="0" fontId="11" fillId="11" borderId="140" xfId="8" quotePrefix="1" applyFont="1" applyFill="1" applyBorder="1" applyAlignment="1">
      <alignment horizontal="center" vertical="center" wrapText="1"/>
    </xf>
    <xf numFmtId="0" fontId="11" fillId="11" borderId="141" xfId="8" quotePrefix="1" applyFont="1" applyFill="1" applyBorder="1" applyAlignment="1">
      <alignment horizontal="center" vertical="center" wrapText="1"/>
    </xf>
    <xf numFmtId="0" fontId="11" fillId="14" borderId="38" xfId="8" quotePrefix="1" applyFont="1" applyFill="1" applyBorder="1" applyAlignment="1">
      <alignment horizontal="center" vertical="center"/>
    </xf>
    <xf numFmtId="0" fontId="31" fillId="10" borderId="132" xfId="8" quotePrefix="1" applyFont="1" applyFill="1" applyBorder="1" applyAlignment="1">
      <alignment horizontal="centerContinuous" vertical="center" wrapText="1"/>
    </xf>
    <xf numFmtId="0" fontId="31" fillId="10" borderId="132" xfId="8" applyFont="1" applyFill="1" applyBorder="1" applyAlignment="1">
      <alignment horizontal="centerContinuous" vertical="center" wrapText="1"/>
    </xf>
    <xf numFmtId="0" fontId="11" fillId="10" borderId="140" xfId="8" quotePrefix="1" applyFont="1" applyFill="1" applyBorder="1" applyAlignment="1">
      <alignment horizontal="center" vertical="center" wrapText="1"/>
    </xf>
    <xf numFmtId="1" fontId="36" fillId="12" borderId="144" xfId="0" applyNumberFormat="1" applyFont="1" applyFill="1" applyBorder="1" applyAlignment="1">
      <alignment horizontal="centerContinuous" vertical="center" wrapText="1"/>
    </xf>
    <xf numFmtId="0" fontId="36" fillId="12" borderId="142" xfId="0" applyFont="1" applyFill="1" applyBorder="1" applyAlignment="1">
      <alignment horizontal="centerContinuous" vertical="center" wrapText="1"/>
    </xf>
    <xf numFmtId="0" fontId="0" fillId="12" borderId="142" xfId="0" applyFill="1" applyBorder="1" applyAlignment="1">
      <alignment horizontal="centerContinuous" vertical="center" wrapText="1"/>
    </xf>
    <xf numFmtId="0" fontId="0" fillId="12" borderId="145" xfId="0" applyFill="1" applyBorder="1" applyAlignment="1">
      <alignment horizontal="centerContinuous" vertical="center" wrapText="1"/>
    </xf>
    <xf numFmtId="0" fontId="36" fillId="4" borderId="142" xfId="0" applyFont="1" applyFill="1" applyBorder="1" applyAlignment="1">
      <alignment horizontal="centerContinuous" vertical="center" wrapText="1"/>
    </xf>
    <xf numFmtId="0" fontId="36" fillId="4" borderId="145" xfId="0" applyFont="1" applyFill="1" applyBorder="1" applyAlignment="1">
      <alignment horizontal="centerContinuous" vertical="center" wrapText="1"/>
    </xf>
    <xf numFmtId="0" fontId="0" fillId="6" borderId="12" xfId="0" applyFill="1" applyBorder="1" applyAlignment="1">
      <alignment horizontal="centerContinuous" vertical="center" wrapText="1"/>
    </xf>
    <xf numFmtId="182" fontId="10" fillId="0" borderId="7" xfId="0" applyNumberFormat="1" applyFont="1" applyBorder="1" applyAlignment="1">
      <alignment horizontal="center" vertical="center"/>
    </xf>
    <xf numFmtId="182" fontId="10" fillId="0" borderId="8" xfId="0" applyNumberFormat="1" applyFont="1" applyBorder="1" applyAlignment="1">
      <alignment horizontal="center" vertical="center"/>
    </xf>
    <xf numFmtId="182" fontId="10" fillId="0" borderId="6" xfId="0" applyNumberFormat="1" applyFont="1" applyBorder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0" fontId="41" fillId="10" borderId="133" xfId="8" applyFont="1" applyFill="1" applyBorder="1" applyAlignment="1">
      <alignment horizontal="centerContinuous" vertical="center" wrapText="1"/>
    </xf>
    <xf numFmtId="0" fontId="41" fillId="10" borderId="134" xfId="8" applyFont="1" applyFill="1" applyBorder="1" applyAlignment="1">
      <alignment horizontal="centerContinuous" vertical="center" wrapText="1"/>
    </xf>
    <xf numFmtId="0" fontId="31" fillId="10" borderId="133" xfId="8" applyFont="1" applyFill="1" applyBorder="1" applyAlignment="1">
      <alignment horizontal="centerContinuous" vertical="center" wrapText="1"/>
    </xf>
    <xf numFmtId="0" fontId="31" fillId="10" borderId="134" xfId="8" applyFont="1" applyFill="1" applyBorder="1" applyAlignment="1">
      <alignment horizontal="centerContinuous" vertical="center" wrapText="1"/>
    </xf>
    <xf numFmtId="0" fontId="11" fillId="10" borderId="140" xfId="8" applyFont="1" applyFill="1" applyBorder="1" applyAlignment="1">
      <alignment horizontal="centerContinuous" vertical="center" wrapText="1"/>
    </xf>
    <xf numFmtId="0" fontId="11" fillId="10" borderId="140" xfId="8" quotePrefix="1" applyFont="1" applyFill="1" applyBorder="1" applyAlignment="1">
      <alignment horizontal="centerContinuous" vertical="center" wrapText="1"/>
    </xf>
    <xf numFmtId="0" fontId="11" fillId="10" borderId="141" xfId="8" quotePrefix="1" applyFont="1" applyFill="1" applyBorder="1" applyAlignment="1">
      <alignment horizontal="centerContinuous" vertical="center" wrapText="1"/>
    </xf>
    <xf numFmtId="0" fontId="8" fillId="9" borderId="128" xfId="8" applyFill="1" applyBorder="1" applyAlignment="1">
      <alignment horizontal="center" vertical="center"/>
    </xf>
    <xf numFmtId="173" fontId="8" fillId="9" borderId="128" xfId="8" applyNumberFormat="1" applyFill="1" applyBorder="1" applyAlignment="1">
      <alignment horizontal="center" vertical="center"/>
    </xf>
    <xf numFmtId="181" fontId="8" fillId="9" borderId="128" xfId="8" applyNumberFormat="1" applyFill="1" applyBorder="1" applyAlignment="1">
      <alignment horizontal="center" vertical="center"/>
    </xf>
    <xf numFmtId="0" fontId="8" fillId="9" borderId="136" xfId="8" applyFill="1" applyBorder="1" applyAlignment="1">
      <alignment horizontal="center" vertical="center"/>
    </xf>
    <xf numFmtId="179" fontId="10" fillId="0" borderId="110" xfId="0" applyNumberFormat="1" applyFont="1" applyBorder="1" applyAlignment="1">
      <alignment horizontal="center" vertical="center"/>
    </xf>
    <xf numFmtId="0" fontId="15" fillId="8" borderId="60" xfId="0" applyFont="1" applyFill="1" applyBorder="1" applyAlignment="1">
      <alignment horizontal="center"/>
    </xf>
    <xf numFmtId="168" fontId="20" fillId="0" borderId="60" xfId="0" applyNumberFormat="1" applyFont="1" applyBorder="1" applyAlignment="1">
      <alignment horizontal="center"/>
    </xf>
    <xf numFmtId="0" fontId="15" fillId="8" borderId="147" xfId="0" applyFont="1" applyFill="1" applyBorder="1" applyAlignment="1">
      <alignment horizontal="center"/>
    </xf>
    <xf numFmtId="168" fontId="20" fillId="0" borderId="147" xfId="0" applyNumberFormat="1" applyFont="1" applyBorder="1" applyAlignment="1">
      <alignment horizontal="center"/>
    </xf>
    <xf numFmtId="183" fontId="10" fillId="0" borderId="57" xfId="0" applyNumberFormat="1" applyFont="1" applyBorder="1" applyAlignment="1">
      <alignment horizontal="center" vertical="center"/>
    </xf>
    <xf numFmtId="183" fontId="10" fillId="0" borderId="150" xfId="0" applyNumberFormat="1" applyFont="1" applyBorder="1" applyAlignment="1">
      <alignment horizontal="center" vertical="center"/>
    </xf>
    <xf numFmtId="0" fontId="11" fillId="10" borderId="138" xfId="8" applyFont="1" applyFill="1" applyBorder="1" applyAlignment="1">
      <alignment horizontal="center" vertical="center" wrapText="1"/>
    </xf>
    <xf numFmtId="0" fontId="11" fillId="10" borderId="152" xfId="8" quotePrefix="1" applyFont="1" applyFill="1" applyBorder="1" applyAlignment="1">
      <alignment horizontal="center" vertical="center" wrapText="1"/>
    </xf>
    <xf numFmtId="0" fontId="11" fillId="10" borderId="155" xfId="8" applyFont="1" applyFill="1" applyBorder="1" applyAlignment="1">
      <alignment horizontal="centerContinuous" vertical="center" wrapText="1"/>
    </xf>
    <xf numFmtId="0" fontId="11" fillId="10" borderId="155" xfId="8" quotePrefix="1" applyFont="1" applyFill="1" applyBorder="1" applyAlignment="1">
      <alignment horizontal="center" vertical="center" wrapText="1"/>
    </xf>
    <xf numFmtId="0" fontId="11" fillId="10" borderId="156" xfId="8" quotePrefix="1" applyFont="1" applyFill="1" applyBorder="1" applyAlignment="1">
      <alignment horizontal="center" vertical="center" wrapText="1"/>
    </xf>
    <xf numFmtId="0" fontId="51" fillId="14" borderId="122" xfId="8" applyFont="1" applyFill="1" applyBorder="1" applyAlignment="1">
      <alignment horizontal="center" vertical="center"/>
    </xf>
    <xf numFmtId="0" fontId="11" fillId="12" borderId="128" xfId="8" quotePrefix="1" applyFont="1" applyFill="1" applyBorder="1" applyAlignment="1">
      <alignment horizontal="center" vertical="center"/>
    </xf>
    <xf numFmtId="0" fontId="51" fillId="12" borderId="128" xfId="8" quotePrefix="1" applyFont="1" applyFill="1" applyBorder="1" applyAlignment="1">
      <alignment horizontal="center" vertical="center"/>
    </xf>
    <xf numFmtId="0" fontId="11" fillId="12" borderId="128" xfId="8" applyFont="1" applyFill="1" applyBorder="1" applyAlignment="1">
      <alignment horizontal="center" vertical="center"/>
    </xf>
    <xf numFmtId="181" fontId="11" fillId="12" borderId="128" xfId="8" applyNumberFormat="1" applyFont="1" applyFill="1" applyBorder="1" applyAlignment="1">
      <alignment horizontal="center" vertical="center"/>
    </xf>
    <xf numFmtId="173" fontId="11" fillId="12" borderId="128" xfId="8" applyNumberFormat="1" applyFont="1" applyFill="1" applyBorder="1" applyAlignment="1">
      <alignment horizontal="center" vertical="center"/>
    </xf>
    <xf numFmtId="0" fontId="11" fillId="12" borderId="136" xfId="8" applyFont="1" applyFill="1" applyBorder="1" applyAlignment="1">
      <alignment horizontal="center" vertical="center"/>
    </xf>
    <xf numFmtId="0" fontId="11" fillId="12" borderId="122" xfId="8" applyFont="1" applyFill="1" applyBorder="1" applyAlignment="1">
      <alignment horizontal="center" vertical="center"/>
    </xf>
    <xf numFmtId="0" fontId="51" fillId="12" borderId="122" xfId="8" applyFont="1" applyFill="1" applyBorder="1" applyAlignment="1">
      <alignment horizontal="center" vertical="center"/>
    </xf>
    <xf numFmtId="181" fontId="11" fillId="12" borderId="122" xfId="8" applyNumberFormat="1" applyFont="1" applyFill="1" applyBorder="1" applyAlignment="1">
      <alignment horizontal="center" vertical="center"/>
    </xf>
    <xf numFmtId="173" fontId="11" fillId="12" borderId="122" xfId="8" applyNumberFormat="1" applyFont="1" applyFill="1" applyBorder="1" applyAlignment="1">
      <alignment horizontal="center" vertical="center"/>
    </xf>
    <xf numFmtId="0" fontId="11" fillId="12" borderId="123" xfId="8" applyFont="1" applyFill="1" applyBorder="1" applyAlignment="1">
      <alignment horizontal="center" vertical="center"/>
    </xf>
    <xf numFmtId="0" fontId="8" fillId="9" borderId="128" xfId="8" quotePrefix="1" applyFill="1" applyBorder="1" applyAlignment="1">
      <alignment horizontal="center" vertical="center"/>
    </xf>
    <xf numFmtId="0" fontId="53" fillId="9" borderId="128" xfId="8" quotePrefix="1" applyFont="1" applyFill="1" applyBorder="1" applyAlignment="1">
      <alignment horizontal="center" vertical="center"/>
    </xf>
    <xf numFmtId="0" fontId="8" fillId="9" borderId="92" xfId="8" applyFill="1" applyBorder="1" applyAlignment="1">
      <alignment horizontal="center" vertical="center"/>
    </xf>
    <xf numFmtId="0" fontId="53" fillId="9" borderId="42" xfId="8" applyFont="1" applyFill="1" applyBorder="1" applyAlignment="1">
      <alignment horizontal="center" vertical="center"/>
    </xf>
    <xf numFmtId="0" fontId="8" fillId="9" borderId="82" xfId="8" applyFill="1" applyBorder="1" applyAlignment="1">
      <alignment horizontal="center" vertical="center"/>
    </xf>
    <xf numFmtId="173" fontId="8" fillId="9" borderId="40" xfId="8" applyNumberFormat="1" applyFill="1" applyBorder="1" applyAlignment="1">
      <alignment horizontal="center" vertical="center"/>
    </xf>
    <xf numFmtId="0" fontId="11" fillId="14" borderId="160" xfId="8" applyFont="1" applyFill="1" applyBorder="1" applyAlignment="1">
      <alignment horizontal="center" vertical="center"/>
    </xf>
    <xf numFmtId="0" fontId="8" fillId="9" borderId="21" xfId="8" quotePrefix="1" applyFill="1" applyBorder="1" applyAlignment="1">
      <alignment horizontal="center" vertical="center"/>
    </xf>
    <xf numFmtId="0" fontId="53" fillId="9" borderId="20" xfId="8" quotePrefix="1" applyFont="1" applyFill="1" applyBorder="1" applyAlignment="1">
      <alignment horizontal="center" vertical="center"/>
    </xf>
    <xf numFmtId="0" fontId="8" fillId="9" borderId="161" xfId="8" quotePrefix="1" applyFill="1" applyBorder="1" applyAlignment="1">
      <alignment horizontal="center" vertical="center"/>
    </xf>
    <xf numFmtId="173" fontId="8" fillId="9" borderId="44" xfId="8" applyNumberFormat="1" applyFill="1" applyBorder="1" applyAlignment="1">
      <alignment horizontal="center" vertical="center"/>
    </xf>
    <xf numFmtId="181" fontId="11" fillId="12" borderId="44" xfId="8" applyNumberFormat="1" applyFont="1" applyFill="1" applyBorder="1" applyAlignment="1">
      <alignment horizontal="center" vertical="center"/>
    </xf>
    <xf numFmtId="0" fontId="11" fillId="12" borderId="162" xfId="8" applyFont="1" applyFill="1" applyBorder="1" applyAlignment="1">
      <alignment horizontal="center" vertical="center"/>
    </xf>
    <xf numFmtId="0" fontId="8" fillId="9" borderId="23" xfId="8" applyFill="1" applyBorder="1" applyAlignment="1">
      <alignment horizontal="center" vertical="center"/>
    </xf>
    <xf numFmtId="0" fontId="53" fillId="9" borderId="157" xfId="8" applyFont="1" applyFill="1" applyBorder="1" applyAlignment="1">
      <alignment horizontal="center" vertical="center"/>
    </xf>
    <xf numFmtId="0" fontId="8" fillId="9" borderId="163" xfId="8" applyFill="1" applyBorder="1" applyAlignment="1">
      <alignment horizontal="center" vertical="center"/>
    </xf>
    <xf numFmtId="173" fontId="8" fillId="9" borderId="43" xfId="8" applyNumberFormat="1" applyFill="1" applyBorder="1" applyAlignment="1">
      <alignment horizontal="center" vertical="center"/>
    </xf>
    <xf numFmtId="181" fontId="11" fillId="14" borderId="43" xfId="8" applyNumberFormat="1" applyFont="1" applyFill="1" applyBorder="1" applyAlignment="1">
      <alignment horizontal="center" vertical="center"/>
    </xf>
    <xf numFmtId="0" fontId="11" fillId="14" borderId="164" xfId="8" applyFont="1" applyFill="1" applyBorder="1" applyAlignment="1">
      <alignment horizontal="center" vertical="center"/>
    </xf>
    <xf numFmtId="0" fontId="8" fillId="9" borderId="69" xfId="8" quotePrefix="1" applyFill="1" applyBorder="1" applyAlignment="1">
      <alignment horizontal="center" vertical="center"/>
    </xf>
    <xf numFmtId="0" fontId="53" fillId="9" borderId="37" xfId="8" quotePrefix="1" applyFont="1" applyFill="1" applyBorder="1" applyAlignment="1">
      <alignment horizontal="center" vertical="center"/>
    </xf>
    <xf numFmtId="0" fontId="8" fillId="9" borderId="127" xfId="8" quotePrefix="1" applyFill="1" applyBorder="1" applyAlignment="1">
      <alignment horizontal="center" vertical="center"/>
    </xf>
    <xf numFmtId="173" fontId="8" fillId="9" borderId="34" xfId="8" applyNumberFormat="1" applyFill="1" applyBorder="1" applyAlignment="1">
      <alignment horizontal="center" vertical="center"/>
    </xf>
    <xf numFmtId="181" fontId="8" fillId="9" borderId="34" xfId="8" applyNumberFormat="1" applyFill="1" applyBorder="1" applyAlignment="1">
      <alignment horizontal="center" vertical="center"/>
    </xf>
    <xf numFmtId="181" fontId="8" fillId="9" borderId="44" xfId="8" applyNumberFormat="1" applyFill="1" applyBorder="1" applyAlignment="1">
      <alignment horizontal="center" vertical="center"/>
    </xf>
    <xf numFmtId="181" fontId="8" fillId="9" borderId="40" xfId="8" applyNumberFormat="1" applyFill="1" applyBorder="1" applyAlignment="1">
      <alignment horizontal="center" vertical="center"/>
    </xf>
    <xf numFmtId="0" fontId="8" fillId="9" borderId="160" xfId="8" applyFill="1" applyBorder="1" applyAlignment="1">
      <alignment horizontal="center" vertical="center"/>
    </xf>
    <xf numFmtId="0" fontId="11" fillId="14" borderId="162" xfId="8" applyFont="1" applyFill="1" applyBorder="1" applyAlignment="1">
      <alignment horizontal="center" vertical="center"/>
    </xf>
    <xf numFmtId="181" fontId="8" fillId="9" borderId="43" xfId="8" applyNumberFormat="1" applyFill="1" applyBorder="1" applyAlignment="1">
      <alignment horizontal="center" vertical="center"/>
    </xf>
    <xf numFmtId="0" fontId="8" fillId="9" borderId="164" xfId="8" applyFill="1" applyBorder="1" applyAlignment="1">
      <alignment horizontal="center" vertical="center"/>
    </xf>
    <xf numFmtId="181" fontId="8" fillId="9" borderId="122" xfId="8" applyNumberFormat="1" applyFill="1" applyBorder="1" applyAlignment="1">
      <alignment horizontal="center" vertical="center"/>
    </xf>
    <xf numFmtId="0" fontId="11" fillId="14" borderId="165" xfId="8" applyFont="1" applyFill="1" applyBorder="1" applyAlignment="1">
      <alignment horizontal="center" vertical="center"/>
    </xf>
    <xf numFmtId="0" fontId="8" fillId="9" borderId="122" xfId="8" applyFill="1" applyBorder="1" applyAlignment="1">
      <alignment horizontal="center" vertical="center"/>
    </xf>
    <xf numFmtId="0" fontId="8" fillId="9" borderId="122" xfId="8" quotePrefix="1" applyFill="1" applyBorder="1" applyAlignment="1">
      <alignment horizontal="center" vertical="center"/>
    </xf>
    <xf numFmtId="0" fontId="8" fillId="9" borderId="44" xfId="8" applyFill="1" applyBorder="1" applyAlignment="1">
      <alignment horizontal="center" vertical="center"/>
    </xf>
    <xf numFmtId="0" fontId="8" fillId="0" borderId="162" xfId="8" applyBorder="1" applyAlignment="1">
      <alignment horizontal="center" vertical="center"/>
    </xf>
    <xf numFmtId="0" fontId="8" fillId="9" borderId="40" xfId="8" quotePrefix="1" applyFill="1" applyBorder="1" applyAlignment="1">
      <alignment horizontal="center" vertical="center"/>
    </xf>
    <xf numFmtId="173" fontId="8" fillId="0" borderId="128" xfId="8" applyNumberFormat="1" applyBorder="1" applyAlignment="1">
      <alignment horizontal="center" vertical="center"/>
    </xf>
    <xf numFmtId="173" fontId="8" fillId="0" borderId="44" xfId="8" applyNumberFormat="1" applyBorder="1" applyAlignment="1">
      <alignment horizontal="center" vertical="center"/>
    </xf>
    <xf numFmtId="0" fontId="8" fillId="9" borderId="83" xfId="8" quotePrefix="1" applyFill="1" applyBorder="1" applyAlignment="1">
      <alignment horizontal="center" vertical="center"/>
    </xf>
    <xf numFmtId="173" fontId="8" fillId="9" borderId="83" xfId="8" quotePrefix="1" applyNumberFormat="1" applyFill="1" applyBorder="1" applyAlignment="1">
      <alignment horizontal="center" vertical="center"/>
    </xf>
    <xf numFmtId="173" fontId="11" fillId="14" borderId="83" xfId="8" quotePrefix="1" applyNumberFormat="1" applyFont="1" applyFill="1" applyBorder="1" applyAlignment="1">
      <alignment horizontal="center" vertical="center"/>
    </xf>
    <xf numFmtId="0" fontId="11" fillId="14" borderId="166" xfId="8" quotePrefix="1" applyFont="1" applyFill="1" applyBorder="1" applyAlignment="1">
      <alignment horizontal="center" vertical="center"/>
    </xf>
    <xf numFmtId="0" fontId="8" fillId="9" borderId="167" xfId="8" quotePrefix="1" applyFill="1" applyBorder="1" applyAlignment="1">
      <alignment horizontal="center" vertical="center"/>
    </xf>
    <xf numFmtId="173" fontId="11" fillId="14" borderId="167" xfId="8" quotePrefix="1" applyNumberFormat="1" applyFont="1" applyFill="1" applyBorder="1" applyAlignment="1">
      <alignment horizontal="center" vertical="center"/>
    </xf>
    <xf numFmtId="0" fontId="11" fillId="14" borderId="168" xfId="8" quotePrefix="1" applyFont="1" applyFill="1" applyBorder="1" applyAlignment="1">
      <alignment horizontal="center" vertical="center"/>
    </xf>
    <xf numFmtId="0" fontId="8" fillId="9" borderId="45" xfId="8" quotePrefix="1" applyFill="1" applyBorder="1" applyAlignment="1">
      <alignment horizontal="center" vertical="center"/>
    </xf>
    <xf numFmtId="181" fontId="8" fillId="9" borderId="45" xfId="8" applyNumberFormat="1" applyFill="1" applyBorder="1" applyAlignment="1">
      <alignment horizontal="center" vertical="center"/>
    </xf>
    <xf numFmtId="173" fontId="8" fillId="0" borderId="45" xfId="8" applyNumberFormat="1" applyBorder="1" applyAlignment="1">
      <alignment horizontal="center" vertical="center"/>
    </xf>
    <xf numFmtId="0" fontId="8" fillId="0" borderId="169" xfId="8" applyBorder="1" applyAlignment="1">
      <alignment horizontal="center" vertical="center"/>
    </xf>
    <xf numFmtId="0" fontId="8" fillId="9" borderId="88" xfId="8" applyFill="1" applyBorder="1" applyAlignment="1">
      <alignment horizontal="center" vertical="center"/>
    </xf>
    <xf numFmtId="181" fontId="8" fillId="9" borderId="88" xfId="8" applyNumberFormat="1" applyFill="1" applyBorder="1" applyAlignment="1">
      <alignment horizontal="center" vertical="center"/>
    </xf>
    <xf numFmtId="173" fontId="8" fillId="0" borderId="88" xfId="8" applyNumberFormat="1" applyBorder="1" applyAlignment="1">
      <alignment horizontal="center" vertical="center"/>
    </xf>
    <xf numFmtId="0" fontId="8" fillId="0" borderId="170" xfId="8" applyBorder="1" applyAlignment="1">
      <alignment horizontal="center" vertical="center"/>
    </xf>
    <xf numFmtId="0" fontId="8" fillId="9" borderId="40" xfId="8" applyFill="1" applyBorder="1" applyAlignment="1">
      <alignment horizontal="center" vertical="center"/>
    </xf>
    <xf numFmtId="173" fontId="11" fillId="14" borderId="40" xfId="8" applyNumberFormat="1" applyFont="1" applyFill="1" applyBorder="1" applyAlignment="1">
      <alignment horizontal="center" vertical="center"/>
    </xf>
    <xf numFmtId="0" fontId="8" fillId="9" borderId="34" xfId="8" quotePrefix="1" applyFill="1" applyBorder="1" applyAlignment="1">
      <alignment horizontal="center" vertical="center"/>
    </xf>
    <xf numFmtId="173" fontId="8" fillId="0" borderId="34" xfId="8" applyNumberFormat="1" applyBorder="1" applyAlignment="1">
      <alignment horizontal="center" vertical="center"/>
    </xf>
    <xf numFmtId="0" fontId="8" fillId="0" borderId="165" xfId="8" applyBorder="1" applyAlignment="1">
      <alignment horizontal="center" vertical="center"/>
    </xf>
    <xf numFmtId="0" fontId="8" fillId="9" borderId="84" xfId="8" applyFill="1" applyBorder="1" applyAlignment="1">
      <alignment horizontal="center" vertical="center"/>
    </xf>
    <xf numFmtId="0" fontId="53" fillId="9" borderId="85" xfId="8" applyFont="1" applyFill="1" applyBorder="1" applyAlignment="1">
      <alignment horizontal="center" vertical="center"/>
    </xf>
    <xf numFmtId="0" fontId="8" fillId="9" borderId="87" xfId="8" applyFill="1" applyBorder="1" applyAlignment="1">
      <alignment horizontal="center" vertical="center"/>
    </xf>
    <xf numFmtId="173" fontId="8" fillId="9" borderId="83" xfId="8" applyNumberFormat="1" applyFill="1" applyBorder="1" applyAlignment="1">
      <alignment horizontal="center" vertical="center"/>
    </xf>
    <xf numFmtId="181" fontId="8" fillId="9" borderId="83" xfId="8" applyNumberFormat="1" applyFill="1" applyBorder="1" applyAlignment="1">
      <alignment horizontal="center" vertical="center"/>
    </xf>
    <xf numFmtId="0" fontId="8" fillId="9" borderId="166" xfId="8" applyFill="1" applyBorder="1" applyAlignment="1">
      <alignment horizontal="center" vertical="center"/>
    </xf>
    <xf numFmtId="0" fontId="8" fillId="9" borderId="173" xfId="8" quotePrefix="1" applyFill="1" applyBorder="1" applyAlignment="1">
      <alignment horizontal="center" vertical="center"/>
    </xf>
    <xf numFmtId="0" fontId="53" fillId="9" borderId="174" xfId="8" quotePrefix="1" applyFont="1" applyFill="1" applyBorder="1" applyAlignment="1">
      <alignment horizontal="center" vertical="center"/>
    </xf>
    <xf numFmtId="0" fontId="8" fillId="9" borderId="175" xfId="8" quotePrefix="1" applyFill="1" applyBorder="1" applyAlignment="1">
      <alignment horizontal="center" vertical="center"/>
    </xf>
    <xf numFmtId="173" fontId="8" fillId="9" borderId="88" xfId="8" applyNumberFormat="1" applyFill="1" applyBorder="1" applyAlignment="1">
      <alignment horizontal="center" vertical="center"/>
    </xf>
    <xf numFmtId="0" fontId="11" fillId="14" borderId="170" xfId="8" applyFont="1" applyFill="1" applyBorder="1" applyAlignment="1">
      <alignment horizontal="center" vertical="center"/>
    </xf>
    <xf numFmtId="0" fontId="11" fillId="12" borderId="170" xfId="8" applyFont="1" applyFill="1" applyBorder="1" applyAlignment="1">
      <alignment horizontal="center" vertical="center"/>
    </xf>
    <xf numFmtId="181" fontId="11" fillId="14" borderId="83" xfId="8" applyNumberFormat="1" applyFont="1" applyFill="1" applyBorder="1" applyAlignment="1">
      <alignment horizontal="center" vertical="center"/>
    </xf>
    <xf numFmtId="0" fontId="11" fillId="14" borderId="166" xfId="8" applyFont="1" applyFill="1" applyBorder="1" applyAlignment="1">
      <alignment horizontal="center" vertical="center"/>
    </xf>
    <xf numFmtId="181" fontId="11" fillId="12" borderId="88" xfId="8" applyNumberFormat="1" applyFont="1" applyFill="1" applyBorder="1" applyAlignment="1">
      <alignment horizontal="center" vertical="center"/>
    </xf>
    <xf numFmtId="181" fontId="11" fillId="12" borderId="83" xfId="8" applyNumberFormat="1" applyFont="1" applyFill="1" applyBorder="1" applyAlignment="1">
      <alignment horizontal="center" vertical="center"/>
    </xf>
    <xf numFmtId="0" fontId="11" fillId="12" borderId="166" xfId="8" applyFont="1" applyFill="1" applyBorder="1" applyAlignment="1">
      <alignment horizontal="center" vertical="center"/>
    </xf>
    <xf numFmtId="0" fontId="11" fillId="11" borderId="138" xfId="8" quotePrefix="1" applyFont="1" applyFill="1" applyBorder="1" applyAlignment="1">
      <alignment horizontal="center" vertical="center" wrapText="1"/>
    </xf>
    <xf numFmtId="0" fontId="11" fillId="11" borderId="110" xfId="8" applyFont="1" applyFill="1" applyBorder="1" applyAlignment="1">
      <alignment horizontal="centerContinuous" vertical="center" wrapText="1"/>
    </xf>
    <xf numFmtId="0" fontId="11" fillId="11" borderId="0" xfId="8" applyFont="1" applyFill="1" applyAlignment="1">
      <alignment horizontal="centerContinuous" vertical="center" wrapText="1"/>
    </xf>
    <xf numFmtId="0" fontId="11" fillId="11" borderId="147" xfId="8" applyFont="1" applyFill="1" applyBorder="1" applyAlignment="1">
      <alignment horizontal="centerContinuous" vertical="center" wrapText="1"/>
    </xf>
    <xf numFmtId="0" fontId="11" fillId="11" borderId="45" xfId="8" quotePrefix="1" applyFont="1" applyFill="1" applyBorder="1" applyAlignment="1">
      <alignment horizontal="center" vertical="center" wrapText="1"/>
    </xf>
    <xf numFmtId="0" fontId="11" fillId="11" borderId="169" xfId="8" quotePrefix="1" applyFont="1" applyFill="1" applyBorder="1" applyAlignment="1">
      <alignment horizontal="center" vertical="center" wrapText="1"/>
    </xf>
    <xf numFmtId="181" fontId="8" fillId="14" borderId="34" xfId="8" applyNumberFormat="1" applyFill="1" applyBorder="1" applyAlignment="1">
      <alignment horizontal="center" vertical="center"/>
    </xf>
    <xf numFmtId="0" fontId="11" fillId="9" borderId="118" xfId="8" applyFont="1" applyFill="1" applyBorder="1" applyAlignment="1">
      <alignment horizontal="center" vertical="center"/>
    </xf>
    <xf numFmtId="179" fontId="11" fillId="9" borderId="55" xfId="8" applyNumberFormat="1" applyFont="1" applyFill="1" applyBorder="1" applyAlignment="1">
      <alignment horizontal="center" vertical="center"/>
    </xf>
    <xf numFmtId="179" fontId="11" fillId="9" borderId="117" xfId="8" applyNumberFormat="1" applyFont="1" applyFill="1" applyBorder="1" applyAlignment="1">
      <alignment horizontal="center" vertical="center"/>
    </xf>
    <xf numFmtId="0" fontId="11" fillId="9" borderId="96" xfId="8" applyFont="1" applyFill="1" applyBorder="1" applyAlignment="1">
      <alignment horizontal="center" vertical="center"/>
    </xf>
    <xf numFmtId="179" fontId="11" fillId="9" borderId="27" xfId="8" applyNumberFormat="1" applyFont="1" applyFill="1" applyBorder="1" applyAlignment="1">
      <alignment horizontal="center" vertical="center"/>
    </xf>
    <xf numFmtId="179" fontId="11" fillId="9" borderId="97" xfId="8" applyNumberFormat="1" applyFont="1" applyFill="1" applyBorder="1" applyAlignment="1">
      <alignment horizontal="center" vertical="center"/>
    </xf>
    <xf numFmtId="0" fontId="11" fillId="9" borderId="27" xfId="8" applyFont="1" applyFill="1" applyBorder="1" applyAlignment="1">
      <alignment horizontal="center" vertical="center"/>
    </xf>
    <xf numFmtId="2" fontId="11" fillId="9" borderId="27" xfId="8" applyNumberFormat="1" applyFont="1" applyFill="1" applyBorder="1" applyAlignment="1">
      <alignment horizontal="center" vertical="center"/>
    </xf>
    <xf numFmtId="0" fontId="11" fillId="9" borderId="182" xfId="8" quotePrefix="1" applyFont="1" applyFill="1" applyBorder="1" applyAlignment="1">
      <alignment horizontal="center" vertical="center" wrapText="1"/>
    </xf>
    <xf numFmtId="0" fontId="11" fillId="9" borderId="185" xfId="8" applyFont="1" applyFill="1" applyBorder="1" applyAlignment="1">
      <alignment horizontal="center" vertical="center"/>
    </xf>
    <xf numFmtId="0" fontId="11" fillId="9" borderId="188" xfId="8" applyFont="1" applyFill="1" applyBorder="1" applyAlignment="1">
      <alignment horizontal="center" vertical="center"/>
    </xf>
    <xf numFmtId="176" fontId="11" fillId="9" borderId="55" xfId="8" applyNumberFormat="1" applyFont="1" applyFill="1" applyBorder="1" applyAlignment="1">
      <alignment horizontal="center" vertical="center"/>
    </xf>
    <xf numFmtId="0" fontId="8" fillId="9" borderId="96" xfId="8" applyFill="1" applyBorder="1" applyAlignment="1">
      <alignment vertical="center"/>
    </xf>
    <xf numFmtId="0" fontId="8" fillId="9" borderId="27" xfId="8" applyFill="1" applyBorder="1" applyAlignment="1">
      <alignment vertical="center"/>
    </xf>
    <xf numFmtId="0" fontId="8" fillId="9" borderId="184" xfId="8" applyFill="1" applyBorder="1" applyAlignment="1">
      <alignment vertical="center"/>
    </xf>
    <xf numFmtId="0" fontId="8" fillId="9" borderId="180" xfId="8" applyFill="1" applyBorder="1" applyAlignment="1">
      <alignment vertical="center"/>
    </xf>
    <xf numFmtId="0" fontId="11" fillId="9" borderId="105" xfId="8" quotePrefix="1" applyFont="1" applyFill="1" applyBorder="1" applyAlignment="1">
      <alignment horizontal="center" vertical="center" wrapText="1"/>
    </xf>
    <xf numFmtId="0" fontId="8" fillId="9" borderId="98" xfId="8" applyFill="1" applyBorder="1" applyAlignment="1">
      <alignment vertical="center"/>
    </xf>
    <xf numFmtId="0" fontId="11" fillId="9" borderId="118" xfId="8" quotePrefix="1" applyFont="1" applyFill="1" applyBorder="1" applyAlignment="1">
      <alignment horizontal="center" vertical="center"/>
    </xf>
    <xf numFmtId="0" fontId="11" fillId="9" borderId="55" xfId="8" applyFont="1" applyFill="1" applyBorder="1" applyAlignment="1">
      <alignment horizontal="center" vertical="center"/>
    </xf>
    <xf numFmtId="0" fontId="11" fillId="9" borderId="117" xfId="8" applyFont="1" applyFill="1" applyBorder="1" applyAlignment="1">
      <alignment horizontal="center" vertical="center"/>
    </xf>
    <xf numFmtId="0" fontId="11" fillId="9" borderId="193" xfId="8" quotePrefix="1" applyFont="1" applyFill="1" applyBorder="1" applyAlignment="1">
      <alignment horizontal="left" vertical="center"/>
    </xf>
    <xf numFmtId="0" fontId="8" fillId="9" borderId="178" xfId="8" applyFill="1" applyBorder="1" applyAlignment="1">
      <alignment vertical="center"/>
    </xf>
    <xf numFmtId="0" fontId="11" fillId="9" borderId="178" xfId="8" quotePrefix="1" applyFont="1" applyFill="1" applyBorder="1" applyAlignment="1">
      <alignment horizontal="left" vertical="center"/>
    </xf>
    <xf numFmtId="0" fontId="8" fillId="9" borderId="194" xfId="8" applyFill="1" applyBorder="1" applyAlignment="1">
      <alignment vertical="center"/>
    </xf>
    <xf numFmtId="0" fontId="11" fillId="9" borderId="189" xfId="8" quotePrefix="1" applyFont="1" applyFill="1" applyBorder="1" applyAlignment="1">
      <alignment horizontal="center" vertical="center" wrapText="1"/>
    </xf>
    <xf numFmtId="0" fontId="11" fillId="9" borderId="190" xfId="8" quotePrefix="1" applyFont="1" applyFill="1" applyBorder="1" applyAlignment="1">
      <alignment horizontal="center" vertical="center" wrapText="1"/>
    </xf>
    <xf numFmtId="0" fontId="11" fillId="9" borderId="191" xfId="8" applyFont="1" applyFill="1" applyBorder="1" applyAlignment="1">
      <alignment horizontal="centerContinuous" vertical="center"/>
    </xf>
    <xf numFmtId="0" fontId="8" fillId="9" borderId="11" xfId="8" applyFill="1" applyBorder="1" applyAlignment="1">
      <alignment horizontal="centerContinuous" vertical="center"/>
    </xf>
    <xf numFmtId="170" fontId="8" fillId="9" borderId="11" xfId="8" applyNumberFormat="1" applyFill="1" applyBorder="1" applyAlignment="1">
      <alignment horizontal="centerContinuous" vertical="center"/>
    </xf>
    <xf numFmtId="176" fontId="8" fillId="9" borderId="11" xfId="8" applyNumberFormat="1" applyFill="1" applyBorder="1" applyAlignment="1">
      <alignment horizontal="centerContinuous" vertical="center"/>
    </xf>
    <xf numFmtId="176" fontId="8" fillId="9" borderId="192" xfId="8" applyNumberFormat="1" applyFill="1" applyBorder="1" applyAlignment="1">
      <alignment horizontal="centerContinuous" vertical="center"/>
    </xf>
    <xf numFmtId="0" fontId="11" fillId="9" borderId="118" xfId="8" quotePrefix="1" applyFont="1" applyFill="1" applyBorder="1" applyAlignment="1">
      <alignment horizontal="center" vertical="center" wrapText="1"/>
    </xf>
    <xf numFmtId="0" fontId="49" fillId="0" borderId="0" xfId="8" quotePrefix="1" applyFont="1" applyAlignment="1">
      <alignment horizontal="centerContinuous" vertical="center" wrapText="1"/>
    </xf>
    <xf numFmtId="0" fontId="54" fillId="0" borderId="0" xfId="8" applyFont="1" applyAlignment="1">
      <alignment horizontal="centerContinuous" vertical="center" wrapText="1"/>
    </xf>
    <xf numFmtId="0" fontId="49" fillId="0" borderId="0" xfId="8" applyFont="1" applyAlignment="1">
      <alignment horizontal="centerContinuous" vertical="center" wrapText="1"/>
    </xf>
    <xf numFmtId="0" fontId="11" fillId="9" borderId="196" xfId="0" applyFont="1" applyFill="1" applyBorder="1" applyAlignment="1">
      <alignment horizontal="centerContinuous" vertical="center" wrapText="1"/>
    </xf>
    <xf numFmtId="0" fontId="0" fillId="9" borderId="197" xfId="0" applyFill="1" applyBorder="1" applyAlignment="1">
      <alignment horizontal="centerContinuous" vertical="center" wrapText="1"/>
    </xf>
    <xf numFmtId="0" fontId="0" fillId="9" borderId="198" xfId="0" applyFill="1" applyBorder="1" applyAlignment="1">
      <alignment horizontal="centerContinuous" vertical="center" wrapText="1"/>
    </xf>
    <xf numFmtId="0" fontId="11" fillId="9" borderId="182" xfId="0" quotePrefix="1" applyFont="1" applyFill="1" applyBorder="1" applyAlignment="1">
      <alignment horizontal="center" vertical="center" wrapText="1"/>
    </xf>
    <xf numFmtId="0" fontId="11" fillId="9" borderId="118" xfId="0" applyFont="1" applyFill="1" applyBorder="1" applyAlignment="1">
      <alignment horizontal="center" vertical="center"/>
    </xf>
    <xf numFmtId="0" fontId="0" fillId="9" borderId="108" xfId="0" applyFill="1" applyBorder="1" applyAlignment="1">
      <alignment horizontal="center" vertical="center"/>
    </xf>
    <xf numFmtId="179" fontId="0" fillId="9" borderId="177" xfId="0" applyNumberFormat="1" applyFill="1" applyBorder="1" applyAlignment="1">
      <alignment horizontal="center" vertical="center"/>
    </xf>
    <xf numFmtId="179" fontId="0" fillId="9" borderId="109" xfId="0" applyNumberFormat="1" applyFill="1" applyBorder="1" applyAlignment="1">
      <alignment horizontal="center" vertical="center"/>
    </xf>
    <xf numFmtId="0" fontId="11" fillId="9" borderId="199" xfId="0" quotePrefix="1" applyFont="1" applyFill="1" applyBorder="1" applyAlignment="1">
      <alignment horizontal="centerContinuous" vertical="center" wrapText="1"/>
    </xf>
    <xf numFmtId="0" fontId="0" fillId="9" borderId="104" xfId="0" applyFill="1" applyBorder="1" applyAlignment="1">
      <alignment horizontal="centerContinuous" vertical="center" wrapText="1"/>
    </xf>
    <xf numFmtId="0" fontId="11" fillId="9" borderId="104" xfId="0" quotePrefix="1" applyFont="1" applyFill="1" applyBorder="1" applyAlignment="1">
      <alignment horizontal="centerContinuous" vertical="center" wrapText="1"/>
    </xf>
    <xf numFmtId="0" fontId="0" fillId="9" borderId="179" xfId="0" applyFill="1" applyBorder="1" applyAlignment="1">
      <alignment horizontal="centerContinuous" vertical="center" wrapText="1"/>
    </xf>
    <xf numFmtId="0" fontId="11" fillId="9" borderId="182" xfId="0" quotePrefix="1" applyFont="1" applyFill="1" applyBorder="1" applyAlignment="1">
      <alignment horizontal="center" vertical="center"/>
    </xf>
    <xf numFmtId="0" fontId="11" fillId="9" borderId="53" xfId="0" applyFont="1" applyFill="1" applyBorder="1" applyAlignment="1">
      <alignment horizontal="center" vertical="center"/>
    </xf>
    <xf numFmtId="0" fontId="11" fillId="9" borderId="52" xfId="0" applyFont="1" applyFill="1" applyBorder="1" applyAlignment="1">
      <alignment horizontal="center" vertical="center"/>
    </xf>
    <xf numFmtId="0" fontId="11" fillId="9" borderId="185" xfId="0" applyFont="1" applyFill="1" applyBorder="1" applyAlignment="1">
      <alignment horizontal="center" vertical="center"/>
    </xf>
    <xf numFmtId="0" fontId="11" fillId="9" borderId="188" xfId="0" applyFont="1" applyFill="1" applyBorder="1" applyAlignment="1">
      <alignment horizontal="center" vertical="center"/>
    </xf>
    <xf numFmtId="0" fontId="11" fillId="9" borderId="96" xfId="0" applyFont="1" applyFill="1" applyBorder="1" applyAlignment="1">
      <alignment horizontal="center" vertical="center"/>
    </xf>
    <xf numFmtId="2" fontId="11" fillId="9" borderId="48" xfId="0" applyNumberFormat="1" applyFont="1" applyFill="1" applyBorder="1" applyAlignment="1">
      <alignment horizontal="center" vertical="center"/>
    </xf>
    <xf numFmtId="0" fontId="11" fillId="9" borderId="48" xfId="0" applyFont="1" applyFill="1" applyBorder="1" applyAlignment="1">
      <alignment horizontal="center" vertical="center"/>
    </xf>
    <xf numFmtId="170" fontId="8" fillId="9" borderId="39" xfId="0" applyNumberFormat="1" applyFont="1" applyFill="1" applyBorder="1" applyAlignment="1">
      <alignment horizontal="center" vertical="center"/>
    </xf>
    <xf numFmtId="0" fontId="0" fillId="9" borderId="96" xfId="0" applyFill="1" applyBorder="1" applyAlignment="1">
      <alignment vertical="center"/>
    </xf>
    <xf numFmtId="0" fontId="0" fillId="9" borderId="48" xfId="0" applyFill="1" applyBorder="1" applyAlignment="1">
      <alignment vertical="center"/>
    </xf>
    <xf numFmtId="176" fontId="8" fillId="9" borderId="27" xfId="0" applyNumberFormat="1" applyFont="1" applyFill="1" applyBorder="1" applyAlignment="1">
      <alignment horizontal="center" vertical="center"/>
    </xf>
    <xf numFmtId="176" fontId="8" fillId="9" borderId="97" xfId="0" applyNumberFormat="1" applyFont="1" applyFill="1" applyBorder="1" applyAlignment="1">
      <alignment horizontal="center" vertical="center"/>
    </xf>
    <xf numFmtId="0" fontId="0" fillId="9" borderId="108" xfId="0" applyFill="1" applyBorder="1" applyAlignment="1">
      <alignment vertical="center"/>
    </xf>
    <xf numFmtId="0" fontId="11" fillId="9" borderId="105" xfId="0" quotePrefix="1" applyFont="1" applyFill="1" applyBorder="1" applyAlignment="1">
      <alignment horizontal="center" vertical="center"/>
    </xf>
    <xf numFmtId="0" fontId="11" fillId="9" borderId="96" xfId="8" quotePrefix="1" applyFont="1" applyFill="1" applyBorder="1" applyAlignment="1">
      <alignment horizontal="center" vertical="center" wrapText="1"/>
    </xf>
    <xf numFmtId="176" fontId="11" fillId="9" borderId="48" xfId="0" applyNumberFormat="1" applyFont="1" applyFill="1" applyBorder="1" applyAlignment="1">
      <alignment horizontal="center" vertical="center"/>
    </xf>
    <xf numFmtId="0" fontId="0" fillId="9" borderId="98" xfId="0" applyFill="1" applyBorder="1" applyAlignment="1">
      <alignment vertical="center"/>
    </xf>
    <xf numFmtId="0" fontId="0" fillId="9" borderId="201" xfId="0" applyFill="1" applyBorder="1" applyAlignment="1">
      <alignment vertical="center"/>
    </xf>
    <xf numFmtId="170" fontId="8" fillId="9" borderId="187" xfId="0" applyNumberFormat="1" applyFont="1" applyFill="1" applyBorder="1" applyAlignment="1">
      <alignment horizontal="center" vertical="center"/>
    </xf>
    <xf numFmtId="176" fontId="8" fillId="9" borderId="100" xfId="0" applyNumberFormat="1" applyFont="1" applyFill="1" applyBorder="1" applyAlignment="1">
      <alignment horizontal="center" vertical="center"/>
    </xf>
    <xf numFmtId="176" fontId="8" fillId="9" borderId="99" xfId="0" applyNumberFormat="1" applyFont="1" applyFill="1" applyBorder="1" applyAlignment="1">
      <alignment horizontal="center" vertical="center"/>
    </xf>
    <xf numFmtId="176" fontId="8" fillId="9" borderId="27" xfId="8" applyNumberFormat="1" applyFill="1" applyBorder="1" applyAlignment="1">
      <alignment horizontal="center" vertical="center"/>
    </xf>
    <xf numFmtId="176" fontId="8" fillId="9" borderId="97" xfId="8" applyNumberFormat="1" applyFill="1" applyBorder="1" applyAlignment="1">
      <alignment horizontal="center" vertical="center"/>
    </xf>
    <xf numFmtId="0" fontId="11" fillId="9" borderId="196" xfId="8" applyFont="1" applyFill="1" applyBorder="1" applyAlignment="1">
      <alignment horizontal="centerContinuous" vertical="center" wrapText="1"/>
    </xf>
    <xf numFmtId="0" fontId="8" fillId="9" borderId="197" xfId="8" applyFill="1" applyBorder="1" applyAlignment="1">
      <alignment horizontal="centerContinuous" vertical="center" wrapText="1"/>
    </xf>
    <xf numFmtId="0" fontId="8" fillId="9" borderId="198" xfId="8" applyFill="1" applyBorder="1" applyAlignment="1">
      <alignment horizontal="centerContinuous" vertical="center" wrapText="1"/>
    </xf>
    <xf numFmtId="0" fontId="8" fillId="9" borderId="108" xfId="8" applyFill="1" applyBorder="1" applyAlignment="1">
      <alignment vertical="center"/>
    </xf>
    <xf numFmtId="170" fontId="8" fillId="9" borderId="39" xfId="8" applyNumberFormat="1" applyFill="1" applyBorder="1" applyAlignment="1">
      <alignment horizontal="center" vertical="center"/>
    </xf>
    <xf numFmtId="0" fontId="11" fillId="9" borderId="48" xfId="8" applyFont="1" applyFill="1" applyBorder="1" applyAlignment="1">
      <alignment horizontal="center" vertical="center"/>
    </xf>
    <xf numFmtId="0" fontId="11" fillId="9" borderId="53" xfId="8" applyFont="1" applyFill="1" applyBorder="1" applyAlignment="1">
      <alignment horizontal="center" vertical="center"/>
    </xf>
    <xf numFmtId="0" fontId="11" fillId="9" borderId="52" xfId="8" applyFont="1" applyFill="1" applyBorder="1" applyAlignment="1">
      <alignment horizontal="center" vertical="center"/>
    </xf>
    <xf numFmtId="176" fontId="11" fillId="9" borderId="56" xfId="8" applyNumberFormat="1" applyFont="1" applyFill="1" applyBorder="1" applyAlignment="1">
      <alignment horizontal="center" vertical="center"/>
    </xf>
    <xf numFmtId="0" fontId="8" fillId="9" borderId="48" xfId="8" applyFill="1" applyBorder="1" applyAlignment="1">
      <alignment vertical="center"/>
    </xf>
    <xf numFmtId="0" fontId="8" fillId="9" borderId="200" xfId="8" applyFill="1" applyBorder="1" applyAlignment="1">
      <alignment vertical="center"/>
    </xf>
    <xf numFmtId="176" fontId="11" fillId="9" borderId="48" xfId="8" applyNumberFormat="1" applyFont="1" applyFill="1" applyBorder="1" applyAlignment="1">
      <alignment horizontal="center" vertical="center"/>
    </xf>
    <xf numFmtId="0" fontId="8" fillId="9" borderId="201" xfId="8" applyFill="1" applyBorder="1" applyAlignment="1">
      <alignment vertical="center"/>
    </xf>
    <xf numFmtId="179" fontId="11" fillId="9" borderId="106" xfId="0" applyNumberFormat="1" applyFont="1" applyFill="1" applyBorder="1" applyAlignment="1">
      <alignment horizontal="center" vertical="center"/>
    </xf>
    <xf numFmtId="179" fontId="11" fillId="9" borderId="107" xfId="0" applyNumberFormat="1" applyFont="1" applyFill="1" applyBorder="1" applyAlignment="1">
      <alignment horizontal="center" vertical="center"/>
    </xf>
    <xf numFmtId="0" fontId="11" fillId="9" borderId="96" xfId="0" quotePrefix="1" applyFont="1" applyFill="1" applyBorder="1" applyAlignment="1">
      <alignment horizontal="center" vertical="center"/>
    </xf>
    <xf numFmtId="179" fontId="11" fillId="9" borderId="27" xfId="0" applyNumberFormat="1" applyFont="1" applyFill="1" applyBorder="1" applyAlignment="1">
      <alignment horizontal="center" vertical="center"/>
    </xf>
    <xf numFmtId="179" fontId="11" fillId="9" borderId="97" xfId="0" applyNumberFormat="1" applyFont="1" applyFill="1" applyBorder="1" applyAlignment="1">
      <alignment horizontal="center" vertical="center"/>
    </xf>
    <xf numFmtId="176" fontId="61" fillId="9" borderId="56" xfId="0" applyNumberFormat="1" applyFont="1" applyFill="1" applyBorder="1" applyAlignment="1">
      <alignment horizontal="center" vertical="center"/>
    </xf>
    <xf numFmtId="0" fontId="50" fillId="9" borderId="48" xfId="0" applyFont="1" applyFill="1" applyBorder="1" applyAlignment="1">
      <alignment vertical="center"/>
    </xf>
    <xf numFmtId="170" fontId="50" fillId="9" borderId="39" xfId="0" applyNumberFormat="1" applyFont="1" applyFill="1" applyBorder="1" applyAlignment="1">
      <alignment horizontal="center" vertical="center"/>
    </xf>
    <xf numFmtId="176" fontId="50" fillId="9" borderId="27" xfId="0" applyNumberFormat="1" applyFont="1" applyFill="1" applyBorder="1" applyAlignment="1">
      <alignment horizontal="center" vertical="center"/>
    </xf>
    <xf numFmtId="176" fontId="50" fillId="9" borderId="97" xfId="0" applyNumberFormat="1" applyFont="1" applyFill="1" applyBorder="1" applyAlignment="1">
      <alignment horizontal="center" vertical="center"/>
    </xf>
    <xf numFmtId="176" fontId="50" fillId="9" borderId="177" xfId="0" applyNumberFormat="1" applyFont="1" applyFill="1" applyBorder="1" applyAlignment="1">
      <alignment horizontal="center" vertical="center"/>
    </xf>
    <xf numFmtId="176" fontId="50" fillId="9" borderId="109" xfId="0" applyNumberFormat="1" applyFont="1" applyFill="1" applyBorder="1" applyAlignment="1">
      <alignment horizontal="center" vertical="center"/>
    </xf>
    <xf numFmtId="170" fontId="61" fillId="9" borderId="54" xfId="0" applyNumberFormat="1" applyFont="1" applyFill="1" applyBorder="1" applyAlignment="1">
      <alignment horizontal="center" vertical="center"/>
    </xf>
    <xf numFmtId="176" fontId="61" fillId="9" borderId="55" xfId="0" applyNumberFormat="1" applyFont="1" applyFill="1" applyBorder="1" applyAlignment="1">
      <alignment horizontal="center" vertical="center"/>
    </xf>
    <xf numFmtId="176" fontId="61" fillId="9" borderId="117" xfId="0" applyNumberFormat="1" applyFont="1" applyFill="1" applyBorder="1" applyAlignment="1">
      <alignment horizontal="center" vertical="center"/>
    </xf>
    <xf numFmtId="0" fontId="11" fillId="9" borderId="108" xfId="0" applyFont="1" applyFill="1" applyBorder="1" applyAlignment="1">
      <alignment horizontal="center" vertical="center"/>
    </xf>
    <xf numFmtId="0" fontId="11" fillId="9" borderId="108" xfId="8" applyFont="1" applyFill="1" applyBorder="1" applyAlignment="1">
      <alignment horizontal="center" vertical="center"/>
    </xf>
    <xf numFmtId="179" fontId="11" fillId="9" borderId="177" xfId="8" applyNumberFormat="1" applyFont="1" applyFill="1" applyBorder="1" applyAlignment="1">
      <alignment horizontal="center" vertical="center"/>
    </xf>
    <xf numFmtId="179" fontId="11" fillId="9" borderId="109" xfId="8" applyNumberFormat="1" applyFont="1" applyFill="1" applyBorder="1" applyAlignment="1">
      <alignment horizontal="center" vertical="center"/>
    </xf>
    <xf numFmtId="170" fontId="8" fillId="9" borderId="54" xfId="8" applyNumberFormat="1" applyFill="1" applyBorder="1" applyAlignment="1">
      <alignment horizontal="center" vertical="center"/>
    </xf>
    <xf numFmtId="176" fontId="8" fillId="9" borderId="55" xfId="8" applyNumberFormat="1" applyFill="1" applyBorder="1" applyAlignment="1">
      <alignment horizontal="center" vertical="center"/>
    </xf>
    <xf numFmtId="176" fontId="8" fillId="9" borderId="117" xfId="8" applyNumberFormat="1" applyFill="1" applyBorder="1" applyAlignment="1">
      <alignment horizontal="center" vertical="center"/>
    </xf>
    <xf numFmtId="170" fontId="8" fillId="9" borderId="119" xfId="8" applyNumberFormat="1" applyFill="1" applyBorder="1" applyAlignment="1">
      <alignment horizontal="center" vertical="center"/>
    </xf>
    <xf numFmtId="176" fontId="8" fillId="9" borderId="177" xfId="8" applyNumberFormat="1" applyFill="1" applyBorder="1" applyAlignment="1">
      <alignment horizontal="center" vertical="center"/>
    </xf>
    <xf numFmtId="176" fontId="8" fillId="9" borderId="109" xfId="8" applyNumberFormat="1" applyFill="1" applyBorder="1" applyAlignment="1">
      <alignment horizontal="center" vertical="center"/>
    </xf>
    <xf numFmtId="170" fontId="8" fillId="9" borderId="187" xfId="8" applyNumberFormat="1" applyFill="1" applyBorder="1" applyAlignment="1">
      <alignment horizontal="center" vertical="center"/>
    </xf>
    <xf numFmtId="176" fontId="8" fillId="9" borderId="100" xfId="8" applyNumberFormat="1" applyFill="1" applyBorder="1" applyAlignment="1">
      <alignment horizontal="center" vertical="center"/>
    </xf>
    <xf numFmtId="176" fontId="8" fillId="9" borderId="99" xfId="8" applyNumberFormat="1" applyFill="1" applyBorder="1" applyAlignment="1">
      <alignment horizontal="center" vertical="center"/>
    </xf>
    <xf numFmtId="170" fontId="8" fillId="9" borderId="55" xfId="8" applyNumberFormat="1" applyFill="1" applyBorder="1" applyAlignment="1">
      <alignment horizontal="center" vertical="center"/>
    </xf>
    <xf numFmtId="170" fontId="8" fillId="9" borderId="27" xfId="8" applyNumberFormat="1" applyFill="1" applyBorder="1" applyAlignment="1">
      <alignment horizontal="center" vertical="center"/>
    </xf>
    <xf numFmtId="170" fontId="8" fillId="9" borderId="180" xfId="8" applyNumberFormat="1" applyFill="1" applyBorder="1" applyAlignment="1">
      <alignment horizontal="center" vertical="center"/>
    </xf>
    <xf numFmtId="176" fontId="8" fillId="9" borderId="180" xfId="8" applyNumberFormat="1" applyFill="1" applyBorder="1" applyAlignment="1">
      <alignment horizontal="center" vertical="center"/>
    </xf>
    <xf numFmtId="176" fontId="8" fillId="9" borderId="181" xfId="8" applyNumberFormat="1" applyFill="1" applyBorder="1" applyAlignment="1">
      <alignment horizontal="center" vertical="center"/>
    </xf>
    <xf numFmtId="0" fontId="11" fillId="9" borderId="183" xfId="8" applyFont="1" applyFill="1" applyBorder="1" applyAlignment="1">
      <alignment horizontal="center" vertical="center"/>
    </xf>
    <xf numFmtId="176" fontId="11" fillId="9" borderId="24" xfId="8" applyNumberFormat="1" applyFont="1" applyFill="1" applyBorder="1" applyAlignment="1">
      <alignment horizontal="center" vertical="center"/>
    </xf>
    <xf numFmtId="0" fontId="8" fillId="9" borderId="24" xfId="8" applyFill="1" applyBorder="1" applyAlignment="1">
      <alignment vertical="center"/>
    </xf>
    <xf numFmtId="0" fontId="8" fillId="9" borderId="202" xfId="8" applyFill="1" applyBorder="1" applyAlignment="1">
      <alignment vertical="center"/>
    </xf>
    <xf numFmtId="168" fontId="19" fillId="0" borderId="70" xfId="0" applyNumberFormat="1" applyFont="1" applyBorder="1" applyAlignment="1">
      <alignment horizontal="center"/>
    </xf>
    <xf numFmtId="0" fontId="11" fillId="9" borderId="51" xfId="0" applyFont="1" applyFill="1" applyBorder="1" applyAlignment="1">
      <alignment horizontal="center" vertical="center"/>
    </xf>
    <xf numFmtId="0" fontId="11" fillId="9" borderId="189" xfId="0" quotePrefix="1" applyFont="1" applyFill="1" applyBorder="1" applyAlignment="1">
      <alignment horizontal="center" vertical="center" wrapText="1"/>
    </xf>
    <xf numFmtId="0" fontId="11" fillId="9" borderId="190" xfId="0" applyFont="1" applyFill="1" applyBorder="1" applyAlignment="1">
      <alignment horizontal="center" vertical="center" wrapText="1"/>
    </xf>
    <xf numFmtId="0" fontId="11" fillId="9" borderId="190" xfId="0" quotePrefix="1" applyFont="1" applyFill="1" applyBorder="1" applyAlignment="1">
      <alignment horizontal="center" vertical="center" wrapText="1"/>
    </xf>
    <xf numFmtId="0" fontId="11" fillId="9" borderId="212" xfId="0" applyFont="1" applyFill="1" applyBorder="1" applyAlignment="1">
      <alignment horizontal="center" vertical="center" wrapText="1"/>
    </xf>
    <xf numFmtId="0" fontId="50" fillId="9" borderId="51" xfId="0" applyFont="1" applyFill="1" applyBorder="1" applyAlignment="1">
      <alignment vertical="center"/>
    </xf>
    <xf numFmtId="170" fontId="50" fillId="9" borderId="50" xfId="0" applyNumberFormat="1" applyFont="1" applyFill="1" applyBorder="1" applyAlignment="1">
      <alignment horizontal="center" vertical="center"/>
    </xf>
    <xf numFmtId="0" fontId="11" fillId="9" borderId="214" xfId="0" applyFont="1" applyFill="1" applyBorder="1" applyAlignment="1">
      <alignment horizontal="centerContinuous" vertical="center"/>
    </xf>
    <xf numFmtId="0" fontId="0" fillId="9" borderId="215" xfId="0" applyFill="1" applyBorder="1" applyAlignment="1">
      <alignment horizontal="centerContinuous" vertical="center"/>
    </xf>
    <xf numFmtId="170" fontId="0" fillId="9" borderId="215" xfId="0" applyNumberFormat="1" applyFill="1" applyBorder="1" applyAlignment="1">
      <alignment horizontal="centerContinuous" vertical="center"/>
    </xf>
    <xf numFmtId="176" fontId="0" fillId="9" borderId="215" xfId="0" applyNumberFormat="1" applyFill="1" applyBorder="1" applyAlignment="1">
      <alignment horizontal="centerContinuous" vertical="center"/>
    </xf>
    <xf numFmtId="176" fontId="0" fillId="9" borderId="216" xfId="0" applyNumberFormat="1" applyFill="1" applyBorder="1" applyAlignment="1">
      <alignment horizontal="centerContinuous" vertical="center"/>
    </xf>
    <xf numFmtId="176" fontId="11" fillId="9" borderId="190" xfId="8" quotePrefix="1" applyNumberFormat="1" applyFont="1" applyFill="1" applyBorder="1" applyAlignment="1">
      <alignment horizontal="center" vertical="center" wrapText="1"/>
    </xf>
    <xf numFmtId="176" fontId="11" fillId="9" borderId="186" xfId="8" applyNumberFormat="1" applyFont="1" applyFill="1" applyBorder="1" applyAlignment="1">
      <alignment horizontal="center" vertical="center"/>
    </xf>
    <xf numFmtId="184" fontId="11" fillId="9" borderId="27" xfId="0" applyNumberFormat="1" applyFont="1" applyFill="1" applyBorder="1" applyAlignment="1">
      <alignment horizontal="center" vertical="center"/>
    </xf>
    <xf numFmtId="184" fontId="11" fillId="9" borderId="148" xfId="0" applyNumberFormat="1" applyFont="1" applyFill="1" applyBorder="1" applyAlignment="1">
      <alignment horizontal="center" vertical="center"/>
    </xf>
    <xf numFmtId="0" fontId="11" fillId="9" borderId="101" xfId="0" quotePrefix="1" applyFont="1" applyFill="1" applyBorder="1" applyAlignment="1">
      <alignment horizontal="center" vertical="center"/>
    </xf>
    <xf numFmtId="184" fontId="11" fillId="9" borderId="102" xfId="0" applyNumberFormat="1" applyFont="1" applyFill="1" applyBorder="1" applyAlignment="1">
      <alignment horizontal="center" vertical="center"/>
    </xf>
    <xf numFmtId="184" fontId="11" fillId="9" borderId="217" xfId="0" applyNumberFormat="1" applyFont="1" applyFill="1" applyBorder="1" applyAlignment="1">
      <alignment horizontal="center" vertical="center"/>
    </xf>
    <xf numFmtId="0" fontId="11" fillId="9" borderId="183" xfId="8" quotePrefix="1" applyFont="1" applyFill="1" applyBorder="1" applyAlignment="1">
      <alignment horizontal="center" vertical="center" wrapText="1"/>
    </xf>
    <xf numFmtId="184" fontId="11" fillId="9" borderId="24" xfId="0" applyNumberFormat="1" applyFont="1" applyFill="1" applyBorder="1" applyAlignment="1">
      <alignment horizontal="center" vertical="center"/>
    </xf>
    <xf numFmtId="184" fontId="11" fillId="9" borderId="120" xfId="0" applyNumberFormat="1" applyFont="1" applyFill="1" applyBorder="1" applyAlignment="1">
      <alignment horizontal="center" vertical="center"/>
    </xf>
    <xf numFmtId="170" fontId="11" fillId="9" borderId="185" xfId="8" quotePrefix="1" applyNumberFormat="1" applyFont="1" applyFill="1" applyBorder="1" applyAlignment="1">
      <alignment horizontal="center" vertical="center" wrapText="1"/>
    </xf>
    <xf numFmtId="184" fontId="11" fillId="9" borderId="102" xfId="0" quotePrefix="1" applyNumberFormat="1" applyFont="1" applyFill="1" applyBorder="1" applyAlignment="1">
      <alignment horizontal="center" vertical="center"/>
    </xf>
    <xf numFmtId="0" fontId="11" fillId="9" borderId="108" xfId="0" quotePrefix="1" applyFont="1" applyFill="1" applyBorder="1" applyAlignment="1">
      <alignment horizontal="center" vertical="center"/>
    </xf>
    <xf numFmtId="184" fontId="11" fillId="9" borderId="25" xfId="0" applyNumberFormat="1" applyFont="1" applyFill="1" applyBorder="1" applyAlignment="1">
      <alignment horizontal="center" vertical="center"/>
    </xf>
    <xf numFmtId="184" fontId="11" fillId="9" borderId="177" xfId="0" applyNumberFormat="1" applyFont="1" applyFill="1" applyBorder="1" applyAlignment="1">
      <alignment horizontal="center" vertical="center"/>
    </xf>
    <xf numFmtId="184" fontId="11" fillId="9" borderId="149" xfId="0" applyNumberFormat="1" applyFont="1" applyFill="1" applyBorder="1" applyAlignment="1">
      <alignment horizontal="center" vertical="center"/>
    </xf>
    <xf numFmtId="180" fontId="11" fillId="9" borderId="25" xfId="0" applyNumberFormat="1" applyFont="1" applyFill="1" applyBorder="1" applyAlignment="1">
      <alignment horizontal="center" vertical="center"/>
    </xf>
    <xf numFmtId="0" fontId="0" fillId="15" borderId="218" xfId="0" applyFill="1" applyBorder="1" applyAlignment="1">
      <alignment vertical="center"/>
    </xf>
    <xf numFmtId="170" fontId="8" fillId="15" borderId="218" xfId="0" applyNumberFormat="1" applyFont="1" applyFill="1" applyBorder="1" applyAlignment="1">
      <alignment horizontal="center" vertical="center"/>
    </xf>
    <xf numFmtId="176" fontId="8" fillId="15" borderId="218" xfId="0" applyNumberFormat="1" applyFont="1" applyFill="1" applyBorder="1" applyAlignment="1">
      <alignment horizontal="center" vertical="center"/>
    </xf>
    <xf numFmtId="176" fontId="7" fillId="9" borderId="27" xfId="8" applyNumberFormat="1" applyFont="1" applyFill="1" applyBorder="1" applyAlignment="1">
      <alignment horizontal="center" vertical="center"/>
    </xf>
    <xf numFmtId="176" fontId="7" fillId="9" borderId="97" xfId="8" applyNumberFormat="1" applyFont="1" applyFill="1" applyBorder="1" applyAlignment="1">
      <alignment horizontal="center" vertical="center"/>
    </xf>
    <xf numFmtId="176" fontId="7" fillId="9" borderId="177" xfId="8" applyNumberFormat="1" applyFont="1" applyFill="1" applyBorder="1" applyAlignment="1">
      <alignment horizontal="center" vertical="center"/>
    </xf>
    <xf numFmtId="176" fontId="7" fillId="9" borderId="109" xfId="8" applyNumberFormat="1" applyFont="1" applyFill="1" applyBorder="1" applyAlignment="1">
      <alignment horizontal="center" vertical="center"/>
    </xf>
    <xf numFmtId="184" fontId="11" fillId="9" borderId="106" xfId="8" applyNumberFormat="1" applyFont="1" applyFill="1" applyBorder="1" applyAlignment="1">
      <alignment horizontal="center" vertical="center"/>
    </xf>
    <xf numFmtId="184" fontId="11" fillId="9" borderId="80" xfId="8" quotePrefix="1" applyNumberFormat="1" applyFont="1" applyFill="1" applyBorder="1" applyAlignment="1">
      <alignment horizontal="center" vertical="center" wrapText="1"/>
    </xf>
    <xf numFmtId="184" fontId="11" fillId="9" borderId="55" xfId="8" applyNumberFormat="1" applyFont="1" applyFill="1" applyBorder="1" applyAlignment="1">
      <alignment horizontal="center" vertical="center"/>
    </xf>
    <xf numFmtId="184" fontId="8" fillId="9" borderId="195" xfId="8" applyNumberFormat="1" applyFill="1" applyBorder="1" applyAlignment="1">
      <alignment horizontal="center" vertical="center"/>
    </xf>
    <xf numFmtId="184" fontId="11" fillId="9" borderId="190" xfId="8" applyNumberFormat="1" applyFont="1" applyFill="1" applyBorder="1" applyAlignment="1">
      <alignment horizontal="center" vertical="center"/>
    </xf>
    <xf numFmtId="184" fontId="11" fillId="9" borderId="195" xfId="8" applyNumberFormat="1" applyFont="1" applyFill="1" applyBorder="1" applyAlignment="1">
      <alignment horizontal="center" vertical="center"/>
    </xf>
    <xf numFmtId="180" fontId="11" fillId="9" borderId="80" xfId="8" quotePrefix="1" applyNumberFormat="1" applyFont="1" applyFill="1" applyBorder="1" applyAlignment="1">
      <alignment horizontal="center" vertical="center" wrapText="1"/>
    </xf>
    <xf numFmtId="0" fontId="11" fillId="9" borderId="214" xfId="8" applyFont="1" applyFill="1" applyBorder="1" applyAlignment="1">
      <alignment horizontal="center" vertical="center" wrapText="1"/>
    </xf>
    <xf numFmtId="0" fontId="11" fillId="9" borderId="215" xfId="8" applyFont="1" applyFill="1" applyBorder="1" applyAlignment="1">
      <alignment horizontal="center" vertical="center" wrapText="1"/>
    </xf>
    <xf numFmtId="0" fontId="11" fillId="9" borderId="216" xfId="8" applyFont="1" applyFill="1" applyBorder="1" applyAlignment="1">
      <alignment horizontal="center" vertical="center" wrapText="1"/>
    </xf>
    <xf numFmtId="0" fontId="11" fillId="9" borderId="105" xfId="8" applyFont="1" applyFill="1" applyBorder="1" applyAlignment="1">
      <alignment horizontal="center" vertical="center"/>
    </xf>
    <xf numFmtId="179" fontId="11" fillId="9" borderId="106" xfId="8" applyNumberFormat="1" applyFont="1" applyFill="1" applyBorder="1" applyAlignment="1">
      <alignment horizontal="center" vertical="center"/>
    </xf>
    <xf numFmtId="179" fontId="11" fillId="9" borderId="107" xfId="8" applyNumberFormat="1" applyFont="1" applyFill="1" applyBorder="1" applyAlignment="1">
      <alignment horizontal="center" vertical="center"/>
    </xf>
    <xf numFmtId="0" fontId="11" fillId="9" borderId="101" xfId="8" applyFont="1" applyFill="1" applyBorder="1" applyAlignment="1">
      <alignment horizontal="center" vertical="center"/>
    </xf>
    <xf numFmtId="179" fontId="11" fillId="9" borderId="102" xfId="8" applyNumberFormat="1" applyFont="1" applyFill="1" applyBorder="1" applyAlignment="1">
      <alignment horizontal="center" vertical="center"/>
    </xf>
    <xf numFmtId="179" fontId="11" fillId="9" borderId="103" xfId="8" applyNumberFormat="1" applyFont="1" applyFill="1" applyBorder="1" applyAlignment="1">
      <alignment horizontal="center" vertical="center"/>
    </xf>
    <xf numFmtId="170" fontId="7" fillId="9" borderId="27" xfId="8" applyNumberFormat="1" applyFont="1" applyFill="1" applyBorder="1" applyAlignment="1">
      <alignment horizontal="center" vertical="center"/>
    </xf>
    <xf numFmtId="170" fontId="7" fillId="9" borderId="177" xfId="8" applyNumberFormat="1" applyFont="1" applyFill="1" applyBorder="1" applyAlignment="1">
      <alignment horizontal="center" vertical="center"/>
    </xf>
    <xf numFmtId="184" fontId="11" fillId="9" borderId="106" xfId="8" quotePrefix="1" applyNumberFormat="1" applyFont="1" applyFill="1" applyBorder="1" applyAlignment="1">
      <alignment horizontal="center" vertical="center" wrapText="1"/>
    </xf>
    <xf numFmtId="184" fontId="11" fillId="9" borderId="27" xfId="8" quotePrefix="1" applyNumberFormat="1" applyFont="1" applyFill="1" applyBorder="1" applyAlignment="1">
      <alignment horizontal="center" vertical="center" wrapText="1"/>
    </xf>
    <xf numFmtId="184" fontId="11" fillId="9" borderId="27" xfId="8" applyNumberFormat="1" applyFont="1" applyFill="1" applyBorder="1" applyAlignment="1">
      <alignment horizontal="center" vertical="center"/>
    </xf>
    <xf numFmtId="184" fontId="8" fillId="9" borderId="97" xfId="8" applyNumberFormat="1" applyFill="1" applyBorder="1" applyAlignment="1">
      <alignment horizontal="center" vertical="center"/>
    </xf>
    <xf numFmtId="184" fontId="11" fillId="9" borderId="107" xfId="8" applyNumberFormat="1" applyFont="1" applyFill="1" applyBorder="1" applyAlignment="1">
      <alignment horizontal="center" vertical="center"/>
    </xf>
    <xf numFmtId="184" fontId="11" fillId="9" borderId="97" xfId="8" applyNumberFormat="1" applyFont="1" applyFill="1" applyBorder="1" applyAlignment="1">
      <alignment horizontal="center" vertical="center"/>
    </xf>
    <xf numFmtId="180" fontId="11" fillId="9" borderId="27" xfId="8" quotePrefix="1" applyNumberFormat="1" applyFont="1" applyFill="1" applyBorder="1" applyAlignment="1">
      <alignment horizontal="center" vertical="center" wrapText="1"/>
    </xf>
    <xf numFmtId="166" fontId="0" fillId="0" borderId="0" xfId="0" applyNumberFormat="1"/>
    <xf numFmtId="172" fontId="11" fillId="0" borderId="18" xfId="0" applyNumberFormat="1" applyFont="1" applyBorder="1"/>
    <xf numFmtId="172" fontId="0" fillId="0" borderId="19" xfId="0" applyNumberFormat="1" applyBorder="1"/>
    <xf numFmtId="176" fontId="6" fillId="16" borderId="39" xfId="0" applyNumberFormat="1" applyFont="1" applyFill="1" applyBorder="1" applyAlignment="1">
      <alignment horizontal="center" vertical="center"/>
    </xf>
    <xf numFmtId="176" fontId="6" fillId="16" borderId="48" xfId="0" applyNumberFormat="1" applyFont="1" applyFill="1" applyBorder="1" applyAlignment="1">
      <alignment horizontal="center" vertical="center"/>
    </xf>
    <xf numFmtId="176" fontId="6" fillId="16" borderId="50" xfId="0" applyNumberFormat="1" applyFont="1" applyFill="1" applyBorder="1" applyAlignment="1">
      <alignment horizontal="center" vertical="center"/>
    </xf>
    <xf numFmtId="176" fontId="6" fillId="16" borderId="51" xfId="0" applyNumberFormat="1" applyFont="1" applyFill="1" applyBorder="1" applyAlignment="1">
      <alignment horizontal="center" vertical="center"/>
    </xf>
    <xf numFmtId="176" fontId="6" fillId="16" borderId="52" xfId="0" applyNumberFormat="1" applyFont="1" applyFill="1" applyBorder="1" applyAlignment="1">
      <alignment horizontal="center" vertical="center"/>
    </xf>
    <xf numFmtId="176" fontId="6" fillId="16" borderId="53" xfId="0" applyNumberFormat="1" applyFont="1" applyFill="1" applyBorder="1" applyAlignment="1">
      <alignment horizontal="center" vertical="center"/>
    </xf>
    <xf numFmtId="176" fontId="6" fillId="16" borderId="54" xfId="0" applyNumberFormat="1" applyFont="1" applyFill="1" applyBorder="1" applyAlignment="1">
      <alignment horizontal="center" vertical="center"/>
    </xf>
    <xf numFmtId="176" fontId="6" fillId="16" borderId="56" xfId="0" applyNumberFormat="1" applyFont="1" applyFill="1" applyBorder="1" applyAlignment="1">
      <alignment horizontal="center" vertical="center"/>
    </xf>
    <xf numFmtId="0" fontId="11" fillId="9" borderId="10" xfId="8" applyFont="1" applyFill="1" applyBorder="1" applyAlignment="1">
      <alignment vertical="center"/>
    </xf>
    <xf numFmtId="0" fontId="8" fillId="9" borderId="11" xfId="8" applyFill="1" applyBorder="1" applyAlignment="1">
      <alignment vertical="center"/>
    </xf>
    <xf numFmtId="170" fontId="5" fillId="9" borderId="39" xfId="0" applyNumberFormat="1" applyFont="1" applyFill="1" applyBorder="1" applyAlignment="1">
      <alignment horizontal="center" vertical="center"/>
    </xf>
    <xf numFmtId="2" fontId="5" fillId="9" borderId="27" xfId="0" applyNumberFormat="1" applyFont="1" applyFill="1" applyBorder="1" applyAlignment="1">
      <alignment horizontal="center" vertical="center"/>
    </xf>
    <xf numFmtId="2" fontId="5" fillId="9" borderId="97" xfId="0" applyNumberFormat="1" applyFont="1" applyFill="1" applyBorder="1" applyAlignment="1">
      <alignment horizontal="center" vertical="center"/>
    </xf>
    <xf numFmtId="170" fontId="5" fillId="9" borderId="50" xfId="0" applyNumberFormat="1" applyFont="1" applyFill="1" applyBorder="1" applyAlignment="1">
      <alignment horizontal="center" vertical="center"/>
    </xf>
    <xf numFmtId="2" fontId="5" fillId="9" borderId="177" xfId="0" applyNumberFormat="1" applyFont="1" applyFill="1" applyBorder="1" applyAlignment="1">
      <alignment horizontal="center" vertical="center"/>
    </xf>
    <xf numFmtId="2" fontId="5" fillId="9" borderId="109" xfId="0" applyNumberFormat="1" applyFont="1" applyFill="1" applyBorder="1" applyAlignment="1">
      <alignment horizontal="center" vertical="center"/>
    </xf>
    <xf numFmtId="170" fontId="5" fillId="9" borderId="39" xfId="8" applyNumberFormat="1" applyFont="1" applyFill="1" applyBorder="1" applyAlignment="1">
      <alignment horizontal="center" vertical="center"/>
    </xf>
    <xf numFmtId="176" fontId="5" fillId="9" borderId="27" xfId="8" applyNumberFormat="1" applyFont="1" applyFill="1" applyBorder="1" applyAlignment="1">
      <alignment horizontal="center" vertical="center"/>
    </xf>
    <xf numFmtId="176" fontId="5" fillId="9" borderId="97" xfId="8" applyNumberFormat="1" applyFont="1" applyFill="1" applyBorder="1" applyAlignment="1">
      <alignment horizontal="center" vertical="center"/>
    </xf>
    <xf numFmtId="170" fontId="5" fillId="9" borderId="50" xfId="8" applyNumberFormat="1" applyFont="1" applyFill="1" applyBorder="1" applyAlignment="1">
      <alignment horizontal="center" vertical="center"/>
    </xf>
    <xf numFmtId="176" fontId="5" fillId="9" borderId="177" xfId="8" applyNumberFormat="1" applyFont="1" applyFill="1" applyBorder="1" applyAlignment="1">
      <alignment horizontal="center" vertical="center"/>
    </xf>
    <xf numFmtId="176" fontId="5" fillId="9" borderId="109" xfId="8" applyNumberFormat="1" applyFont="1" applyFill="1" applyBorder="1" applyAlignment="1">
      <alignment horizontal="center" vertical="center"/>
    </xf>
    <xf numFmtId="0" fontId="11" fillId="9" borderId="51" xfId="8" applyFont="1" applyFill="1" applyBorder="1" applyAlignment="1">
      <alignment horizontal="center" vertical="center"/>
    </xf>
    <xf numFmtId="0" fontId="11" fillId="9" borderId="177" xfId="8" applyFont="1" applyFill="1" applyBorder="1" applyAlignment="1">
      <alignment horizontal="center" vertical="center"/>
    </xf>
    <xf numFmtId="170" fontId="4" fillId="9" borderId="54" xfId="0" applyNumberFormat="1" applyFont="1" applyFill="1" applyBorder="1" applyAlignment="1">
      <alignment horizontal="center" vertical="center"/>
    </xf>
    <xf numFmtId="2" fontId="4" fillId="9" borderId="55" xfId="0" applyNumberFormat="1" applyFont="1" applyFill="1" applyBorder="1" applyAlignment="1">
      <alignment horizontal="center" vertical="center"/>
    </xf>
    <xf numFmtId="2" fontId="4" fillId="9" borderId="117" xfId="0" applyNumberFormat="1" applyFont="1" applyFill="1" applyBorder="1" applyAlignment="1">
      <alignment horizontal="center" vertical="center"/>
    </xf>
    <xf numFmtId="170" fontId="11" fillId="12" borderId="39" xfId="0" applyNumberFormat="1" applyFont="1" applyFill="1" applyBorder="1" applyAlignment="1">
      <alignment horizontal="center" vertical="center"/>
    </xf>
    <xf numFmtId="2" fontId="11" fillId="12" borderId="27" xfId="0" applyNumberFormat="1" applyFont="1" applyFill="1" applyBorder="1" applyAlignment="1">
      <alignment horizontal="center" vertical="center"/>
    </xf>
    <xf numFmtId="2" fontId="11" fillId="12" borderId="97" xfId="0" applyNumberFormat="1" applyFont="1" applyFill="1" applyBorder="1" applyAlignment="1">
      <alignment horizontal="center" vertical="center"/>
    </xf>
    <xf numFmtId="0" fontId="17" fillId="0" borderId="69" xfId="12" quotePrefix="1" applyFont="1" applyBorder="1" applyAlignment="1">
      <alignment horizontal="center" vertical="center" wrapText="1"/>
    </xf>
    <xf numFmtId="185" fontId="11" fillId="9" borderId="34" xfId="12" applyNumberFormat="1" applyFont="1" applyFill="1" applyBorder="1" applyAlignment="1">
      <alignment horizontal="center" vertical="center"/>
    </xf>
    <xf numFmtId="0" fontId="11" fillId="13" borderId="96" xfId="0" quotePrefix="1" applyFont="1" applyFill="1" applyBorder="1" applyAlignment="1">
      <alignment horizontal="center" vertical="center"/>
    </xf>
    <xf numFmtId="184" fontId="11" fillId="13" borderId="24" xfId="0" applyNumberFormat="1" applyFont="1" applyFill="1" applyBorder="1" applyAlignment="1">
      <alignment horizontal="center" vertical="center"/>
    </xf>
    <xf numFmtId="184" fontId="11" fillId="13" borderId="27" xfId="0" applyNumberFormat="1" applyFont="1" applyFill="1" applyBorder="1" applyAlignment="1">
      <alignment horizontal="center" vertical="center"/>
    </xf>
    <xf numFmtId="184" fontId="11" fillId="13" borderId="148" xfId="0" applyNumberFormat="1" applyFont="1" applyFill="1" applyBorder="1" applyAlignment="1">
      <alignment horizontal="center" vertical="center"/>
    </xf>
    <xf numFmtId="2" fontId="11" fillId="9" borderId="56" xfId="8" applyNumberFormat="1" applyFont="1" applyFill="1" applyBorder="1" applyAlignment="1">
      <alignment horizontal="center" vertical="center"/>
    </xf>
    <xf numFmtId="170" fontId="11" fillId="12" borderId="54" xfId="8" applyNumberFormat="1" applyFont="1" applyFill="1" applyBorder="1" applyAlignment="1">
      <alignment horizontal="center" vertical="center"/>
    </xf>
    <xf numFmtId="176" fontId="11" fillId="12" borderId="55" xfId="8" applyNumberFormat="1" applyFont="1" applyFill="1" applyBorder="1" applyAlignment="1">
      <alignment horizontal="center" vertical="center"/>
    </xf>
    <xf numFmtId="176" fontId="11" fillId="12" borderId="117" xfId="8" applyNumberFormat="1" applyFont="1" applyFill="1" applyBorder="1" applyAlignment="1">
      <alignment horizontal="center" vertical="center"/>
    </xf>
    <xf numFmtId="0" fontId="11" fillId="9" borderId="182" xfId="8" quotePrefix="1" applyFont="1" applyFill="1" applyBorder="1" applyAlignment="1">
      <alignment horizontal="center" vertical="center"/>
    </xf>
    <xf numFmtId="178" fontId="11" fillId="6" borderId="115" xfId="2" quotePrefix="1" applyNumberFormat="1" applyFont="1" applyFill="1" applyBorder="1" applyAlignment="1">
      <alignment horizontal="center" vertical="center" wrapText="1"/>
    </xf>
    <xf numFmtId="178" fontId="11" fillId="6" borderId="30" xfId="2" quotePrefix="1" applyNumberFormat="1" applyFont="1" applyFill="1" applyBorder="1" applyAlignment="1">
      <alignment horizontal="center" vertical="center" wrapText="1"/>
    </xf>
    <xf numFmtId="178" fontId="11" fillId="6" borderId="116" xfId="2" quotePrefix="1" applyNumberFormat="1" applyFont="1" applyFill="1" applyBorder="1" applyAlignment="1">
      <alignment horizontal="center" vertical="center" wrapText="1"/>
    </xf>
    <xf numFmtId="178" fontId="11" fillId="6" borderId="32" xfId="2" quotePrefix="1" applyNumberFormat="1" applyFont="1" applyFill="1" applyBorder="1" applyAlignment="1">
      <alignment horizontal="center" vertical="center" wrapText="1"/>
    </xf>
    <xf numFmtId="178" fontId="11" fillId="6" borderId="31" xfId="2" quotePrefix="1" applyNumberFormat="1" applyFont="1" applyFill="1" applyBorder="1" applyAlignment="1">
      <alignment horizontal="center" vertical="center" wrapText="1"/>
    </xf>
    <xf numFmtId="0" fontId="11" fillId="6" borderId="158" xfId="2" quotePrefix="1" applyFont="1" applyFill="1" applyBorder="1" applyAlignment="1">
      <alignment horizontal="center" vertical="center" wrapText="1"/>
    </xf>
    <xf numFmtId="0" fontId="11" fillId="6" borderId="31" xfId="2" quotePrefix="1" applyFont="1" applyFill="1" applyBorder="1" applyAlignment="1">
      <alignment horizontal="center" vertical="center" wrapText="1"/>
    </xf>
    <xf numFmtId="0" fontId="11" fillId="6" borderId="32" xfId="2" quotePrefix="1" applyFont="1" applyFill="1" applyBorder="1" applyAlignment="1">
      <alignment horizontal="center" vertical="center" wrapText="1"/>
    </xf>
    <xf numFmtId="0" fontId="11" fillId="6" borderId="2" xfId="2" quotePrefix="1" applyFont="1" applyFill="1" applyBorder="1" applyAlignment="1">
      <alignment horizontal="center" vertical="center" wrapText="1"/>
    </xf>
    <xf numFmtId="0" fontId="11" fillId="6" borderId="33" xfId="2" quotePrefix="1" applyFont="1" applyFill="1" applyBorder="1" applyAlignment="1">
      <alignment horizontal="center" vertical="center" wrapText="1"/>
    </xf>
    <xf numFmtId="0" fontId="17" fillId="0" borderId="220" xfId="12" quotePrefix="1" applyFont="1" applyBorder="1" applyAlignment="1">
      <alignment horizontal="center" vertical="center" wrapText="1"/>
    </xf>
    <xf numFmtId="183" fontId="11" fillId="9" borderId="40" xfId="12" applyNumberFormat="1" applyFont="1" applyFill="1" applyBorder="1" applyAlignment="1">
      <alignment horizontal="center" vertical="center"/>
    </xf>
    <xf numFmtId="0" fontId="11" fillId="9" borderId="11" xfId="8" applyFont="1" applyFill="1" applyBorder="1" applyAlignment="1">
      <alignment vertical="center"/>
    </xf>
    <xf numFmtId="2" fontId="11" fillId="9" borderId="12" xfId="8" applyNumberFormat="1" applyFont="1" applyFill="1" applyBorder="1" applyAlignment="1">
      <alignment horizontal="center" vertical="center"/>
    </xf>
    <xf numFmtId="0" fontId="32" fillId="0" borderId="41" xfId="6" applyFont="1" applyBorder="1" applyAlignment="1">
      <alignment horizontal="center" vertical="center"/>
    </xf>
    <xf numFmtId="168" fontId="32" fillId="0" borderId="74" xfId="6" applyNumberFormat="1" applyFont="1" applyBorder="1" applyAlignment="1">
      <alignment horizontal="center" vertical="center"/>
    </xf>
    <xf numFmtId="168" fontId="32" fillId="0" borderId="49" xfId="6" applyNumberFormat="1" applyFont="1" applyBorder="1" applyAlignment="1">
      <alignment horizontal="center" vertical="center"/>
    </xf>
    <xf numFmtId="0" fontId="64" fillId="6" borderId="1" xfId="0" applyFont="1" applyFill="1" applyBorder="1" applyAlignment="1">
      <alignment vertical="center"/>
    </xf>
    <xf numFmtId="178" fontId="11" fillId="6" borderId="233" xfId="2" quotePrefix="1" applyNumberFormat="1" applyFont="1" applyFill="1" applyBorder="1" applyAlignment="1">
      <alignment horizontal="center" vertical="center" wrapText="1"/>
    </xf>
    <xf numFmtId="0" fontId="36" fillId="4" borderId="223" xfId="0" applyFont="1" applyFill="1" applyBorder="1" applyAlignment="1">
      <alignment horizontal="centerContinuous" vertical="center" wrapText="1"/>
    </xf>
    <xf numFmtId="0" fontId="18" fillId="6" borderId="114" xfId="0" quotePrefix="1" applyFont="1" applyFill="1" applyBorder="1" applyAlignment="1">
      <alignment vertical="top" wrapText="1"/>
    </xf>
    <xf numFmtId="0" fontId="18" fillId="6" borderId="7" xfId="0" quotePrefix="1" applyFont="1" applyFill="1" applyBorder="1" applyAlignment="1">
      <alignment vertical="top" wrapText="1"/>
    </xf>
    <xf numFmtId="165" fontId="8" fillId="0" borderId="86" xfId="4" applyNumberFormat="1" applyBorder="1" applyAlignment="1">
      <alignment horizontal="centerContinuous" vertical="center" wrapText="1"/>
    </xf>
    <xf numFmtId="165" fontId="8" fillId="0" borderId="87" xfId="4" applyNumberFormat="1" applyBorder="1" applyAlignment="1">
      <alignment horizontal="centerContinuous" vertical="center" wrapText="1"/>
    </xf>
    <xf numFmtId="165" fontId="8" fillId="0" borderId="91" xfId="4" applyNumberFormat="1" applyBorder="1" applyAlignment="1">
      <alignment horizontal="centerContinuous" vertical="center" wrapText="1"/>
    </xf>
    <xf numFmtId="165" fontId="8" fillId="0" borderId="82" xfId="4" applyNumberFormat="1" applyBorder="1" applyAlignment="1">
      <alignment horizontal="centerContinuous" vertical="center" wrapText="1"/>
    </xf>
    <xf numFmtId="9" fontId="8" fillId="0" borderId="86" xfId="3" applyFont="1" applyBorder="1" applyAlignment="1">
      <alignment horizontal="centerContinuous" vertical="center" wrapText="1"/>
    </xf>
    <xf numFmtId="9" fontId="8" fillId="0" borderId="87" xfId="3" applyFont="1" applyBorder="1" applyAlignment="1">
      <alignment horizontal="centerContinuous" vertical="center" wrapText="1"/>
    </xf>
    <xf numFmtId="9" fontId="8" fillId="0" borderId="91" xfId="3" applyFont="1" applyBorder="1" applyAlignment="1">
      <alignment horizontal="centerContinuous" vertical="center" wrapText="1"/>
    </xf>
    <xf numFmtId="9" fontId="8" fillId="0" borderId="82" xfId="3" applyFont="1" applyBorder="1" applyAlignment="1">
      <alignment horizontal="centerContinuous" vertical="center" wrapText="1"/>
    </xf>
    <xf numFmtId="176" fontId="3" fillId="6" borderId="39" xfId="5" applyNumberFormat="1" applyFont="1" applyFill="1" applyBorder="1" applyAlignment="1">
      <alignment horizontal="center"/>
    </xf>
    <xf numFmtId="176" fontId="3" fillId="6" borderId="39" xfId="5" applyNumberFormat="1" applyFont="1" applyFill="1" applyBorder="1"/>
    <xf numFmtId="176" fontId="3" fillId="0" borderId="39" xfId="13" applyNumberFormat="1" applyBorder="1" applyAlignment="1">
      <alignment horizontal="center"/>
    </xf>
    <xf numFmtId="176" fontId="3" fillId="6" borderId="219" xfId="5" applyNumberFormat="1" applyFont="1" applyFill="1" applyBorder="1" applyAlignment="1">
      <alignment horizontal="center"/>
    </xf>
    <xf numFmtId="176" fontId="3" fillId="6" borderId="238" xfId="5" applyNumberFormat="1" applyFont="1" applyFill="1" applyBorder="1" applyAlignment="1">
      <alignment horizontal="center"/>
    </xf>
    <xf numFmtId="176" fontId="3" fillId="0" borderId="146" xfId="13" applyNumberForma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75" xfId="0" applyFont="1" applyBorder="1" applyAlignment="1">
      <alignment horizontal="center"/>
    </xf>
    <xf numFmtId="178" fontId="3" fillId="0" borderId="62" xfId="13" applyNumberFormat="1" applyBorder="1" applyAlignment="1">
      <alignment horizontal="center"/>
    </xf>
    <xf numFmtId="178" fontId="3" fillId="0" borderId="48" xfId="13" applyNumberFormat="1" applyBorder="1" applyAlignment="1">
      <alignment horizontal="center"/>
    </xf>
    <xf numFmtId="178" fontId="3" fillId="0" borderId="76" xfId="13" applyNumberFormat="1" applyBorder="1" applyAlignment="1">
      <alignment horizontal="center"/>
    </xf>
    <xf numFmtId="178" fontId="3" fillId="0" borderId="47" xfId="13" applyNumberFormat="1" applyBorder="1" applyAlignment="1">
      <alignment horizontal="center"/>
    </xf>
    <xf numFmtId="176" fontId="3" fillId="0" borderId="41" xfId="13" applyNumberFormat="1" applyBorder="1" applyAlignment="1">
      <alignment horizontal="center"/>
    </xf>
    <xf numFmtId="176" fontId="3" fillId="0" borderId="74" xfId="13" applyNumberFormat="1" applyBorder="1" applyAlignment="1">
      <alignment horizontal="center"/>
    </xf>
    <xf numFmtId="178" fontId="3" fillId="0" borderId="77" xfId="13" applyNumberFormat="1" applyBorder="1" applyAlignment="1">
      <alignment horizontal="center"/>
    </xf>
    <xf numFmtId="178" fontId="3" fillId="0" borderId="49" xfId="13" applyNumberFormat="1" applyBorder="1" applyAlignment="1">
      <alignment horizontal="center"/>
    </xf>
    <xf numFmtId="176" fontId="3" fillId="0" borderId="57" xfId="13" applyNumberFormat="1" applyBorder="1" applyAlignment="1">
      <alignment horizontal="center"/>
    </xf>
    <xf numFmtId="176" fontId="3" fillId="0" borderId="239" xfId="13" applyNumberFormat="1" applyBorder="1" applyAlignment="1">
      <alignment horizontal="center"/>
    </xf>
    <xf numFmtId="178" fontId="11" fillId="0" borderId="78" xfId="13" applyNumberFormat="1" applyFont="1" applyBorder="1" applyAlignment="1">
      <alignment horizontal="center"/>
    </xf>
    <xf numFmtId="178" fontId="11" fillId="0" borderId="58" xfId="13" applyNumberFormat="1" applyFont="1" applyBorder="1" applyAlignment="1">
      <alignment horizontal="center"/>
    </xf>
    <xf numFmtId="178" fontId="11" fillId="0" borderId="77" xfId="13" applyNumberFormat="1" applyFont="1" applyBorder="1" applyAlignment="1">
      <alignment horizontal="center"/>
    </xf>
    <xf numFmtId="178" fontId="11" fillId="0" borderId="49" xfId="13" applyNumberFormat="1" applyFont="1" applyBorder="1" applyAlignment="1">
      <alignment horizontal="center"/>
    </xf>
    <xf numFmtId="178" fontId="3" fillId="9" borderId="10" xfId="5" applyNumberFormat="1" applyFont="1" applyFill="1" applyBorder="1" applyAlignment="1">
      <alignment horizontal="center"/>
    </xf>
    <xf numFmtId="176" fontId="3" fillId="9" borderId="11" xfId="13" applyNumberFormat="1" applyFill="1" applyBorder="1" applyAlignment="1">
      <alignment horizontal="center"/>
    </xf>
    <xf numFmtId="178" fontId="3" fillId="9" borderId="11" xfId="13" applyNumberFormat="1" applyFill="1" applyBorder="1" applyAlignment="1">
      <alignment horizontal="center"/>
    </xf>
    <xf numFmtId="178" fontId="3" fillId="9" borderId="12" xfId="13" applyNumberFormat="1" applyFill="1" applyBorder="1" applyAlignment="1">
      <alignment horizontal="center"/>
    </xf>
    <xf numFmtId="0" fontId="18" fillId="6" borderId="238" xfId="0" quotePrefix="1" applyFont="1" applyFill="1" applyBorder="1" applyAlignment="1">
      <alignment vertical="top" wrapText="1"/>
    </xf>
    <xf numFmtId="0" fontId="3" fillId="6" borderId="8" xfId="13" quotePrefix="1" applyFill="1" applyBorder="1" applyAlignment="1">
      <alignment horizontal="center" vertical="top" wrapText="1"/>
    </xf>
    <xf numFmtId="0" fontId="3" fillId="8" borderId="0" xfId="13" quotePrefix="1" applyFill="1" applyAlignment="1">
      <alignment vertical="top" wrapText="1"/>
    </xf>
    <xf numFmtId="0" fontId="3" fillId="12" borderId="0" xfId="13" quotePrefix="1" applyFill="1" applyAlignment="1">
      <alignment vertical="top" wrapText="1"/>
    </xf>
    <xf numFmtId="0" fontId="3" fillId="6" borderId="2" xfId="13" quotePrefix="1" applyFill="1" applyBorder="1" applyAlignment="1">
      <alignment vertical="top" wrapText="1"/>
    </xf>
    <xf numFmtId="178" fontId="3" fillId="8" borderId="62" xfId="13" applyNumberFormat="1" applyFill="1" applyBorder="1" applyAlignment="1">
      <alignment horizontal="center"/>
    </xf>
    <xf numFmtId="178" fontId="3" fillId="8" borderId="48" xfId="13" applyNumberFormat="1" applyFill="1" applyBorder="1" applyAlignment="1">
      <alignment horizontal="center"/>
    </xf>
    <xf numFmtId="0" fontId="2" fillId="0" borderId="33" xfId="15" applyBorder="1"/>
    <xf numFmtId="0" fontId="11" fillId="9" borderId="10" xfId="6" quotePrefix="1" applyFont="1" applyFill="1" applyBorder="1" applyAlignment="1">
      <alignment horizontal="centerContinuous" vertical="center" wrapText="1"/>
    </xf>
    <xf numFmtId="0" fontId="11" fillId="9" borderId="11" xfId="6" applyFont="1" applyFill="1" applyBorder="1" applyAlignment="1">
      <alignment horizontal="centerContinuous" vertical="center" wrapText="1"/>
    </xf>
    <xf numFmtId="0" fontId="11" fillId="9" borderId="12" xfId="6" applyFont="1" applyFill="1" applyBorder="1" applyAlignment="1">
      <alignment horizontal="centerContinuous" vertical="center" wrapText="1"/>
    </xf>
    <xf numFmtId="0" fontId="52" fillId="0" borderId="34" xfId="6" quotePrefix="1" applyFont="1" applyBorder="1" applyAlignment="1">
      <alignment horizontal="center" vertical="center" wrapText="1"/>
    </xf>
    <xf numFmtId="2" fontId="2" fillId="0" borderId="54" xfId="6" applyNumberFormat="1" applyFont="1" applyBorder="1" applyAlignment="1">
      <alignment horizontal="center" vertical="center"/>
    </xf>
    <xf numFmtId="2" fontId="2" fillId="0" borderId="80" xfId="6" applyNumberFormat="1" applyFont="1" applyBorder="1" applyAlignment="1">
      <alignment horizontal="center" vertical="center"/>
    </xf>
    <xf numFmtId="0" fontId="2" fillId="0" borderId="62" xfId="6" applyFont="1" applyBorder="1" applyAlignment="1">
      <alignment horizontal="center" vertical="center"/>
    </xf>
    <xf numFmtId="0" fontId="2" fillId="0" borderId="48" xfId="6" applyFont="1" applyBorder="1" applyAlignment="1">
      <alignment horizontal="center" vertical="center"/>
    </xf>
    <xf numFmtId="168" fontId="2" fillId="0" borderId="22" xfId="6" applyNumberFormat="1" applyFont="1" applyBorder="1" applyAlignment="1">
      <alignment horizontal="center" vertical="center"/>
    </xf>
    <xf numFmtId="168" fontId="2" fillId="0" borderId="75" xfId="6" applyNumberFormat="1" applyFont="1" applyBorder="1" applyAlignment="1">
      <alignment horizontal="center" vertical="center"/>
    </xf>
    <xf numFmtId="168" fontId="2" fillId="0" borderId="79" xfId="6" applyNumberFormat="1" applyFont="1" applyBorder="1" applyAlignment="1">
      <alignment horizontal="center" vertical="center"/>
    </xf>
    <xf numFmtId="168" fontId="2" fillId="0" borderId="56" xfId="6" applyNumberFormat="1" applyFont="1" applyBorder="1" applyAlignment="1">
      <alignment horizontal="center" vertical="center"/>
    </xf>
    <xf numFmtId="168" fontId="2" fillId="0" borderId="62" xfId="6" applyNumberFormat="1" applyFont="1" applyBorder="1" applyAlignment="1">
      <alignment horizontal="center" vertical="center"/>
    </xf>
    <xf numFmtId="168" fontId="2" fillId="0" borderId="48" xfId="6" applyNumberFormat="1" applyFont="1" applyBorder="1" applyAlignment="1">
      <alignment horizontal="center" vertical="center"/>
    </xf>
    <xf numFmtId="2" fontId="2" fillId="9" borderId="219" xfId="6" applyNumberFormat="1" applyFont="1" applyFill="1" applyBorder="1" applyAlignment="1">
      <alignment horizontal="center" vertical="center"/>
    </xf>
    <xf numFmtId="2" fontId="2" fillId="9" borderId="8" xfId="6" applyNumberFormat="1" applyFont="1" applyFill="1" applyBorder="1" applyAlignment="1">
      <alignment horizontal="center" vertical="center"/>
    </xf>
    <xf numFmtId="0" fontId="2" fillId="9" borderId="8" xfId="6" applyFont="1" applyFill="1" applyBorder="1" applyAlignment="1">
      <alignment horizontal="center" vertical="center"/>
    </xf>
    <xf numFmtId="168" fontId="2" fillId="9" borderId="8" xfId="6" applyNumberFormat="1" applyFont="1" applyFill="1" applyBorder="1" applyAlignment="1">
      <alignment horizontal="center" vertical="center"/>
    </xf>
    <xf numFmtId="168" fontId="2" fillId="9" borderId="9" xfId="6" applyNumberFormat="1" applyFont="1" applyFill="1" applyBorder="1" applyAlignment="1">
      <alignment horizontal="center" vertical="center"/>
    </xf>
    <xf numFmtId="0" fontId="32" fillId="9" borderId="21" xfId="7" quotePrefix="1" applyFont="1" applyFill="1" applyBorder="1" applyAlignment="1">
      <alignment vertical="center"/>
    </xf>
    <xf numFmtId="0" fontId="32" fillId="9" borderId="20" xfId="7" quotePrefix="1" applyFont="1" applyFill="1" applyBorder="1" applyAlignment="1">
      <alignment vertical="center"/>
    </xf>
    <xf numFmtId="0" fontId="32" fillId="9" borderId="161" xfId="7" quotePrefix="1" applyFont="1" applyFill="1" applyBorder="1" applyAlignment="1">
      <alignment vertical="center"/>
    </xf>
    <xf numFmtId="2" fontId="32" fillId="0" borderId="50" xfId="7" applyNumberFormat="1" applyFont="1" applyBorder="1" applyAlignment="1">
      <alignment horizontal="center" vertical="center"/>
    </xf>
    <xf numFmtId="0" fontId="32" fillId="0" borderId="49" xfId="7" applyFont="1" applyBorder="1" applyAlignment="1">
      <alignment horizontal="center" vertical="center"/>
    </xf>
    <xf numFmtId="0" fontId="32" fillId="0" borderId="49" xfId="6" applyFont="1" applyBorder="1" applyAlignment="1">
      <alignment horizontal="center" vertical="center"/>
    </xf>
    <xf numFmtId="168" fontId="32" fillId="0" borderId="235" xfId="6" applyNumberFormat="1" applyFont="1" applyBorder="1" applyAlignment="1">
      <alignment horizontal="center" vertical="center"/>
    </xf>
    <xf numFmtId="168" fontId="32" fillId="0" borderId="77" xfId="6" applyNumberFormat="1" applyFont="1" applyBorder="1" applyAlignment="1">
      <alignment horizontal="center" vertical="center"/>
    </xf>
    <xf numFmtId="0" fontId="2" fillId="9" borderId="219" xfId="6" quotePrefix="1" applyFont="1" applyFill="1" applyBorder="1" applyAlignment="1">
      <alignment horizontal="left" vertical="top" wrapText="1"/>
    </xf>
    <xf numFmtId="0" fontId="2" fillId="9" borderId="146" xfId="6" applyFont="1" applyFill="1" applyBorder="1" applyAlignment="1">
      <alignment horizontal="left" vertical="top"/>
    </xf>
    <xf numFmtId="173" fontId="65" fillId="0" borderId="254" xfId="2" applyNumberFormat="1" applyFont="1" applyBorder="1" applyAlignment="1">
      <alignment horizontal="center" vertical="center"/>
    </xf>
    <xf numFmtId="0" fontId="11" fillId="11" borderId="146" xfId="4" applyFont="1" applyFill="1" applyBorder="1" applyAlignment="1">
      <alignment horizontal="centerContinuous" vertical="center" wrapText="1"/>
    </xf>
    <xf numFmtId="0" fontId="11" fillId="11" borderId="2" xfId="4" applyFont="1" applyFill="1" applyBorder="1" applyAlignment="1">
      <alignment horizontal="centerContinuous" vertical="center" wrapText="1"/>
    </xf>
    <xf numFmtId="0" fontId="11" fillId="11" borderId="57" xfId="0" quotePrefix="1" applyFont="1" applyFill="1" applyBorder="1" applyAlignment="1">
      <alignment horizontal="center" vertical="center" wrapText="1"/>
    </xf>
    <xf numFmtId="0" fontId="11" fillId="11" borderId="58" xfId="0" quotePrefix="1" applyFont="1" applyFill="1" applyBorder="1" applyAlignment="1">
      <alignment horizontal="center" vertical="center" wrapText="1"/>
    </xf>
    <xf numFmtId="0" fontId="17" fillId="11" borderId="158" xfId="4" quotePrefix="1" applyFont="1" applyFill="1" applyBorder="1" applyAlignment="1">
      <alignment horizontal="center" vertical="center"/>
    </xf>
    <xf numFmtId="0" fontId="17" fillId="11" borderId="59" xfId="4" applyFont="1" applyFill="1" applyBorder="1" applyAlignment="1">
      <alignment horizontal="center" vertical="center"/>
    </xf>
    <xf numFmtId="0" fontId="31" fillId="9" borderId="10" xfId="16" quotePrefix="1" applyFont="1" applyFill="1" applyBorder="1" applyAlignment="1">
      <alignment horizontal="centerContinuous" vertical="center" wrapText="1"/>
    </xf>
    <xf numFmtId="0" fontId="11" fillId="6" borderId="57" xfId="0" applyFont="1" applyFill="1" applyBorder="1" applyAlignment="1">
      <alignment horizontal="center" vertical="center" wrapText="1"/>
    </xf>
    <xf numFmtId="0" fontId="11" fillId="6" borderId="239" xfId="0" applyFont="1" applyFill="1" applyBorder="1" applyAlignment="1">
      <alignment horizontal="center" vertical="center" wrapText="1"/>
    </xf>
    <xf numFmtId="0" fontId="17" fillId="6" borderId="158" xfId="4" applyFont="1" applyFill="1" applyBorder="1" applyAlignment="1">
      <alignment horizontal="center" vertical="center"/>
    </xf>
    <xf numFmtId="0" fontId="17" fillId="6" borderId="71" xfId="4" applyFont="1" applyFill="1" applyBorder="1" applyAlignment="1">
      <alignment horizontal="center" vertical="center"/>
    </xf>
    <xf numFmtId="0" fontId="17" fillId="6" borderId="64" xfId="4" applyFont="1" applyFill="1" applyBorder="1" applyAlignment="1">
      <alignment horizontal="center" vertical="center" wrapText="1"/>
    </xf>
    <xf numFmtId="0" fontId="17" fillId="6" borderId="59" xfId="4" applyFont="1" applyFill="1" applyBorder="1" applyAlignment="1">
      <alignment horizontal="center" vertical="center" wrapText="1"/>
    </xf>
    <xf numFmtId="176" fontId="3" fillId="6" borderId="24" xfId="5" applyNumberFormat="1" applyFont="1" applyFill="1" applyBorder="1" applyAlignment="1">
      <alignment horizontal="center"/>
    </xf>
    <xf numFmtId="0" fontId="17" fillId="0" borderId="35" xfId="4" quotePrefix="1" applyFont="1" applyBorder="1" applyAlignment="1">
      <alignment horizontal="center" vertical="center"/>
    </xf>
    <xf numFmtId="0" fontId="17" fillId="0" borderId="228" xfId="4" applyFont="1" applyBorder="1" applyAlignment="1">
      <alignment horizontal="center" vertical="center"/>
    </xf>
    <xf numFmtId="0" fontId="17" fillId="0" borderId="35" xfId="4" applyFont="1" applyBorder="1" applyAlignment="1">
      <alignment horizontal="center" vertical="center"/>
    </xf>
    <xf numFmtId="0" fontId="17" fillId="0" borderId="81" xfId="4" applyFont="1" applyBorder="1" applyAlignment="1">
      <alignment horizontal="center" vertical="center"/>
    </xf>
    <xf numFmtId="0" fontId="17" fillId="0" borderId="76" xfId="4" applyFont="1" applyBorder="1" applyAlignment="1">
      <alignment horizontal="center" vertical="center" wrapText="1"/>
    </xf>
    <xf numFmtId="0" fontId="17" fillId="0" borderId="47" xfId="4" applyFont="1" applyBorder="1" applyAlignment="1">
      <alignment horizontal="center" vertical="center" wrapText="1"/>
    </xf>
    <xf numFmtId="178" fontId="11" fillId="0" borderId="62" xfId="13" applyNumberFormat="1" applyFont="1" applyBorder="1" applyAlignment="1">
      <alignment horizontal="center"/>
    </xf>
    <xf numFmtId="178" fontId="11" fillId="0" borderId="48" xfId="13" applyNumberFormat="1" applyFont="1" applyBorder="1" applyAlignment="1">
      <alignment horizontal="center"/>
    </xf>
    <xf numFmtId="0" fontId="2" fillId="9" borderId="255" xfId="6" quotePrefix="1" applyFont="1" applyFill="1" applyBorder="1" applyAlignment="1">
      <alignment horizontal="left" vertical="top" wrapText="1"/>
    </xf>
    <xf numFmtId="2" fontId="18" fillId="0" borderId="39" xfId="0" applyNumberFormat="1" applyFont="1" applyBorder="1" applyAlignment="1">
      <alignment horizontal="center"/>
    </xf>
    <xf numFmtId="11" fontId="70" fillId="9" borderId="0" xfId="18" quotePrefix="1" applyNumberFormat="1" applyFont="1" applyFill="1" applyAlignment="1">
      <alignment horizontal="center" vertical="center"/>
    </xf>
    <xf numFmtId="11" fontId="70" fillId="9" borderId="259" xfId="18" applyNumberFormat="1" applyFont="1" applyFill="1" applyBorder="1" applyAlignment="1">
      <alignment horizontal="centerContinuous" vertical="center"/>
    </xf>
    <xf numFmtId="0" fontId="23" fillId="6" borderId="0" xfId="36" applyFont="1" applyFill="1" applyAlignment="1">
      <alignment vertical="center"/>
    </xf>
    <xf numFmtId="0" fontId="71" fillId="9" borderId="112" xfId="36" applyFont="1" applyFill="1" applyBorder="1" applyAlignment="1">
      <alignment vertical="center"/>
    </xf>
    <xf numFmtId="0" fontId="71" fillId="9" borderId="208" xfId="36" applyFont="1" applyFill="1" applyBorder="1" applyAlignment="1">
      <alignment vertical="center"/>
    </xf>
    <xf numFmtId="0" fontId="71" fillId="9" borderId="0" xfId="36" applyFont="1" applyFill="1" applyAlignment="1">
      <alignment vertical="center"/>
    </xf>
    <xf numFmtId="0" fontId="71" fillId="9" borderId="260" xfId="36" applyFont="1" applyFill="1" applyBorder="1" applyAlignment="1">
      <alignment vertical="center"/>
    </xf>
    <xf numFmtId="0" fontId="63" fillId="34" borderId="0" xfId="14" applyFill="1"/>
    <xf numFmtId="0" fontId="63" fillId="0" borderId="0" xfId="14"/>
    <xf numFmtId="11" fontId="70" fillId="6" borderId="0" xfId="18" applyNumberFormat="1" applyFont="1" applyFill="1" applyAlignment="1">
      <alignment horizontal="centerContinuous" vertical="center" wrapText="1"/>
    </xf>
    <xf numFmtId="11" fontId="70" fillId="6" borderId="259" xfId="18" applyNumberFormat="1" applyFont="1" applyFill="1" applyBorder="1" applyAlignment="1">
      <alignment horizontal="centerContinuous" vertical="center" wrapText="1"/>
    </xf>
    <xf numFmtId="0" fontId="72" fillId="9" borderId="112" xfId="36" applyFont="1" applyFill="1" applyBorder="1" applyAlignment="1">
      <alignment horizontal="center"/>
    </xf>
    <xf numFmtId="0" fontId="73" fillId="9" borderId="208" xfId="36" applyFont="1" applyFill="1" applyBorder="1" applyAlignment="1">
      <alignment horizontal="centerContinuous" vertical="center" wrapText="1"/>
    </xf>
    <xf numFmtId="0" fontId="72" fillId="9" borderId="0" xfId="36" applyFont="1" applyFill="1" applyAlignment="1">
      <alignment horizontal="centerContinuous" vertical="center"/>
    </xf>
    <xf numFmtId="0" fontId="72" fillId="9" borderId="260" xfId="36" applyFont="1" applyFill="1" applyBorder="1" applyAlignment="1">
      <alignment horizontal="centerContinuous" vertical="center"/>
    </xf>
    <xf numFmtId="0" fontId="72" fillId="9" borderId="208" xfId="36" applyFont="1" applyFill="1" applyBorder="1" applyAlignment="1">
      <alignment horizontal="center"/>
    </xf>
    <xf numFmtId="0" fontId="72" fillId="9" borderId="0" xfId="36" applyFont="1" applyFill="1" applyAlignment="1">
      <alignment horizontal="center"/>
    </xf>
    <xf numFmtId="0" fontId="72" fillId="9" borderId="260" xfId="36" applyFont="1" applyFill="1" applyBorder="1" applyAlignment="1">
      <alignment horizontal="center"/>
    </xf>
    <xf numFmtId="0" fontId="2" fillId="9" borderId="0" xfId="14" applyFont="1" applyFill="1"/>
    <xf numFmtId="11" fontId="70" fillId="6" borderId="261" xfId="18" applyNumberFormat="1" applyFont="1" applyFill="1" applyBorder="1" applyAlignment="1">
      <alignment horizontal="centerContinuous" vertical="center" wrapText="1"/>
    </xf>
    <xf numFmtId="0" fontId="74" fillId="9" borderId="112" xfId="36" applyFont="1" applyFill="1" applyBorder="1" applyAlignment="1">
      <alignment horizontal="centerContinuous" vertical="center" wrapText="1"/>
    </xf>
    <xf numFmtId="11" fontId="75" fillId="30" borderId="4" xfId="32" applyNumberFormat="1" applyFont="1" applyBorder="1" applyAlignment="1">
      <alignment horizontal="centerContinuous" vertical="center"/>
    </xf>
    <xf numFmtId="11" fontId="75" fillId="30" borderId="262" xfId="32" applyNumberFormat="1" applyFont="1" applyBorder="1" applyAlignment="1">
      <alignment horizontal="centerContinuous" vertical="center"/>
    </xf>
    <xf numFmtId="0" fontId="76" fillId="9" borderId="263" xfId="36" applyFont="1" applyFill="1" applyBorder="1" applyAlignment="1">
      <alignment horizontal="center" vertical="center" wrapText="1"/>
    </xf>
    <xf numFmtId="0" fontId="74" fillId="9" borderId="0" xfId="36" applyFont="1" applyFill="1" applyAlignment="1">
      <alignment horizontal="centerContinuous" vertical="center" wrapText="1"/>
    </xf>
    <xf numFmtId="0" fontId="74" fillId="9" borderId="260" xfId="36" applyFont="1" applyFill="1" applyBorder="1" applyAlignment="1">
      <alignment horizontal="centerContinuous" vertical="center" wrapText="1"/>
    </xf>
    <xf numFmtId="0" fontId="50" fillId="33" borderId="204" xfId="35" applyFont="1" applyBorder="1" applyAlignment="1">
      <alignment horizontal="centerContinuous" vertical="center" wrapText="1"/>
    </xf>
    <xf numFmtId="0" fontId="50" fillId="33" borderId="264" xfId="35" applyFont="1" applyBorder="1" applyAlignment="1">
      <alignment horizontal="centerContinuous" vertical="center" wrapText="1"/>
    </xf>
    <xf numFmtId="0" fontId="76" fillId="9" borderId="265" xfId="36" applyFont="1" applyFill="1" applyBorder="1" applyAlignment="1">
      <alignment horizontal="center" vertical="center" wrapText="1"/>
    </xf>
    <xf numFmtId="0" fontId="50" fillId="32" borderId="205" xfId="34" quotePrefix="1" applyFont="1" applyBorder="1" applyAlignment="1">
      <alignment horizontal="centerContinuous" vertical="center" wrapText="1"/>
    </xf>
    <xf numFmtId="0" fontId="50" fillId="32" borderId="209" xfId="34" quotePrefix="1" applyFont="1" applyBorder="1" applyAlignment="1">
      <alignment horizontal="centerContinuous" vertical="center" wrapText="1"/>
    </xf>
    <xf numFmtId="0" fontId="50" fillId="32" borderId="266" xfId="34" quotePrefix="1" applyFont="1" applyBorder="1" applyAlignment="1">
      <alignment horizontal="centerContinuous" vertical="center" wrapText="1"/>
    </xf>
    <xf numFmtId="0" fontId="74" fillId="9" borderId="265" xfId="36" applyFont="1" applyFill="1" applyBorder="1" applyAlignment="1">
      <alignment horizontal="centerContinuous" vertical="center" wrapText="1"/>
    </xf>
    <xf numFmtId="168" fontId="50" fillId="31" borderId="0" xfId="33" applyNumberFormat="1" applyFont="1" applyAlignment="1">
      <alignment horizontal="centerContinuous" vertical="center" wrapText="1"/>
    </xf>
    <xf numFmtId="168" fontId="50" fillId="31" borderId="210" xfId="33" applyNumberFormat="1" applyFont="1" applyBorder="1" applyAlignment="1">
      <alignment horizontal="centerContinuous" vertical="center" wrapText="1"/>
    </xf>
    <xf numFmtId="168" fontId="50" fillId="31" borderId="1" xfId="33" applyNumberFormat="1" applyFont="1" applyBorder="1" applyAlignment="1">
      <alignment horizontal="centerContinuous" vertical="center" wrapText="1"/>
    </xf>
    <xf numFmtId="0" fontId="77" fillId="2" borderId="112" xfId="36" applyFont="1" applyFill="1" applyBorder="1" applyAlignment="1">
      <alignment horizontal="center" vertical="center" wrapText="1"/>
    </xf>
    <xf numFmtId="0" fontId="73" fillId="9" borderId="265" xfId="36" quotePrefix="1" applyFont="1" applyFill="1" applyBorder="1" applyAlignment="1">
      <alignment horizontal="center" vertical="center" wrapText="1"/>
    </xf>
    <xf numFmtId="0" fontId="73" fillId="9" borderId="0" xfId="36" quotePrefix="1" applyFont="1" applyFill="1" applyAlignment="1">
      <alignment horizontal="center" vertical="center" wrapText="1"/>
    </xf>
    <xf numFmtId="0" fontId="73" fillId="9" borderId="260" xfId="36" quotePrefix="1" applyFont="1" applyFill="1" applyBorder="1" applyAlignment="1">
      <alignment horizontal="center" vertical="center" wrapText="1"/>
    </xf>
    <xf numFmtId="0" fontId="78" fillId="9" borderId="55" xfId="36" applyFont="1" applyFill="1" applyBorder="1" applyAlignment="1">
      <alignment horizontal="center"/>
    </xf>
    <xf numFmtId="0" fontId="78" fillId="9" borderId="267" xfId="36" applyFont="1" applyFill="1" applyBorder="1" applyAlignment="1">
      <alignment horizontal="center"/>
    </xf>
    <xf numFmtId="0" fontId="78" fillId="9" borderId="0" xfId="36" applyFont="1" applyFill="1" applyAlignment="1">
      <alignment horizontal="center"/>
    </xf>
    <xf numFmtId="0" fontId="78" fillId="9" borderId="260" xfId="36" applyFont="1" applyFill="1" applyBorder="1" applyAlignment="1">
      <alignment horizontal="center"/>
    </xf>
    <xf numFmtId="0" fontId="50" fillId="33" borderId="2" xfId="35" quotePrefix="1" applyFont="1" applyBorder="1" applyAlignment="1">
      <alignment horizontal="centerContinuous" vertical="center" wrapText="1"/>
    </xf>
    <xf numFmtId="0" fontId="50" fillId="33" borderId="232" xfId="35" quotePrefix="1" applyFont="1" applyBorder="1" applyAlignment="1">
      <alignment horizontal="centerContinuous" vertical="center" wrapText="1"/>
    </xf>
    <xf numFmtId="0" fontId="78" fillId="9" borderId="27" xfId="36" applyFont="1" applyFill="1" applyBorder="1" applyAlignment="1">
      <alignment horizontal="center"/>
    </xf>
    <xf numFmtId="0" fontId="78" fillId="9" borderId="268" xfId="36" applyFont="1" applyFill="1" applyBorder="1" applyAlignment="1">
      <alignment horizontal="center"/>
    </xf>
    <xf numFmtId="188" fontId="17" fillId="36" borderId="269" xfId="36" applyNumberFormat="1" applyFont="1" applyFill="1" applyBorder="1"/>
    <xf numFmtId="188" fontId="17" fillId="36" borderId="0" xfId="36" applyNumberFormat="1" applyFont="1" applyFill="1"/>
    <xf numFmtId="188" fontId="17" fillId="36" borderId="260" xfId="36" applyNumberFormat="1" applyFont="1" applyFill="1" applyBorder="1"/>
    <xf numFmtId="0" fontId="15" fillId="6" borderId="0" xfId="36" applyFont="1" applyFill="1"/>
    <xf numFmtId="165" fontId="2" fillId="8" borderId="60" xfId="14" applyNumberFormat="1" applyFont="1" applyFill="1" applyBorder="1" applyAlignment="1">
      <alignment horizontal="center"/>
    </xf>
    <xf numFmtId="165" fontId="2" fillId="8" borderId="0" xfId="14" applyNumberFormat="1" applyFont="1" applyFill="1" applyAlignment="1">
      <alignment horizontal="center"/>
    </xf>
    <xf numFmtId="165" fontId="2" fillId="8" borderId="208" xfId="14" applyNumberFormat="1" applyFont="1" applyFill="1" applyBorder="1" applyAlignment="1">
      <alignment horizontal="center"/>
    </xf>
    <xf numFmtId="165" fontId="2" fillId="8" borderId="1" xfId="14" applyNumberFormat="1" applyFont="1" applyFill="1" applyBorder="1" applyAlignment="1">
      <alignment horizontal="center"/>
    </xf>
    <xf numFmtId="0" fontId="2" fillId="6" borderId="0" xfId="36" applyFill="1"/>
    <xf numFmtId="2" fontId="2" fillId="6" borderId="0" xfId="36" applyNumberFormat="1" applyFill="1"/>
    <xf numFmtId="175" fontId="2" fillId="0" borderId="0" xfId="14" applyNumberFormat="1" applyFont="1" applyAlignment="1">
      <alignment horizontal="center"/>
    </xf>
    <xf numFmtId="0" fontId="2" fillId="0" borderId="0" xfId="14" applyFont="1"/>
    <xf numFmtId="1" fontId="2" fillId="0" borderId="0" xfId="14" applyNumberFormat="1" applyFont="1"/>
    <xf numFmtId="0" fontId="81" fillId="19" borderId="0" xfId="21" applyFont="1" applyAlignment="1">
      <alignment horizontal="center" vertical="center"/>
    </xf>
    <xf numFmtId="11" fontId="70" fillId="9" borderId="255" xfId="18" applyNumberFormat="1" applyFont="1" applyFill="1" applyBorder="1" applyAlignment="1">
      <alignment horizontal="centerContinuous" vertical="center"/>
    </xf>
    <xf numFmtId="11" fontId="70" fillId="6" borderId="255" xfId="18" applyNumberFormat="1" applyFont="1" applyFill="1" applyBorder="1" applyAlignment="1">
      <alignment horizontal="centerContinuous" vertical="center" wrapText="1"/>
    </xf>
    <xf numFmtId="11" fontId="75" fillId="18" borderId="13" xfId="20" applyNumberFormat="1" applyFont="1" applyBorder="1" applyAlignment="1">
      <alignment horizontal="centerContinuous" vertical="center"/>
    </xf>
    <xf numFmtId="0" fontId="50" fillId="20" borderId="50" xfId="22" applyFont="1" applyBorder="1" applyAlignment="1">
      <alignment vertical="center"/>
    </xf>
    <xf numFmtId="0" fontId="50" fillId="20" borderId="150" xfId="22" quotePrefix="1" applyFont="1" applyBorder="1" applyAlignment="1">
      <alignment horizontal="center" vertical="center" wrapText="1"/>
    </xf>
    <xf numFmtId="0" fontId="81" fillId="20" borderId="150" xfId="22" applyFont="1" applyBorder="1" applyAlignment="1">
      <alignment horizontal="center" vertical="center"/>
    </xf>
    <xf numFmtId="0" fontId="84" fillId="18" borderId="41" xfId="20" quotePrefix="1" applyFont="1" applyBorder="1" applyAlignment="1">
      <alignment horizontal="center" vertical="center"/>
    </xf>
    <xf numFmtId="0" fontId="70" fillId="9" borderId="0" xfId="18" applyFont="1" applyFill="1" applyAlignment="1">
      <alignment horizontal="centerContinuous" vertical="center"/>
    </xf>
    <xf numFmtId="0" fontId="70" fillId="9" borderId="0" xfId="18" applyFont="1" applyFill="1" applyAlignment="1">
      <alignment horizontal="center" vertical="center"/>
    </xf>
    <xf numFmtId="11" fontId="70" fillId="6" borderId="0" xfId="18" quotePrefix="1" applyNumberFormat="1" applyFont="1" applyFill="1" applyAlignment="1">
      <alignment horizontal="centerContinuous" vertical="center" wrapText="1"/>
    </xf>
    <xf numFmtId="0" fontId="2" fillId="9" borderId="0" xfId="0" applyFont="1" applyFill="1"/>
    <xf numFmtId="0" fontId="75" fillId="18" borderId="4" xfId="20" applyFont="1" applyBorder="1" applyAlignment="1">
      <alignment horizontal="centerContinuous" vertical="center"/>
    </xf>
    <xf numFmtId="0" fontId="50" fillId="20" borderId="4" xfId="22" applyFont="1" applyBorder="1" applyAlignment="1">
      <alignment horizontal="centerContinuous" vertical="center"/>
    </xf>
    <xf numFmtId="0" fontId="50" fillId="19" borderId="0" xfId="21" applyFont="1" applyAlignment="1">
      <alignment vertical="center"/>
    </xf>
    <xf numFmtId="9" fontId="50" fillId="19" borderId="157" xfId="21" applyNumberFormat="1" applyFont="1" applyBorder="1" applyAlignment="1">
      <alignment horizontal="center" vertical="center"/>
    </xf>
    <xf numFmtId="168" fontId="50" fillId="19" borderId="113" xfId="21" applyNumberFormat="1" applyFont="1" applyBorder="1" applyAlignment="1">
      <alignment horizontal="center" vertical="center"/>
    </xf>
    <xf numFmtId="10" fontId="50" fillId="19" borderId="0" xfId="21" applyNumberFormat="1" applyFont="1" applyAlignment="1">
      <alignment horizontal="center" vertical="center"/>
    </xf>
    <xf numFmtId="9" fontId="50" fillId="19" borderId="0" xfId="21" applyNumberFormat="1" applyFont="1" applyBorder="1" applyAlignment="1">
      <alignment horizontal="center" vertical="center"/>
    </xf>
    <xf numFmtId="168" fontId="50" fillId="19" borderId="260" xfId="21" applyNumberFormat="1" applyFont="1" applyBorder="1" applyAlignment="1">
      <alignment horizontal="center" vertical="center"/>
    </xf>
    <xf numFmtId="0" fontId="86" fillId="19" borderId="0" xfId="21" applyFont="1" applyAlignment="1">
      <alignment horizontal="center" vertical="center"/>
    </xf>
    <xf numFmtId="0" fontId="87" fillId="19" borderId="0" xfId="21" quotePrefix="1" applyFont="1" applyBorder="1" applyAlignment="1">
      <alignment horizontal="center" vertical="center"/>
    </xf>
    <xf numFmtId="0" fontId="88" fillId="19" borderId="260" xfId="21" quotePrefix="1" applyFont="1" applyBorder="1" applyAlignment="1">
      <alignment horizontal="center" vertical="center"/>
    </xf>
    <xf numFmtId="0" fontId="86" fillId="19" borderId="2" xfId="21" quotePrefix="1" applyFont="1" applyBorder="1" applyAlignment="1">
      <alignment horizontal="center" vertical="center" wrapText="1"/>
    </xf>
    <xf numFmtId="0" fontId="87" fillId="19" borderId="2" xfId="21" quotePrefix="1" applyFont="1" applyBorder="1" applyAlignment="1">
      <alignment horizontal="center" vertical="center" wrapText="1"/>
    </xf>
    <xf numFmtId="0" fontId="88" fillId="19" borderId="3" xfId="21" applyFont="1" applyBorder="1" applyAlignment="1">
      <alignment horizontal="center" vertical="center" wrapText="1"/>
    </xf>
    <xf numFmtId="0" fontId="89" fillId="19" borderId="2" xfId="21" quotePrefix="1" applyFont="1" applyBorder="1" applyAlignment="1">
      <alignment horizontal="center" vertical="center" wrapText="1"/>
    </xf>
    <xf numFmtId="0" fontId="57" fillId="19" borderId="2" xfId="21" quotePrefix="1" applyFont="1" applyBorder="1" applyAlignment="1">
      <alignment horizontal="center" vertical="center" wrapText="1"/>
    </xf>
    <xf numFmtId="166" fontId="90" fillId="0" borderId="0" xfId="0" applyNumberFormat="1" applyFont="1" applyAlignment="1" applyProtection="1">
      <alignment horizontal="center"/>
      <protection locked="0"/>
    </xf>
    <xf numFmtId="166" fontId="91" fillId="0" borderId="0" xfId="0" applyNumberFormat="1" applyFont="1" applyAlignment="1" applyProtection="1">
      <alignment horizontal="center"/>
      <protection locked="0"/>
    </xf>
    <xf numFmtId="11" fontId="70" fillId="9" borderId="0" xfId="18" applyNumberFormat="1" applyFont="1" applyFill="1" applyAlignment="1">
      <alignment horizontal="center" vertical="center"/>
    </xf>
    <xf numFmtId="0" fontId="70" fillId="6" borderId="0" xfId="18" applyFont="1" applyFill="1" applyAlignment="1">
      <alignment horizontal="centerContinuous" vertical="center" wrapText="1"/>
    </xf>
    <xf numFmtId="0" fontId="75" fillId="21" borderId="14" xfId="23" applyFont="1" applyBorder="1" applyAlignment="1">
      <alignment horizontal="centerContinuous" vertical="center"/>
    </xf>
    <xf numFmtId="0" fontId="75" fillId="21" borderId="131" xfId="23" applyFont="1" applyBorder="1" applyAlignment="1">
      <alignment horizontal="centerContinuous" vertical="center"/>
    </xf>
    <xf numFmtId="0" fontId="50" fillId="22" borderId="60" xfId="24" applyFont="1" applyBorder="1" applyAlignment="1">
      <alignment horizontal="center" vertical="center" wrapText="1"/>
    </xf>
    <xf numFmtId="0" fontId="50" fillId="22" borderId="225" xfId="24" applyFont="1" applyBorder="1" applyAlignment="1">
      <alignment vertical="center"/>
    </xf>
    <xf numFmtId="0" fontId="50" fillId="22" borderId="16" xfId="24" applyFont="1" applyBorder="1" applyAlignment="1">
      <alignment horizontal="centerContinuous" vertical="center" wrapText="1"/>
    </xf>
    <xf numFmtId="0" fontId="50" fillId="22" borderId="68" xfId="24" applyFont="1" applyBorder="1" applyAlignment="1">
      <alignment vertical="center"/>
    </xf>
    <xf numFmtId="0" fontId="50" fillId="22" borderId="62" xfId="24" applyFont="1" applyBorder="1" applyAlignment="1">
      <alignment horizontal="center" vertical="center" wrapText="1"/>
    </xf>
    <xf numFmtId="0" fontId="50" fillId="23" borderId="75" xfId="25" quotePrefix="1" applyFont="1" applyBorder="1" applyAlignment="1">
      <alignment horizontal="center" vertical="center" wrapText="1"/>
    </xf>
    <xf numFmtId="0" fontId="84" fillId="21" borderId="61" xfId="23" applyFont="1" applyBorder="1" applyAlignment="1">
      <alignment horizontal="center" vertical="center" wrapText="1"/>
    </xf>
    <xf numFmtId="0" fontId="50" fillId="23" borderId="71" xfId="25" quotePrefix="1" applyFont="1" applyBorder="1" applyAlignment="1">
      <alignment horizontal="center" vertical="center" wrapText="1"/>
    </xf>
    <xf numFmtId="168" fontId="94" fillId="0" borderId="70" xfId="37" applyNumberFormat="1" applyFont="1" applyBorder="1" applyAlignment="1">
      <alignment horizontal="center"/>
    </xf>
    <xf numFmtId="0" fontId="2" fillId="0" borderId="0" xfId="0" applyFont="1"/>
    <xf numFmtId="1" fontId="50" fillId="26" borderId="2" xfId="28" quotePrefix="1" applyNumberFormat="1" applyFont="1" applyBorder="1" applyAlignment="1">
      <alignment horizontal="center" vertical="center" wrapText="1"/>
    </xf>
    <xf numFmtId="165" fontId="90" fillId="0" borderId="60" xfId="0" applyNumberFormat="1" applyFont="1" applyBorder="1" applyAlignment="1">
      <alignment horizontal="center"/>
    </xf>
    <xf numFmtId="11" fontId="70" fillId="9" borderId="0" xfId="18" quotePrefix="1" applyNumberFormat="1" applyFont="1" applyFill="1" applyAlignment="1">
      <alignment horizontal="centerContinuous" vertical="center"/>
    </xf>
    <xf numFmtId="0" fontId="75" fillId="24" borderId="14" xfId="26" applyFont="1" applyBorder="1" applyAlignment="1">
      <alignment horizontal="centerContinuous" vertical="center"/>
    </xf>
    <xf numFmtId="0" fontId="75" fillId="24" borderId="4" xfId="26" applyFont="1" applyBorder="1" applyAlignment="1">
      <alignment horizontal="centerContinuous" vertical="center"/>
    </xf>
    <xf numFmtId="0" fontId="75" fillId="24" borderId="131" xfId="26" applyFont="1" applyBorder="1" applyAlignment="1">
      <alignment horizontal="centerContinuous" vertical="center"/>
    </xf>
    <xf numFmtId="0" fontId="50" fillId="26" borderId="221" xfId="28" applyFont="1" applyBorder="1" applyAlignment="1">
      <alignment horizontal="centerContinuous" vertical="center"/>
    </xf>
    <xf numFmtId="0" fontId="50" fillId="26" borderId="20" xfId="28" applyFont="1" applyBorder="1" applyAlignment="1">
      <alignment horizontal="centerContinuous" vertical="center"/>
    </xf>
    <xf numFmtId="0" fontId="50" fillId="26" borderId="68" xfId="28" applyFont="1" applyBorder="1" applyAlignment="1">
      <alignment horizontal="centerContinuous" vertical="center"/>
    </xf>
    <xf numFmtId="1" fontId="50" fillId="25" borderId="60" xfId="27" applyNumberFormat="1" applyFont="1" applyBorder="1" applyAlignment="1">
      <alignment horizontal="centerContinuous" vertical="center"/>
    </xf>
    <xf numFmtId="1" fontId="50" fillId="25" borderId="0" xfId="27" applyNumberFormat="1" applyFont="1" applyAlignment="1">
      <alignment horizontal="centerContinuous" vertical="center"/>
    </xf>
    <xf numFmtId="1" fontId="50" fillId="25" borderId="0" xfId="27" applyNumberFormat="1" applyFont="1" applyAlignment="1">
      <alignment horizontal="center" vertical="center"/>
    </xf>
    <xf numFmtId="1" fontId="50" fillId="25" borderId="16" xfId="27" applyNumberFormat="1" applyFont="1" applyBorder="1" applyAlignment="1">
      <alignment horizontal="center" vertical="center"/>
    </xf>
    <xf numFmtId="0" fontId="50" fillId="25" borderId="60" xfId="27" applyFont="1" applyBorder="1" applyAlignment="1">
      <alignment horizontal="center" vertical="center"/>
    </xf>
    <xf numFmtId="0" fontId="50" fillId="25" borderId="0" xfId="27" applyFont="1" applyAlignment="1">
      <alignment horizontal="center" vertical="center"/>
    </xf>
    <xf numFmtId="0" fontId="50" fillId="25" borderId="16" xfId="27" applyFont="1" applyBorder="1" applyAlignment="1">
      <alignment horizontal="center" vertical="center"/>
    </xf>
    <xf numFmtId="1" fontId="50" fillId="26" borderId="207" xfId="28" quotePrefix="1" applyNumberFormat="1" applyFont="1" applyBorder="1" applyAlignment="1">
      <alignment horizontal="center" vertical="center" wrapText="1"/>
    </xf>
    <xf numFmtId="165" fontId="13" fillId="8" borderId="60" xfId="0" applyNumberFormat="1" applyFont="1" applyFill="1" applyBorder="1" applyAlignment="1">
      <alignment horizontal="center"/>
    </xf>
    <xf numFmtId="164" fontId="20" fillId="8" borderId="0" xfId="0" applyNumberFormat="1" applyFont="1" applyFill="1" applyAlignment="1">
      <alignment horizontal="center"/>
    </xf>
    <xf numFmtId="0" fontId="25" fillId="0" borderId="0" xfId="0" quotePrefix="1" applyFont="1" applyAlignment="1">
      <alignment horizontal="center" vertical="center" wrapText="1"/>
    </xf>
    <xf numFmtId="164" fontId="12" fillId="0" borderId="208" xfId="0" applyNumberFormat="1" applyFont="1" applyBorder="1" applyAlignment="1">
      <alignment horizontal="center" vertical="center" wrapText="1"/>
    </xf>
    <xf numFmtId="165" fontId="90" fillId="0" borderId="0" xfId="0" applyNumberFormat="1" applyFont="1" applyAlignment="1">
      <alignment horizontal="center"/>
    </xf>
    <xf numFmtId="165" fontId="90" fillId="0" borderId="16" xfId="0" applyNumberFormat="1" applyFont="1" applyBorder="1" applyAlignment="1">
      <alignment horizontal="center"/>
    </xf>
    <xf numFmtId="0" fontId="50" fillId="26" borderId="4" xfId="28" applyFont="1" applyBorder="1" applyAlignment="1">
      <alignment horizontal="centerContinuous" vertical="center"/>
    </xf>
    <xf numFmtId="3" fontId="50" fillId="25" borderId="0" xfId="27" applyNumberFormat="1" applyFont="1" applyAlignment="1">
      <alignment horizontal="center" vertical="center"/>
    </xf>
    <xf numFmtId="0" fontId="50" fillId="25" borderId="0" xfId="27" applyFont="1" applyAlignment="1">
      <alignment horizontal="centerContinuous" vertical="center"/>
    </xf>
    <xf numFmtId="0" fontId="50" fillId="26" borderId="2" xfId="28" quotePrefix="1" applyFont="1" applyBorder="1" applyAlignment="1">
      <alignment horizontal="center" vertical="center" wrapText="1"/>
    </xf>
    <xf numFmtId="168" fontId="90" fillId="0" borderId="0" xfId="0" applyNumberFormat="1" applyFont="1" applyAlignment="1">
      <alignment horizontal="center" vertical="center" wrapText="1"/>
    </xf>
    <xf numFmtId="164" fontId="21" fillId="8" borderId="0" xfId="0" applyNumberFormat="1" applyFont="1" applyFill="1" applyAlignment="1">
      <alignment horizontal="center"/>
    </xf>
    <xf numFmtId="164" fontId="12" fillId="8" borderId="208" xfId="0" applyNumberFormat="1" applyFont="1" applyFill="1" applyBorder="1" applyAlignment="1">
      <alignment horizontal="center" vertical="center" wrapText="1"/>
    </xf>
    <xf numFmtId="165" fontId="10" fillId="8" borderId="0" xfId="0" applyNumberFormat="1" applyFont="1" applyFill="1" applyAlignment="1">
      <alignment horizontal="center"/>
    </xf>
    <xf numFmtId="168" fontId="90" fillId="0" borderId="0" xfId="37" applyNumberFormat="1" applyFont="1" applyFill="1" applyAlignment="1">
      <alignment horizontal="center"/>
    </xf>
    <xf numFmtId="11" fontId="70" fillId="9" borderId="1" xfId="18" applyNumberFormat="1" applyFont="1" applyFill="1" applyBorder="1" applyAlignment="1">
      <alignment horizontal="centerContinuous" vertical="center"/>
    </xf>
    <xf numFmtId="11" fontId="75" fillId="27" borderId="14" xfId="29" applyNumberFormat="1" applyFont="1" applyBorder="1" applyAlignment="1">
      <alignment horizontal="centerContinuous" vertical="center"/>
    </xf>
    <xf numFmtId="0" fontId="75" fillId="27" borderId="4" xfId="29" applyFont="1" applyBorder="1" applyAlignment="1">
      <alignment horizontal="centerContinuous" vertical="center"/>
    </xf>
    <xf numFmtId="0" fontId="75" fillId="27" borderId="131" xfId="29" applyFont="1" applyBorder="1" applyAlignment="1">
      <alignment horizontal="centerContinuous" vertical="center"/>
    </xf>
    <xf numFmtId="0" fontId="50" fillId="29" borderId="14" xfId="31" applyFont="1" applyBorder="1" applyAlignment="1">
      <alignment horizontal="centerContinuous" vertical="center" wrapText="1"/>
    </xf>
    <xf numFmtId="0" fontId="50" fillId="29" borderId="4" xfId="31" applyFont="1" applyBorder="1" applyAlignment="1">
      <alignment horizontal="centerContinuous" vertical="center" wrapText="1"/>
    </xf>
    <xf numFmtId="0" fontId="50" fillId="29" borderId="72" xfId="31" quotePrefix="1" applyFont="1" applyBorder="1" applyAlignment="1">
      <alignment horizontal="center" vertical="center" wrapText="1"/>
    </xf>
    <xf numFmtId="0" fontId="50" fillId="29" borderId="62" xfId="31" quotePrefix="1" applyFont="1" applyBorder="1" applyAlignment="1" applyProtection="1">
      <alignment horizontal="center" vertical="center" wrapText="1"/>
    </xf>
    <xf numFmtId="0" fontId="50" fillId="29" borderId="24" xfId="31" applyFont="1" applyBorder="1" applyAlignment="1" applyProtection="1">
      <alignment horizontal="centerContinuous" vertical="center" wrapText="1"/>
    </xf>
    <xf numFmtId="0" fontId="50" fillId="29" borderId="4" xfId="31" applyFont="1" applyBorder="1" applyAlignment="1" applyProtection="1">
      <alignment horizontal="centerContinuous" vertical="center" wrapText="1"/>
    </xf>
    <xf numFmtId="0" fontId="50" fillId="28" borderId="72" xfId="30" applyFont="1" applyBorder="1" applyAlignment="1">
      <alignment horizontal="center" vertical="center" wrapText="1"/>
    </xf>
    <xf numFmtId="0" fontId="50" fillId="28" borderId="0" xfId="30" applyFont="1" applyAlignment="1">
      <alignment horizontal="center" vertical="center"/>
    </xf>
    <xf numFmtId="170" fontId="50" fillId="28" borderId="163" xfId="30" applyNumberFormat="1" applyFont="1" applyBorder="1" applyAlignment="1">
      <alignment horizontal="center" vertical="center"/>
    </xf>
    <xf numFmtId="170" fontId="50" fillId="28" borderId="63" xfId="30" applyNumberFormat="1" applyFont="1" applyBorder="1" applyAlignment="1">
      <alignment horizontal="center" vertical="center"/>
    </xf>
    <xf numFmtId="0" fontId="50" fillId="28" borderId="0" xfId="30" applyFont="1" applyAlignment="1" applyProtection="1">
      <alignment horizontal="center" vertical="center" wrapText="1"/>
    </xf>
    <xf numFmtId="0" fontId="50" fillId="28" borderId="66" xfId="30" applyFont="1" applyBorder="1" applyAlignment="1">
      <alignment horizontal="center" vertical="center" wrapText="1"/>
    </xf>
    <xf numFmtId="10" fontId="50" fillId="28" borderId="0" xfId="30" applyNumberFormat="1" applyFont="1" applyBorder="1" applyAlignment="1">
      <alignment horizontal="center" vertical="center"/>
    </xf>
    <xf numFmtId="170" fontId="50" fillId="28" borderId="0" xfId="30" applyNumberFormat="1" applyFont="1" applyBorder="1" applyAlignment="1">
      <alignment horizontal="center" vertical="center"/>
    </xf>
    <xf numFmtId="167" fontId="50" fillId="28" borderId="0" xfId="30" applyNumberFormat="1" applyFont="1" applyAlignment="1">
      <alignment horizontal="center" vertical="center"/>
    </xf>
    <xf numFmtId="168" fontId="50" fillId="28" borderId="66" xfId="30" applyNumberFormat="1" applyFont="1" applyBorder="1" applyAlignment="1" applyProtection="1">
      <alignment horizontal="center" vertical="center"/>
    </xf>
    <xf numFmtId="43" fontId="50" fillId="28" borderId="0" xfId="30" applyNumberFormat="1" applyFont="1" applyBorder="1" applyAlignment="1">
      <alignment horizontal="center" vertical="center"/>
    </xf>
    <xf numFmtId="0" fontId="50" fillId="29" borderId="64" xfId="31" quotePrefix="1" applyFont="1" applyBorder="1" applyAlignment="1">
      <alignment horizontal="center" vertical="center" wrapText="1"/>
    </xf>
    <xf numFmtId="0" fontId="50" fillId="29" borderId="2" xfId="31" applyFont="1" applyBorder="1" applyAlignment="1">
      <alignment horizontal="center" vertical="center" wrapText="1"/>
    </xf>
    <xf numFmtId="0" fontId="50" fillId="29" borderId="67" xfId="31" quotePrefix="1" applyFont="1" applyBorder="1" applyAlignment="1">
      <alignment horizontal="center" vertical="center" wrapText="1"/>
    </xf>
    <xf numFmtId="0" fontId="50" fillId="29" borderId="2" xfId="31" quotePrefix="1" applyFont="1" applyBorder="1" applyAlignment="1">
      <alignment horizontal="center" vertical="center" wrapText="1"/>
    </xf>
    <xf numFmtId="186" fontId="16" fillId="11" borderId="60" xfId="0" applyNumberFormat="1" applyFont="1" applyFill="1" applyBorder="1" applyAlignment="1">
      <alignment horizontal="center"/>
    </xf>
    <xf numFmtId="186" fontId="28" fillId="11" borderId="0" xfId="0" applyNumberFormat="1" applyFont="1" applyFill="1" applyAlignment="1">
      <alignment horizontal="center"/>
    </xf>
    <xf numFmtId="168" fontId="29" fillId="0" borderId="0" xfId="0" applyNumberFormat="1" applyFont="1" applyAlignment="1">
      <alignment horizontal="center"/>
    </xf>
    <xf numFmtId="165" fontId="20" fillId="0" borderId="66" xfId="0" applyNumberFormat="1" applyFont="1" applyBorder="1" applyAlignment="1">
      <alignment horizontal="center"/>
    </xf>
    <xf numFmtId="168" fontId="20" fillId="0" borderId="63" xfId="3" applyNumberFormat="1" applyFont="1" applyBorder="1" applyAlignment="1">
      <alignment horizontal="center"/>
    </xf>
    <xf numFmtId="168" fontId="20" fillId="0" borderId="0" xfId="3" applyNumberFormat="1" applyFont="1" applyBorder="1" applyAlignment="1">
      <alignment horizontal="center"/>
    </xf>
    <xf numFmtId="168" fontId="20" fillId="0" borderId="0" xfId="3" applyNumberFormat="1" applyFont="1" applyAlignment="1">
      <alignment horizontal="center"/>
    </xf>
    <xf numFmtId="168" fontId="10" fillId="0" borderId="0" xfId="37" applyNumberFormat="1" applyFont="1" applyFill="1" applyAlignment="1">
      <alignment horizontal="center"/>
    </xf>
    <xf numFmtId="164" fontId="20" fillId="8" borderId="15" xfId="0" applyNumberFormat="1" applyFont="1" applyFill="1" applyBorder="1" applyAlignment="1">
      <alignment horizontal="center"/>
    </xf>
    <xf numFmtId="164" fontId="20" fillId="8" borderId="16" xfId="0" applyNumberFormat="1" applyFont="1" applyFill="1" applyBorder="1" applyAlignment="1">
      <alignment horizontal="center"/>
    </xf>
    <xf numFmtId="165" fontId="13" fillId="8" borderId="272" xfId="0" applyNumberFormat="1" applyFont="1" applyFill="1" applyBorder="1" applyAlignment="1">
      <alignment horizontal="center"/>
    </xf>
    <xf numFmtId="165" fontId="13" fillId="8" borderId="260" xfId="0" applyNumberFormat="1" applyFont="1" applyFill="1" applyBorder="1" applyAlignment="1">
      <alignment horizontal="center"/>
    </xf>
    <xf numFmtId="168" fontId="90" fillId="0" borderId="15" xfId="0" applyNumberFormat="1" applyFont="1" applyBorder="1" applyAlignment="1">
      <alignment horizontal="center" vertical="center" wrapText="1"/>
    </xf>
    <xf numFmtId="168" fontId="90" fillId="0" borderId="16" xfId="0" applyNumberFormat="1" applyFont="1" applyBorder="1" applyAlignment="1">
      <alignment horizontal="center" vertical="center" wrapText="1"/>
    </xf>
    <xf numFmtId="10" fontId="50" fillId="28" borderId="147" xfId="30" applyNumberFormat="1" applyFont="1" applyBorder="1" applyAlignment="1">
      <alignment horizontal="center" vertical="center"/>
    </xf>
    <xf numFmtId="0" fontId="43" fillId="8" borderId="147" xfId="0" quotePrefix="1" applyFont="1" applyFill="1" applyBorder="1" applyAlignment="1">
      <alignment horizontal="center" vertical="center" wrapText="1"/>
    </xf>
    <xf numFmtId="0" fontId="43" fillId="8" borderId="0" xfId="0" quotePrefix="1" applyFont="1" applyFill="1" applyAlignment="1">
      <alignment horizontal="center" vertical="center" wrapText="1"/>
    </xf>
    <xf numFmtId="0" fontId="43" fillId="8" borderId="0" xfId="0" applyFont="1" applyFill="1" applyAlignment="1">
      <alignment horizontal="center" vertical="center" wrapText="1"/>
    </xf>
    <xf numFmtId="0" fontId="43" fillId="8" borderId="63" xfId="0" quotePrefix="1" applyFont="1" applyFill="1" applyBorder="1" applyAlignment="1">
      <alignment horizontal="center" vertical="center" wrapText="1"/>
    </xf>
    <xf numFmtId="1" fontId="43" fillId="8" borderId="16" xfId="0" quotePrefix="1" applyNumberFormat="1" applyFont="1" applyFill="1" applyBorder="1" applyAlignment="1">
      <alignment horizontal="center" vertical="center" wrapText="1"/>
    </xf>
    <xf numFmtId="1" fontId="43" fillId="8" borderId="0" xfId="0" quotePrefix="1" applyNumberFormat="1" applyFont="1" applyFill="1" applyAlignment="1">
      <alignment horizontal="center" vertical="center" wrapText="1"/>
    </xf>
    <xf numFmtId="0" fontId="14" fillId="8" borderId="70" xfId="0" quotePrefix="1" applyFont="1" applyFill="1" applyBorder="1" applyAlignment="1">
      <alignment horizontal="center" vertical="center" wrapText="1"/>
    </xf>
    <xf numFmtId="3" fontId="97" fillId="8" borderId="60" xfId="0" applyNumberFormat="1" applyFont="1" applyFill="1" applyBorder="1" applyAlignment="1">
      <alignment horizontal="center"/>
    </xf>
    <xf numFmtId="0" fontId="41" fillId="9" borderId="0" xfId="0" applyFont="1" applyFill="1" applyAlignment="1">
      <alignment horizontal="centerContinuous" vertical="center"/>
    </xf>
    <xf numFmtId="0" fontId="12" fillId="9" borderId="0" xfId="0" applyFont="1" applyFill="1" applyAlignment="1">
      <alignment horizontal="centerContinuous" vertical="center"/>
    </xf>
    <xf numFmtId="0" fontId="98" fillId="9" borderId="0" xfId="0" applyFont="1" applyFill="1" applyAlignment="1">
      <alignment horizontal="centerContinuous" vertical="center"/>
    </xf>
    <xf numFmtId="0" fontId="99" fillId="9" borderId="0" xfId="0" applyFont="1" applyFill="1" applyAlignment="1">
      <alignment horizontal="centerContinuous" vertical="center"/>
    </xf>
    <xf numFmtId="0" fontId="100" fillId="9" borderId="0" xfId="0" applyFont="1" applyFill="1" applyAlignment="1">
      <alignment horizontal="centerContinuous" vertical="center"/>
    </xf>
    <xf numFmtId="0" fontId="101" fillId="6" borderId="0" xfId="0" quotePrefix="1" applyFont="1" applyFill="1" applyAlignment="1">
      <alignment horizontal="centerContinuous" vertical="center" wrapText="1"/>
    </xf>
    <xf numFmtId="0" fontId="101" fillId="6" borderId="0" xfId="0" applyFont="1" applyFill="1" applyAlignment="1">
      <alignment horizontal="centerContinuous" vertical="center" wrapText="1"/>
    </xf>
    <xf numFmtId="0" fontId="22" fillId="6" borderId="0" xfId="0" applyFont="1" applyFill="1" applyAlignment="1">
      <alignment horizontal="centerContinuous" vertical="center" wrapText="1"/>
    </xf>
    <xf numFmtId="0" fontId="10" fillId="9" borderId="273" xfId="0" applyFont="1" applyFill="1" applyBorder="1"/>
    <xf numFmtId="0" fontId="12" fillId="9" borderId="273" xfId="0" applyFont="1" applyFill="1" applyBorder="1" applyAlignment="1">
      <alignment horizontal="centerContinuous" vertical="center" wrapText="1"/>
    </xf>
    <xf numFmtId="166" fontId="90" fillId="8" borderId="0" xfId="0" applyNumberFormat="1" applyFont="1" applyFill="1" applyAlignment="1" applyProtection="1">
      <alignment horizontal="center"/>
      <protection locked="0"/>
    </xf>
    <xf numFmtId="166" fontId="91" fillId="8" borderId="0" xfId="0" applyNumberFormat="1" applyFont="1" applyFill="1" applyAlignment="1" applyProtection="1">
      <alignment horizontal="center"/>
      <protection locked="0"/>
    </xf>
    <xf numFmtId="167" fontId="92" fillId="8" borderId="260" xfId="0" applyNumberFormat="1" applyFont="1" applyFill="1" applyBorder="1" applyAlignment="1">
      <alignment horizontal="center"/>
    </xf>
    <xf numFmtId="167" fontId="82" fillId="8" borderId="0" xfId="0" applyNumberFormat="1" applyFont="1" applyFill="1" applyAlignment="1">
      <alignment horizontal="center"/>
    </xf>
    <xf numFmtId="167" fontId="85" fillId="8" borderId="0" xfId="0" applyNumberFormat="1" applyFont="1" applyFill="1" applyAlignment="1">
      <alignment horizontal="center"/>
    </xf>
    <xf numFmtId="177" fontId="70" fillId="6" borderId="255" xfId="18" applyNumberFormat="1" applyFont="1" applyFill="1" applyBorder="1" applyAlignment="1">
      <alignment horizontal="centerContinuous" vertical="center" wrapText="1"/>
    </xf>
    <xf numFmtId="177" fontId="75" fillId="18" borderId="13" xfId="20" applyNumberFormat="1" applyFont="1" applyBorder="1" applyAlignment="1">
      <alignment horizontal="centerContinuous" vertical="center"/>
    </xf>
    <xf numFmtId="177" fontId="50" fillId="20" borderId="50" xfId="22" applyNumberFormat="1" applyFont="1" applyBorder="1" applyAlignment="1">
      <alignment vertical="center"/>
    </xf>
    <xf numFmtId="177" fontId="50" fillId="20" borderId="150" xfId="22" quotePrefix="1" applyNumberFormat="1" applyFont="1" applyBorder="1" applyAlignment="1">
      <alignment horizontal="center" vertical="center" wrapText="1"/>
    </xf>
    <xf numFmtId="177" fontId="81" fillId="20" borderId="150" xfId="22" applyNumberFormat="1" applyFont="1" applyBorder="1" applyAlignment="1">
      <alignment horizontal="center" vertical="center"/>
    </xf>
    <xf numFmtId="177" fontId="84" fillId="18" borderId="41" xfId="20" quotePrefix="1" applyNumberFormat="1" applyFont="1" applyBorder="1" applyAlignment="1">
      <alignment horizontal="center" vertical="center"/>
    </xf>
    <xf numFmtId="177" fontId="57" fillId="8" borderId="57" xfId="21" applyNumberFormat="1" applyFont="1" applyFill="1" applyBorder="1" applyAlignment="1">
      <alignment horizontal="center"/>
    </xf>
    <xf numFmtId="177" fontId="85" fillId="8" borderId="150" xfId="0" applyNumberFormat="1" applyFont="1" applyFill="1" applyBorder="1" applyAlignment="1">
      <alignment horizontal="center"/>
    </xf>
    <xf numFmtId="182" fontId="92" fillId="0" borderId="260" xfId="0" applyNumberFormat="1" applyFont="1" applyBorder="1" applyAlignment="1">
      <alignment horizontal="center"/>
    </xf>
    <xf numFmtId="182" fontId="82" fillId="0" borderId="0" xfId="0" applyNumberFormat="1" applyFont="1" applyAlignment="1">
      <alignment horizontal="center"/>
    </xf>
    <xf numFmtId="182" fontId="85" fillId="0" borderId="0" xfId="0" applyNumberFormat="1" applyFont="1" applyAlignment="1">
      <alignment horizontal="center"/>
    </xf>
    <xf numFmtId="165" fontId="44" fillId="0" borderId="60" xfId="0" applyNumberFormat="1" applyFont="1" applyBorder="1" applyAlignment="1">
      <alignment horizontal="center"/>
    </xf>
    <xf numFmtId="165" fontId="58" fillId="14" borderId="60" xfId="0" applyNumberFormat="1" applyFont="1" applyFill="1" applyBorder="1" applyAlignment="1">
      <alignment horizontal="center"/>
    </xf>
    <xf numFmtId="165" fontId="81" fillId="0" borderId="60" xfId="0" applyNumberFormat="1" applyFont="1" applyBorder="1" applyAlignment="1">
      <alignment horizontal="center"/>
    </xf>
    <xf numFmtId="177" fontId="83" fillId="17" borderId="271" xfId="19" quotePrefix="1" applyNumberFormat="1" applyFont="1" applyBorder="1" applyAlignment="1">
      <alignment horizontal="center"/>
    </xf>
    <xf numFmtId="0" fontId="83" fillId="17" borderId="271" xfId="19" quotePrefix="1" applyFont="1" applyBorder="1" applyAlignment="1">
      <alignment horizontal="center"/>
    </xf>
    <xf numFmtId="165" fontId="75" fillId="24" borderId="0" xfId="26" applyNumberFormat="1" applyFont="1" applyAlignment="1">
      <alignment horizontal="center"/>
    </xf>
    <xf numFmtId="165" fontId="95" fillId="0" borderId="0" xfId="0" applyNumberFormat="1" applyFont="1" applyAlignment="1">
      <alignment horizontal="center"/>
    </xf>
    <xf numFmtId="164" fontId="47" fillId="0" borderId="20" xfId="0" applyNumberFormat="1" applyFont="1" applyBorder="1" applyAlignment="1">
      <alignment horizontal="center" vertical="center"/>
    </xf>
    <xf numFmtId="0" fontId="84" fillId="38" borderId="276" xfId="18" applyFont="1" applyFill="1" applyBorder="1" applyAlignment="1">
      <alignment horizontal="center" vertical="center" wrapText="1"/>
    </xf>
    <xf numFmtId="1" fontId="12" fillId="0" borderId="275" xfId="0" applyNumberFormat="1" applyFont="1" applyBorder="1" applyAlignment="1">
      <alignment horizontal="center"/>
    </xf>
    <xf numFmtId="0" fontId="84" fillId="38" borderId="278" xfId="18" applyFont="1" applyFill="1" applyBorder="1" applyAlignment="1">
      <alignment horizontal="center" vertical="center" wrapText="1"/>
    </xf>
    <xf numFmtId="1" fontId="12" fillId="0" borderId="277" xfId="0" applyNumberFormat="1" applyFont="1" applyBorder="1" applyAlignment="1">
      <alignment horizontal="center"/>
    </xf>
    <xf numFmtId="177" fontId="84" fillId="39" borderId="150" xfId="38" applyNumberFormat="1" applyFont="1" applyFill="1" applyBorder="1" applyAlignment="1">
      <alignment horizontal="centerContinuous" vertical="center" wrapText="1"/>
    </xf>
    <xf numFmtId="177" fontId="102" fillId="39" borderId="150" xfId="38" applyNumberFormat="1" applyFont="1" applyFill="1" applyBorder="1" applyAlignment="1">
      <alignment horizontal="center" vertical="center" wrapText="1"/>
    </xf>
    <xf numFmtId="177" fontId="102" fillId="39" borderId="150" xfId="38" applyNumberFormat="1" applyFont="1" applyFill="1" applyBorder="1" applyAlignment="1">
      <alignment horizontal="center" vertical="center"/>
    </xf>
    <xf numFmtId="177" fontId="84" fillId="39" borderId="230" xfId="38" applyNumberFormat="1" applyFont="1" applyFill="1" applyBorder="1" applyAlignment="1">
      <alignment horizontal="centerContinuous" vertical="center" wrapText="1"/>
    </xf>
    <xf numFmtId="177" fontId="42" fillId="0" borderId="150" xfId="0" applyNumberFormat="1" applyFont="1" applyBorder="1" applyAlignment="1">
      <alignment horizontal="center"/>
    </xf>
    <xf numFmtId="0" fontId="30" fillId="9" borderId="27" xfId="36" quotePrefix="1" applyFont="1" applyFill="1" applyBorder="1" applyAlignment="1">
      <alignment horizontal="centerContinuous" vertical="center" wrapText="1"/>
    </xf>
    <xf numFmtId="0" fontId="59" fillId="9" borderId="27" xfId="36" applyFont="1" applyFill="1" applyBorder="1" applyAlignment="1">
      <alignment horizontal="centerContinuous" vertical="center" wrapText="1"/>
    </xf>
    <xf numFmtId="0" fontId="17" fillId="9" borderId="27" xfId="36" quotePrefix="1" applyFont="1" applyFill="1" applyBorder="1" applyAlignment="1">
      <alignment horizontal="centerContinuous" vertical="center" wrapText="1"/>
    </xf>
    <xf numFmtId="0" fontId="11" fillId="9" borderId="27" xfId="36" quotePrefix="1" applyFont="1" applyFill="1" applyBorder="1" applyAlignment="1">
      <alignment horizontal="center" vertical="center" wrapText="1"/>
    </xf>
    <xf numFmtId="0" fontId="11" fillId="9" borderId="27" xfId="36" quotePrefix="1" applyFont="1" applyFill="1" applyBorder="1" applyAlignment="1">
      <alignment horizontal="centerContinuous" vertical="center" wrapText="1"/>
    </xf>
    <xf numFmtId="0" fontId="11" fillId="9" borderId="27" xfId="36" applyFont="1" applyFill="1" applyBorder="1" applyAlignment="1">
      <alignment horizontal="center" vertical="center" wrapText="1"/>
    </xf>
    <xf numFmtId="0" fontId="17" fillId="9" borderId="27" xfId="36" quotePrefix="1" applyFont="1" applyFill="1" applyBorder="1" applyAlignment="1">
      <alignment horizontal="center" vertical="center" wrapText="1"/>
    </xf>
    <xf numFmtId="190" fontId="11" fillId="9" borderId="27" xfId="36" applyNumberFormat="1" applyFont="1" applyFill="1" applyBorder="1" applyAlignment="1">
      <alignment horizontal="center" vertical="center" wrapText="1"/>
    </xf>
    <xf numFmtId="190" fontId="17" fillId="9" borderId="27" xfId="36" applyNumberFormat="1" applyFont="1" applyFill="1" applyBorder="1" applyAlignment="1">
      <alignment horizontal="center" vertical="center"/>
    </xf>
    <xf numFmtId="190" fontId="17" fillId="9" borderId="27" xfId="36" applyNumberFormat="1" applyFont="1" applyFill="1" applyBorder="1" applyAlignment="1">
      <alignment horizontal="center" vertical="center" wrapText="1"/>
    </xf>
    <xf numFmtId="1" fontId="103" fillId="9" borderId="147" xfId="0" applyNumberFormat="1" applyFont="1" applyFill="1" applyBorder="1" applyAlignment="1">
      <alignment vertical="center"/>
    </xf>
    <xf numFmtId="1" fontId="104" fillId="9" borderId="147" xfId="0" applyNumberFormat="1" applyFont="1" applyFill="1" applyBorder="1" applyAlignment="1">
      <alignment horizontal="center" vertical="center" wrapText="1"/>
    </xf>
    <xf numFmtId="2" fontId="105" fillId="9" borderId="147" xfId="0" applyNumberFormat="1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/>
    </xf>
    <xf numFmtId="1" fontId="106" fillId="9" borderId="232" xfId="0" applyNumberFormat="1" applyFont="1" applyFill="1" applyBorder="1" applyAlignment="1">
      <alignment horizontal="center" vertical="center" wrapText="1"/>
    </xf>
    <xf numFmtId="169" fontId="106" fillId="9" borderId="280" xfId="0" applyNumberFormat="1" applyFont="1" applyFill="1" applyBorder="1" applyAlignment="1">
      <alignment horizontal="center"/>
    </xf>
    <xf numFmtId="169" fontId="106" fillId="9" borderId="0" xfId="0" applyNumberFormat="1" applyFont="1" applyFill="1" applyAlignment="1">
      <alignment horizontal="center"/>
    </xf>
    <xf numFmtId="11" fontId="107" fillId="9" borderId="280" xfId="18" applyNumberFormat="1" applyFont="1" applyFill="1" applyBorder="1" applyAlignment="1">
      <alignment horizontal="centerContinuous" vertical="center" wrapText="1"/>
    </xf>
    <xf numFmtId="11" fontId="107" fillId="9" borderId="0" xfId="18" applyNumberFormat="1" applyFont="1" applyFill="1" applyBorder="1" applyAlignment="1">
      <alignment horizontal="centerContinuous" vertical="center" wrapText="1"/>
    </xf>
    <xf numFmtId="169" fontId="106" fillId="9" borderId="280" xfId="0" applyNumberFormat="1" applyFont="1" applyFill="1" applyBorder="1" applyAlignment="1">
      <alignment horizontal="center" vertical="center"/>
    </xf>
    <xf numFmtId="169" fontId="106" fillId="9" borderId="0" xfId="0" applyNumberFormat="1" applyFont="1" applyFill="1" applyAlignment="1">
      <alignment horizontal="center" vertical="center"/>
    </xf>
    <xf numFmtId="11" fontId="106" fillId="9" borderId="281" xfId="0" quotePrefix="1" applyNumberFormat="1" applyFont="1" applyFill="1" applyBorder="1" applyAlignment="1">
      <alignment horizontal="center" vertical="center" wrapText="1"/>
    </xf>
    <xf numFmtId="0" fontId="106" fillId="0" borderId="282" xfId="0" applyFont="1" applyBorder="1" applyAlignment="1">
      <alignment horizontal="center" vertical="center" wrapText="1"/>
    </xf>
    <xf numFmtId="169" fontId="106" fillId="9" borderId="208" xfId="0" applyNumberFormat="1" applyFont="1" applyFill="1" applyBorder="1" applyAlignment="1">
      <alignment horizontal="center"/>
    </xf>
    <xf numFmtId="0" fontId="106" fillId="9" borderId="280" xfId="0" applyFont="1" applyFill="1" applyBorder="1" applyAlignment="1">
      <alignment horizontal="centerContinuous" vertical="center"/>
    </xf>
    <xf numFmtId="0" fontId="106" fillId="9" borderId="16" xfId="0" applyFont="1" applyFill="1" applyBorder="1" applyAlignment="1">
      <alignment horizontal="centerContinuous" vertical="center"/>
    </xf>
    <xf numFmtId="0" fontId="107" fillId="9" borderId="280" xfId="18" applyFont="1" applyFill="1" applyBorder="1" applyAlignment="1">
      <alignment horizontal="centerContinuous" vertical="center" wrapText="1"/>
    </xf>
    <xf numFmtId="0" fontId="107" fillId="9" borderId="16" xfId="18" applyFont="1" applyFill="1" applyBorder="1" applyAlignment="1">
      <alignment horizontal="centerContinuous" vertical="center" wrapText="1"/>
    </xf>
    <xf numFmtId="169" fontId="106" fillId="9" borderId="16" xfId="0" applyNumberFormat="1" applyFont="1" applyFill="1" applyBorder="1" applyAlignment="1">
      <alignment horizontal="center" vertical="center"/>
    </xf>
    <xf numFmtId="11" fontId="106" fillId="9" borderId="283" xfId="0" quotePrefix="1" applyNumberFormat="1" applyFont="1" applyFill="1" applyBorder="1" applyAlignment="1">
      <alignment horizontal="centerContinuous" vertical="center" wrapText="1"/>
    </xf>
    <xf numFmtId="0" fontId="106" fillId="9" borderId="281" xfId="0" applyFont="1" applyFill="1" applyBorder="1" applyAlignment="1">
      <alignment horizontal="center" vertical="center" wrapText="1"/>
    </xf>
    <xf numFmtId="0" fontId="106" fillId="9" borderId="284" xfId="0" applyFont="1" applyFill="1" applyBorder="1" applyAlignment="1">
      <alignment horizontal="centerContinuous" vertical="center" wrapText="1"/>
    </xf>
    <xf numFmtId="184" fontId="42" fillId="0" borderId="0" xfId="0" applyNumberFormat="1" applyFont="1" applyAlignment="1">
      <alignment horizontal="center"/>
    </xf>
    <xf numFmtId="184" fontId="42" fillId="8" borderId="0" xfId="0" applyNumberFormat="1" applyFont="1" applyFill="1" applyAlignment="1">
      <alignment horizontal="center"/>
    </xf>
    <xf numFmtId="185" fontId="42" fillId="0" borderId="285" xfId="0" applyNumberFormat="1" applyFont="1" applyBorder="1" applyAlignment="1">
      <alignment horizontal="center"/>
    </xf>
    <xf numFmtId="185" fontId="10" fillId="0" borderId="286" xfId="0" applyNumberFormat="1" applyFont="1" applyBorder="1" applyAlignment="1" applyProtection="1">
      <alignment horizontal="center"/>
      <protection locked="0"/>
    </xf>
    <xf numFmtId="175" fontId="12" fillId="8" borderId="9" xfId="0" applyNumberFormat="1" applyFont="1" applyFill="1" applyBorder="1" applyAlignment="1">
      <alignment horizontal="center"/>
    </xf>
    <xf numFmtId="175" fontId="10" fillId="8" borderId="147" xfId="0" applyNumberFormat="1" applyFont="1" applyFill="1" applyBorder="1" applyAlignment="1">
      <alignment horizontal="center"/>
    </xf>
    <xf numFmtId="175" fontId="12" fillId="7" borderId="9" xfId="0" applyNumberFormat="1" applyFont="1" applyFill="1" applyBorder="1" applyAlignment="1">
      <alignment horizontal="center"/>
    </xf>
    <xf numFmtId="175" fontId="10" fillId="0" borderId="147" xfId="0" applyNumberFormat="1" applyFont="1" applyBorder="1" applyAlignment="1">
      <alignment horizontal="center"/>
    </xf>
    <xf numFmtId="0" fontId="8" fillId="6" borderId="0" xfId="0" applyFont="1" applyFill="1" applyAlignment="1">
      <alignment vertical="center" wrapText="1"/>
    </xf>
    <xf numFmtId="0" fontId="36" fillId="12" borderId="222" xfId="0" applyFont="1" applyFill="1" applyBorder="1" applyAlignment="1">
      <alignment horizontal="centerContinuous" vertical="center" wrapText="1"/>
    </xf>
    <xf numFmtId="164" fontId="10" fillId="0" borderId="287" xfId="0" applyNumberFormat="1" applyFont="1" applyBorder="1" applyAlignment="1">
      <alignment horizontal="center"/>
    </xf>
    <xf numFmtId="164" fontId="10" fillId="8" borderId="287" xfId="0" applyNumberFormat="1" applyFont="1" applyFill="1" applyBorder="1" applyAlignment="1">
      <alignment horizontal="center"/>
    </xf>
    <xf numFmtId="168" fontId="20" fillId="0" borderId="0" xfId="0" applyNumberFormat="1" applyFont="1" applyAlignment="1">
      <alignment horizontal="center"/>
    </xf>
    <xf numFmtId="179" fontId="10" fillId="8" borderId="0" xfId="0" applyNumberFormat="1" applyFont="1" applyFill="1" applyAlignment="1">
      <alignment horizontal="center" vertical="center"/>
    </xf>
    <xf numFmtId="170" fontId="10" fillId="0" borderId="0" xfId="3" applyNumberFormat="1" applyFont="1" applyAlignment="1">
      <alignment horizontal="center" vertical="center"/>
    </xf>
    <xf numFmtId="168" fontId="20" fillId="0" borderId="288" xfId="0" applyNumberFormat="1" applyFont="1" applyBorder="1" applyAlignment="1">
      <alignment horizontal="center"/>
    </xf>
    <xf numFmtId="0" fontId="0" fillId="6" borderId="0" xfId="0" applyFill="1" applyAlignment="1">
      <alignment horizontal="centerContinuous" vertical="center" wrapText="1"/>
    </xf>
    <xf numFmtId="9" fontId="2" fillId="0" borderId="82" xfId="37" applyFont="1" applyBorder="1" applyAlignment="1">
      <alignment horizontal="centerContinuous" vertical="center" wrapText="1"/>
    </xf>
    <xf numFmtId="9" fontId="2" fillId="0" borderId="91" xfId="37" applyFont="1" applyBorder="1" applyAlignment="1">
      <alignment horizontal="centerContinuous" vertical="center" wrapText="1"/>
    </xf>
    <xf numFmtId="0" fontId="2" fillId="6" borderId="42" xfId="0" applyFont="1" applyFill="1" applyBorder="1" applyAlignment="1">
      <alignment vertical="center"/>
    </xf>
    <xf numFmtId="0" fontId="2" fillId="6" borderId="92" xfId="0" applyFont="1" applyFill="1" applyBorder="1" applyAlignment="1">
      <alignment vertical="center"/>
    </xf>
    <xf numFmtId="9" fontId="2" fillId="0" borderId="90" xfId="37" applyFont="1" applyBorder="1" applyAlignment="1">
      <alignment horizontal="center" vertical="center"/>
    </xf>
    <xf numFmtId="9" fontId="2" fillId="0" borderId="89" xfId="37" applyFont="1" applyBorder="1" applyAlignment="1">
      <alignment horizontal="center" vertical="center"/>
    </xf>
    <xf numFmtId="0" fontId="2" fillId="6" borderId="174" xfId="0" applyFont="1" applyFill="1" applyBorder="1" applyAlignment="1">
      <alignment vertical="center"/>
    </xf>
    <xf numFmtId="0" fontId="2" fillId="6" borderId="173" xfId="0" applyFont="1" applyFill="1" applyBorder="1" applyAlignment="1">
      <alignment vertical="center"/>
    </xf>
    <xf numFmtId="9" fontId="2" fillId="0" borderId="87" xfId="37" applyFont="1" applyBorder="1" applyAlignment="1">
      <alignment horizontal="centerContinuous" vertical="center" wrapText="1"/>
    </xf>
    <xf numFmtId="9" fontId="2" fillId="0" borderId="86" xfId="37" applyFont="1" applyBorder="1" applyAlignment="1">
      <alignment horizontal="centerContinuous" vertical="center" wrapText="1"/>
    </xf>
    <xf numFmtId="0" fontId="2" fillId="6" borderId="85" xfId="0" applyFont="1" applyFill="1" applyBorder="1" applyAlignment="1">
      <alignment vertical="center"/>
    </xf>
    <xf numFmtId="0" fontId="2" fillId="6" borderId="84" xfId="0" applyFont="1" applyFill="1" applyBorder="1" applyAlignment="1">
      <alignment vertical="center"/>
    </xf>
    <xf numFmtId="9" fontId="2" fillId="0" borderId="47" xfId="37" applyFont="1" applyBorder="1" applyAlignment="1">
      <alignment horizontal="center" vertical="center"/>
    </xf>
    <xf numFmtId="9" fontId="2" fillId="0" borderId="76" xfId="37" applyFont="1" applyBorder="1" applyAlignment="1">
      <alignment horizontal="center" vertical="center"/>
    </xf>
    <xf numFmtId="0" fontId="2" fillId="6" borderId="37" xfId="0" applyFont="1" applyFill="1" applyBorder="1" applyAlignment="1">
      <alignment vertical="center"/>
    </xf>
    <xf numFmtId="0" fontId="2" fillId="6" borderId="69" xfId="0" applyFont="1" applyFill="1" applyBorder="1" applyAlignment="1">
      <alignment vertical="center"/>
    </xf>
    <xf numFmtId="165" fontId="2" fillId="0" borderId="82" xfId="0" applyNumberFormat="1" applyFont="1" applyBorder="1" applyAlignment="1">
      <alignment horizontal="centerContinuous" vertical="center" wrapText="1"/>
    </xf>
    <xf numFmtId="165" fontId="2" fillId="0" borderId="91" xfId="0" applyNumberFormat="1" applyFont="1" applyBorder="1" applyAlignment="1">
      <alignment horizontal="centerContinuous" vertical="center" wrapText="1"/>
    </xf>
    <xf numFmtId="0" fontId="2" fillId="6" borderId="157" xfId="0" applyFont="1" applyFill="1" applyBorder="1" applyAlignment="1">
      <alignment vertical="center"/>
    </xf>
    <xf numFmtId="0" fontId="2" fillId="6" borderId="23" xfId="0" applyFont="1" applyFill="1" applyBorder="1" applyAlignment="1">
      <alignment vertical="center"/>
    </xf>
    <xf numFmtId="165" fontId="2" fillId="0" borderId="90" xfId="0" applyNumberFormat="1" applyFont="1" applyBorder="1" applyAlignment="1">
      <alignment horizontal="center" vertical="center"/>
    </xf>
    <xf numFmtId="165" fontId="2" fillId="0" borderId="89" xfId="0" applyNumberFormat="1" applyFont="1" applyBorder="1" applyAlignment="1">
      <alignment horizontal="center" vertical="center"/>
    </xf>
    <xf numFmtId="165" fontId="2" fillId="0" borderId="87" xfId="0" applyNumberFormat="1" applyFont="1" applyBorder="1" applyAlignment="1">
      <alignment horizontal="centerContinuous" vertical="center" wrapText="1"/>
    </xf>
    <xf numFmtId="165" fontId="2" fillId="0" borderId="86" xfId="0" applyNumberFormat="1" applyFont="1" applyBorder="1" applyAlignment="1">
      <alignment horizontal="centerContinuous" vertical="center" wrapText="1"/>
    </xf>
    <xf numFmtId="165" fontId="2" fillId="0" borderId="56" xfId="0" applyNumberFormat="1" applyFont="1" applyBorder="1" applyAlignment="1">
      <alignment horizontal="center" vertical="center"/>
    </xf>
    <xf numFmtId="165" fontId="2" fillId="0" borderId="79" xfId="0" applyNumberFormat="1" applyFont="1" applyBorder="1" applyAlignment="1">
      <alignment horizontal="center" vertical="center"/>
    </xf>
    <xf numFmtId="0" fontId="2" fillId="6" borderId="20" xfId="0" applyFont="1" applyFill="1" applyBorder="1" applyAlignment="1">
      <alignment vertical="center"/>
    </xf>
    <xf numFmtId="0" fontId="2" fillId="6" borderId="21" xfId="0" applyFont="1" applyFill="1" applyBorder="1" applyAlignment="1">
      <alignment vertical="center"/>
    </xf>
    <xf numFmtId="0" fontId="11" fillId="9" borderId="58" xfId="0" applyFont="1" applyFill="1" applyBorder="1" applyAlignment="1">
      <alignment horizontal="center" vertical="center"/>
    </xf>
    <xf numFmtId="0" fontId="11" fillId="9" borderId="7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219" xfId="0" applyFont="1" applyFill="1" applyBorder="1" applyAlignment="1">
      <alignment horizontal="center" vertical="center"/>
    </xf>
    <xf numFmtId="178" fontId="2" fillId="0" borderId="48" xfId="0" applyNumberFormat="1" applyFont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2" fontId="2" fillId="0" borderId="289" xfId="0" applyNumberFormat="1" applyFont="1" applyBorder="1" applyAlignment="1">
      <alignment horizontal="center" vertical="center"/>
    </xf>
    <xf numFmtId="2" fontId="2" fillId="0" borderId="50" xfId="0" applyNumberFormat="1" applyFont="1" applyBorder="1" applyAlignment="1">
      <alignment horizontal="center" vertical="center"/>
    </xf>
    <xf numFmtId="183" fontId="2" fillId="0" borderId="49" xfId="39" applyNumberFormat="1" applyBorder="1" applyAlignment="1">
      <alignment horizontal="center"/>
    </xf>
    <xf numFmtId="183" fontId="2" fillId="0" borderId="77" xfId="39" applyNumberFormat="1" applyBorder="1" applyAlignment="1">
      <alignment horizontal="center"/>
    </xf>
    <xf numFmtId="2" fontId="2" fillId="0" borderId="74" xfId="0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183" fontId="2" fillId="0" borderId="58" xfId="39" applyNumberFormat="1" applyBorder="1" applyAlignment="1">
      <alignment horizontal="center"/>
    </xf>
    <xf numFmtId="183" fontId="2" fillId="0" borderId="78" xfId="39" applyNumberFormat="1" applyBorder="1" applyAlignment="1">
      <alignment horizontal="center"/>
    </xf>
    <xf numFmtId="2" fontId="2" fillId="0" borderId="239" xfId="0" applyNumberFormat="1" applyFont="1" applyBorder="1" applyAlignment="1">
      <alignment horizontal="center" vertical="center"/>
    </xf>
    <xf numFmtId="2" fontId="2" fillId="0" borderId="57" xfId="0" applyNumberFormat="1" applyFont="1" applyBorder="1" applyAlignment="1">
      <alignment horizontal="center" vertical="center"/>
    </xf>
    <xf numFmtId="2" fontId="2" fillId="0" borderId="75" xfId="0" applyNumberFormat="1" applyFont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178" fontId="2" fillId="40" borderId="48" xfId="0" applyNumberFormat="1" applyFont="1" applyFill="1" applyBorder="1" applyAlignment="1">
      <alignment horizontal="center" vertical="center"/>
    </xf>
    <xf numFmtId="178" fontId="2" fillId="40" borderId="62" xfId="0" applyNumberFormat="1" applyFont="1" applyFill="1" applyBorder="1" applyAlignment="1">
      <alignment horizontal="center" vertical="center"/>
    </xf>
    <xf numFmtId="2" fontId="2" fillId="40" borderId="75" xfId="0" applyNumberFormat="1" applyFont="1" applyFill="1" applyBorder="1" applyAlignment="1">
      <alignment horizontal="center" vertical="center"/>
    </xf>
    <xf numFmtId="2" fontId="2" fillId="40" borderId="39" xfId="0" applyNumberFormat="1" applyFont="1" applyFill="1" applyBorder="1" applyAlignment="1">
      <alignment horizontal="center" vertical="center"/>
    </xf>
    <xf numFmtId="0" fontId="11" fillId="0" borderId="249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/>
    </xf>
    <xf numFmtId="0" fontId="11" fillId="0" borderId="150" xfId="0" applyFont="1" applyBorder="1" applyAlignment="1">
      <alignment horizontal="center" vertical="center"/>
    </xf>
    <xf numFmtId="0" fontId="11" fillId="6" borderId="59" xfId="0" applyFont="1" applyFill="1" applyBorder="1" applyAlignment="1">
      <alignment horizontal="center" vertical="center" wrapText="1"/>
    </xf>
    <xf numFmtId="0" fontId="11" fillId="6" borderId="64" xfId="0" applyFont="1" applyFill="1" applyBorder="1" applyAlignment="1">
      <alignment horizontal="center" vertical="center" wrapText="1"/>
    </xf>
    <xf numFmtId="0" fontId="11" fillId="6" borderId="71" xfId="0" applyFont="1" applyFill="1" applyBorder="1" applyAlignment="1">
      <alignment horizontal="center" vertical="center"/>
    </xf>
    <xf numFmtId="0" fontId="11" fillId="6" borderId="158" xfId="0" applyFont="1" applyFill="1" applyBorder="1" applyAlignment="1">
      <alignment horizontal="center" vertical="center"/>
    </xf>
    <xf numFmtId="0" fontId="11" fillId="6" borderId="239" xfId="0" applyFont="1" applyFill="1" applyBorder="1" applyAlignment="1">
      <alignment horizontal="centerContinuous" vertical="center" wrapText="1"/>
    </xf>
    <xf numFmtId="0" fontId="11" fillId="6" borderId="57" xfId="0" applyFont="1" applyFill="1" applyBorder="1" applyAlignment="1">
      <alignment horizontal="centerContinuous" vertical="center" wrapText="1"/>
    </xf>
    <xf numFmtId="0" fontId="2" fillId="0" borderId="0" xfId="0" applyFont="1" applyAlignment="1">
      <alignment horizontal="centerContinuous"/>
    </xf>
    <xf numFmtId="173" fontId="109" fillId="6" borderId="33" xfId="0" applyNumberFormat="1" applyFont="1" applyFill="1" applyBorder="1" applyAlignment="1">
      <alignment horizontal="center" vertical="center" wrapText="1"/>
    </xf>
    <xf numFmtId="172" fontId="0" fillId="0" borderId="147" xfId="0" applyNumberFormat="1" applyBorder="1"/>
    <xf numFmtId="172" fontId="11" fillId="6" borderId="146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Continuous" vertical="center" wrapText="1"/>
    </xf>
    <xf numFmtId="0" fontId="11" fillId="6" borderId="219" xfId="0" applyFont="1" applyFill="1" applyBorder="1" applyAlignment="1">
      <alignment horizontal="centerContinuous" vertical="center" wrapText="1"/>
    </xf>
    <xf numFmtId="0" fontId="36" fillId="4" borderId="224" xfId="0" applyFont="1" applyFill="1" applyBorder="1" applyAlignment="1">
      <alignment horizontal="centerContinuous" vertical="center" wrapText="1"/>
    </xf>
    <xf numFmtId="168" fontId="2" fillId="0" borderId="39" xfId="6" applyNumberFormat="1" applyFont="1" applyBorder="1" applyAlignment="1">
      <alignment horizontal="center" vertical="center"/>
    </xf>
    <xf numFmtId="168" fontId="2" fillId="36" borderId="48" xfId="6" applyNumberFormat="1" applyFont="1" applyFill="1" applyBorder="1" applyAlignment="1">
      <alignment horizontal="center" vertical="center"/>
    </xf>
    <xf numFmtId="168" fontId="2" fillId="36" borderId="22" xfId="6" applyNumberFormat="1" applyFont="1" applyFill="1" applyBorder="1" applyAlignment="1">
      <alignment horizontal="center" vertical="center"/>
    </xf>
    <xf numFmtId="168" fontId="2" fillId="36" borderId="75" xfId="6" applyNumberFormat="1" applyFont="1" applyFill="1" applyBorder="1" applyAlignment="1">
      <alignment horizontal="center" vertical="center"/>
    </xf>
    <xf numFmtId="168" fontId="2" fillId="36" borderId="39" xfId="6" applyNumberFormat="1" applyFont="1" applyFill="1" applyBorder="1" applyAlignment="1">
      <alignment horizontal="center" vertical="center"/>
    </xf>
    <xf numFmtId="168" fontId="2" fillId="36" borderId="56" xfId="6" applyNumberFormat="1" applyFont="1" applyFill="1" applyBorder="1" applyAlignment="1">
      <alignment horizontal="center" vertical="center"/>
    </xf>
    <xf numFmtId="168" fontId="2" fillId="36" borderId="111" xfId="6" applyNumberFormat="1" applyFont="1" applyFill="1" applyBorder="1" applyAlignment="1">
      <alignment horizontal="center" vertical="center"/>
    </xf>
    <xf numFmtId="168" fontId="2" fillId="36" borderId="226" xfId="6" applyNumberFormat="1" applyFont="1" applyFill="1" applyBorder="1" applyAlignment="1">
      <alignment horizontal="center" vertical="center"/>
    </xf>
    <xf numFmtId="168" fontId="2" fillId="36" borderId="54" xfId="6" applyNumberFormat="1" applyFont="1" applyFill="1" applyBorder="1" applyAlignment="1">
      <alignment horizontal="center" vertical="center"/>
    </xf>
    <xf numFmtId="0" fontId="2" fillId="0" borderId="12" xfId="13" applyFont="1" applyBorder="1" applyAlignment="1">
      <alignment horizontal="centerContinuous" vertical="center" wrapText="1"/>
    </xf>
    <xf numFmtId="0" fontId="11" fillId="41" borderId="146" xfId="0" quotePrefix="1" applyFont="1" applyFill="1" applyBorder="1" applyAlignment="1">
      <alignment horizontal="centerContinuous" vertical="center" wrapText="1"/>
    </xf>
    <xf numFmtId="0" fontId="11" fillId="41" borderId="2" xfId="0" applyFont="1" applyFill="1" applyBorder="1" applyAlignment="1">
      <alignment horizontal="centerContinuous" vertical="center" wrapText="1"/>
    </xf>
    <xf numFmtId="0" fontId="11" fillId="41" borderId="232" xfId="0" applyFont="1" applyFill="1" applyBorder="1" applyAlignment="1">
      <alignment horizontal="centerContinuous" vertical="center" wrapText="1"/>
    </xf>
    <xf numFmtId="168" fontId="94" fillId="8" borderId="70" xfId="37" applyNumberFormat="1" applyFont="1" applyFill="1" applyBorder="1" applyAlignment="1">
      <alignment horizontal="center"/>
    </xf>
    <xf numFmtId="0" fontId="19" fillId="8" borderId="63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66" xfId="0" applyFont="1" applyFill="1" applyBorder="1" applyAlignment="1">
      <alignment horizontal="center"/>
    </xf>
    <xf numFmtId="168" fontId="19" fillId="8" borderId="63" xfId="0" applyNumberFormat="1" applyFont="1" applyFill="1" applyBorder="1" applyAlignment="1">
      <alignment horizontal="center"/>
    </xf>
    <xf numFmtId="168" fontId="13" fillId="8" borderId="0" xfId="0" applyNumberFormat="1" applyFont="1" applyFill="1" applyAlignment="1">
      <alignment horizontal="center"/>
    </xf>
    <xf numFmtId="168" fontId="29" fillId="8" borderId="60" xfId="0" applyNumberFormat="1" applyFont="1" applyFill="1" applyBorder="1" applyAlignment="1">
      <alignment horizontal="center"/>
    </xf>
    <xf numFmtId="168" fontId="29" fillId="8" borderId="0" xfId="0" applyNumberFormat="1" applyFont="1" applyFill="1" applyAlignment="1">
      <alignment horizontal="center"/>
    </xf>
    <xf numFmtId="168" fontId="96" fillId="8" borderId="0" xfId="0" applyNumberFormat="1" applyFont="1" applyFill="1" applyAlignment="1">
      <alignment horizontal="center"/>
    </xf>
    <xf numFmtId="168" fontId="20" fillId="8" borderId="0" xfId="3" applyNumberFormat="1" applyFont="1" applyFill="1" applyAlignment="1">
      <alignment horizontal="center"/>
    </xf>
    <xf numFmtId="168" fontId="50" fillId="28" borderId="157" xfId="30" applyNumberFormat="1" applyFont="1" applyBorder="1" applyAlignment="1">
      <alignment horizontal="center" vertical="center" wrapText="1"/>
    </xf>
    <xf numFmtId="2" fontId="50" fillId="28" borderId="0" xfId="17" applyNumberFormat="1" applyFont="1" applyFill="1" applyBorder="1" applyAlignment="1">
      <alignment horizontal="center" vertical="center"/>
    </xf>
    <xf numFmtId="177" fontId="70" fillId="9" borderId="280" xfId="18" applyNumberFormat="1" applyFont="1" applyFill="1" applyBorder="1" applyAlignment="1">
      <alignment horizontal="centerContinuous" vertical="center"/>
    </xf>
    <xf numFmtId="177" fontId="70" fillId="9" borderId="0" xfId="18" applyNumberFormat="1" applyFont="1" applyFill="1" applyBorder="1" applyAlignment="1">
      <alignment horizontal="centerContinuous" vertical="center"/>
    </xf>
    <xf numFmtId="191" fontId="57" fillId="19" borderId="57" xfId="21" applyNumberFormat="1" applyFont="1" applyBorder="1" applyAlignment="1">
      <alignment horizontal="center"/>
    </xf>
    <xf numFmtId="191" fontId="85" fillId="0" borderId="150" xfId="0" applyNumberFormat="1" applyFont="1" applyBorder="1" applyAlignment="1">
      <alignment horizontal="center"/>
    </xf>
    <xf numFmtId="0" fontId="43" fillId="8" borderId="272" xfId="0" quotePrefix="1" applyFont="1" applyFill="1" applyBorder="1" applyAlignment="1">
      <alignment horizontal="center" vertical="center" wrapText="1"/>
    </xf>
    <xf numFmtId="0" fontId="43" fillId="8" borderId="260" xfId="0" quotePrefix="1" applyFont="1" applyFill="1" applyBorder="1" applyAlignment="1">
      <alignment horizontal="center" vertical="center" wrapText="1"/>
    </xf>
    <xf numFmtId="164" fontId="12" fillId="8" borderId="0" xfId="0" applyNumberFormat="1" applyFont="1" applyFill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1" fontId="43" fillId="8" borderId="272" xfId="0" quotePrefix="1" applyNumberFormat="1" applyFont="1" applyFill="1" applyBorder="1" applyAlignment="1">
      <alignment horizontal="center" vertical="center" wrapText="1"/>
    </xf>
    <xf numFmtId="1" fontId="43" fillId="8" borderId="260" xfId="0" quotePrefix="1" applyNumberFormat="1" applyFont="1" applyFill="1" applyBorder="1" applyAlignment="1">
      <alignment horizontal="center" vertical="center" wrapText="1"/>
    </xf>
    <xf numFmtId="164" fontId="21" fillId="8" borderId="260" xfId="0" applyNumberFormat="1" applyFont="1" applyFill="1" applyBorder="1" applyAlignment="1">
      <alignment horizontal="center"/>
    </xf>
    <xf numFmtId="0" fontId="25" fillId="0" borderId="260" xfId="0" quotePrefix="1" applyFont="1" applyBorder="1" applyAlignment="1">
      <alignment horizontal="center" vertical="center" wrapText="1"/>
    </xf>
    <xf numFmtId="1" fontId="43" fillId="8" borderId="15" xfId="0" quotePrefix="1" applyNumberFormat="1" applyFont="1" applyFill="1" applyBorder="1" applyAlignment="1">
      <alignment horizontal="center" vertical="center" wrapText="1"/>
    </xf>
    <xf numFmtId="0" fontId="43" fillId="8" borderId="15" xfId="0" applyFont="1" applyFill="1" applyBorder="1" applyAlignment="1">
      <alignment horizontal="center" vertical="center" wrapText="1"/>
    </xf>
    <xf numFmtId="0" fontId="43" fillId="8" borderId="16" xfId="0" applyFont="1" applyFill="1" applyBorder="1" applyAlignment="1">
      <alignment horizontal="center" vertical="center" wrapText="1"/>
    </xf>
    <xf numFmtId="168" fontId="20" fillId="0" borderId="16" xfId="3" applyNumberFormat="1" applyFont="1" applyBorder="1" applyAlignment="1">
      <alignment horizontal="center"/>
    </xf>
    <xf numFmtId="186" fontId="16" fillId="11" borderId="0" xfId="0" applyNumberFormat="1" applyFont="1" applyFill="1" applyAlignment="1">
      <alignment horizontal="center"/>
    </xf>
    <xf numFmtId="0" fontId="43" fillId="8" borderId="292" xfId="0" quotePrefix="1" applyFont="1" applyFill="1" applyBorder="1" applyAlignment="1">
      <alignment horizontal="center" vertical="center" wrapText="1"/>
    </xf>
    <xf numFmtId="0" fontId="43" fillId="8" borderId="66" xfId="0" quotePrefix="1" applyFont="1" applyFill="1" applyBorder="1" applyAlignment="1">
      <alignment horizontal="center" vertical="center" wrapText="1"/>
    </xf>
    <xf numFmtId="164" fontId="20" fillId="0" borderId="66" xfId="0" applyNumberFormat="1" applyFont="1" applyBorder="1" applyAlignment="1">
      <alignment horizontal="center"/>
    </xf>
    <xf numFmtId="177" fontId="84" fillId="39" borderId="279" xfId="38" applyNumberFormat="1" applyFont="1" applyFill="1" applyBorder="1" applyAlignment="1">
      <alignment horizontal="center" vertical="center"/>
    </xf>
    <xf numFmtId="11" fontId="84" fillId="38" borderId="286" xfId="18" quotePrefix="1" applyNumberFormat="1" applyFont="1" applyFill="1" applyBorder="1" applyAlignment="1">
      <alignment horizontal="center" vertical="center"/>
    </xf>
    <xf numFmtId="11" fontId="84" fillId="38" borderId="147" xfId="18" quotePrefix="1" applyNumberFormat="1" applyFont="1" applyFill="1" applyBorder="1" applyAlignment="1">
      <alignment horizontal="center" vertical="center"/>
    </xf>
    <xf numFmtId="0" fontId="84" fillId="38" borderId="293" xfId="18" applyFont="1" applyFill="1" applyBorder="1" applyAlignment="1">
      <alignment horizontal="centerContinuous" vertical="center" wrapText="1"/>
    </xf>
    <xf numFmtId="0" fontId="84" fillId="38" borderId="294" xfId="18" applyFont="1" applyFill="1" applyBorder="1" applyAlignment="1">
      <alignment horizontal="centerContinuous" vertical="center" wrapText="1"/>
    </xf>
    <xf numFmtId="0" fontId="84" fillId="38" borderId="295" xfId="18" applyFont="1" applyFill="1" applyBorder="1" applyAlignment="1">
      <alignment horizontal="center" vertical="center" wrapText="1"/>
    </xf>
    <xf numFmtId="0" fontId="84" fillId="38" borderId="296" xfId="18" applyFont="1" applyFill="1" applyBorder="1" applyAlignment="1">
      <alignment horizontal="center" vertical="center" wrapText="1"/>
    </xf>
    <xf numFmtId="0" fontId="84" fillId="38" borderId="286" xfId="18" applyFont="1" applyFill="1" applyBorder="1" applyAlignment="1">
      <alignment horizontal="center" vertical="center" wrapText="1"/>
    </xf>
    <xf numFmtId="0" fontId="84" fillId="38" borderId="147" xfId="18" applyFont="1" applyFill="1" applyBorder="1" applyAlignment="1">
      <alignment horizontal="center" vertical="center" wrapText="1"/>
    </xf>
    <xf numFmtId="0" fontId="84" fillId="38" borderId="293" xfId="18" applyFont="1" applyFill="1" applyBorder="1" applyAlignment="1">
      <alignment horizontal="center" vertical="center" wrapText="1"/>
    </xf>
    <xf numFmtId="0" fontId="84" fillId="38" borderId="294" xfId="18" applyFont="1" applyFill="1" applyBorder="1" applyAlignment="1">
      <alignment horizontal="center" vertical="center" wrapText="1"/>
    </xf>
    <xf numFmtId="177" fontId="102" fillId="39" borderId="297" xfId="0" quotePrefix="1" applyNumberFormat="1" applyFont="1" applyFill="1" applyBorder="1" applyAlignment="1">
      <alignment horizontal="center" vertical="center" wrapText="1"/>
    </xf>
    <xf numFmtId="177" fontId="102" fillId="39" borderId="279" xfId="0" applyNumberFormat="1" applyFont="1" applyFill="1" applyBorder="1" applyAlignment="1">
      <alignment horizontal="center" vertical="center"/>
    </xf>
    <xf numFmtId="177" fontId="84" fillId="39" borderId="279" xfId="0" applyNumberFormat="1" applyFont="1" applyFill="1" applyBorder="1" applyAlignment="1">
      <alignment horizontal="center" vertical="center"/>
    </xf>
    <xf numFmtId="177" fontId="84" fillId="39" borderId="298" xfId="0" quotePrefix="1" applyNumberFormat="1" applyFont="1" applyFill="1" applyBorder="1" applyAlignment="1">
      <alignment horizontal="center" vertical="center" wrapText="1"/>
    </xf>
    <xf numFmtId="0" fontId="17" fillId="9" borderId="0" xfId="0" quotePrefix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02" fillId="42" borderId="0" xfId="0" applyFont="1" applyFill="1" applyAlignment="1">
      <alignment horizontal="center" vertical="center"/>
    </xf>
    <xf numFmtId="0" fontId="102" fillId="42" borderId="0" xfId="0" quotePrefix="1" applyFont="1" applyFill="1" applyAlignment="1">
      <alignment horizontal="center" vertical="center" wrapText="1"/>
    </xf>
    <xf numFmtId="2" fontId="11" fillId="9" borderId="0" xfId="0" quotePrefix="1" applyNumberFormat="1" applyFont="1" applyFill="1" applyAlignment="1">
      <alignment horizontal="center"/>
    </xf>
    <xf numFmtId="2" fontId="2" fillId="9" borderId="0" xfId="0" quotePrefix="1" applyNumberFormat="1" applyFon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17" fillId="9" borderId="146" xfId="0" quotePrefix="1" applyFont="1" applyFill="1" applyBorder="1" applyAlignment="1">
      <alignment horizontal="center" vertical="center"/>
    </xf>
    <xf numFmtId="175" fontId="80" fillId="0" borderId="206" xfId="14" applyNumberFormat="1" applyFont="1" applyBorder="1" applyAlignment="1">
      <alignment horizontal="center"/>
    </xf>
    <xf numFmtId="175" fontId="80" fillId="0" borderId="0" xfId="14" applyNumberFormat="1" applyFont="1" applyAlignment="1">
      <alignment horizontal="center"/>
    </xf>
    <xf numFmtId="175" fontId="80" fillId="0" borderId="1" xfId="14" applyNumberFormat="1" applyFont="1" applyBorder="1" applyAlignment="1">
      <alignment horizontal="center"/>
    </xf>
    <xf numFmtId="182" fontId="15" fillId="0" borderId="112" xfId="36" applyNumberFormat="1" applyFont="1" applyBorder="1"/>
    <xf numFmtId="192" fontId="15" fillId="0" borderId="112" xfId="36" applyNumberFormat="1" applyFont="1" applyBorder="1"/>
    <xf numFmtId="168" fontId="2" fillId="31" borderId="0" xfId="33" applyNumberFormat="1" applyFont="1" applyBorder="1" applyAlignment="1">
      <alignment horizontal="center" vertical="center" wrapText="1"/>
    </xf>
    <xf numFmtId="168" fontId="50" fillId="31" borderId="0" xfId="33" applyNumberFormat="1" applyFont="1" applyBorder="1" applyAlignment="1">
      <alignment horizontal="centerContinuous" vertical="center" wrapText="1"/>
    </xf>
    <xf numFmtId="0" fontId="50" fillId="33" borderId="274" xfId="35" quotePrefix="1" applyFont="1" applyBorder="1" applyAlignment="1">
      <alignment horizontal="centerContinuous" vertical="center" wrapText="1"/>
    </xf>
    <xf numFmtId="0" fontId="2" fillId="9" borderId="16" xfId="14" applyFont="1" applyFill="1" applyBorder="1" applyAlignment="1">
      <alignment vertical="center"/>
    </xf>
    <xf numFmtId="1" fontId="10" fillId="6" borderId="16" xfId="14" applyNumberFormat="1" applyFont="1" applyFill="1" applyBorder="1" applyAlignment="1">
      <alignment vertical="center"/>
    </xf>
    <xf numFmtId="1" fontId="24" fillId="6" borderId="207" xfId="14" applyNumberFormat="1" applyFont="1" applyFill="1" applyBorder="1" applyAlignment="1">
      <alignment horizontal="center" vertical="center" wrapText="1"/>
    </xf>
    <xf numFmtId="2" fontId="79" fillId="35" borderId="16" xfId="14" applyNumberFormat="1" applyFont="1" applyFill="1" applyBorder="1" applyAlignment="1">
      <alignment horizontal="center"/>
    </xf>
    <xf numFmtId="2" fontId="37" fillId="0" borderId="16" xfId="14" applyNumberFormat="1" applyFont="1" applyBorder="1" applyAlignment="1">
      <alignment horizontal="center"/>
    </xf>
    <xf numFmtId="0" fontId="50" fillId="33" borderId="3" xfId="35" quotePrefix="1" applyFont="1" applyBorder="1" applyAlignment="1">
      <alignment horizontal="centerContinuous" vertical="center" wrapText="1"/>
    </xf>
    <xf numFmtId="0" fontId="50" fillId="33" borderId="26" xfId="35" quotePrefix="1" applyFont="1" applyBorder="1" applyAlignment="1">
      <alignment horizontal="centerContinuous" vertical="center" wrapText="1"/>
    </xf>
    <xf numFmtId="0" fontId="2" fillId="9" borderId="161" xfId="14" applyFont="1" applyFill="1" applyBorder="1"/>
    <xf numFmtId="0" fontId="78" fillId="9" borderId="300" xfId="36" applyFont="1" applyFill="1" applyBorder="1" applyAlignment="1">
      <alignment horizontal="center"/>
    </xf>
    <xf numFmtId="0" fontId="78" fillId="9" borderId="111" xfId="36" applyFont="1" applyFill="1" applyBorder="1" applyAlignment="1">
      <alignment horizontal="center"/>
    </xf>
    <xf numFmtId="167" fontId="15" fillId="8" borderId="112" xfId="36" applyNumberFormat="1" applyFont="1" applyFill="1" applyBorder="1"/>
    <xf numFmtId="0" fontId="17" fillId="9" borderId="35" xfId="36" applyFont="1" applyFill="1" applyBorder="1" applyAlignment="1">
      <alignment vertical="center" wrapText="1"/>
    </xf>
    <xf numFmtId="0" fontId="11" fillId="41" borderId="35" xfId="8" applyFont="1" applyFill="1" applyBorder="1" applyAlignment="1">
      <alignment vertical="center" wrapText="1"/>
    </xf>
    <xf numFmtId="0" fontId="11" fillId="41" borderId="39" xfId="8" quotePrefix="1" applyFont="1" applyFill="1" applyBorder="1" applyAlignment="1">
      <alignment horizontal="left" vertical="center" wrapText="1"/>
    </xf>
    <xf numFmtId="0" fontId="11" fillId="43" borderId="35" xfId="8" applyFont="1" applyFill="1" applyBorder="1" applyAlignment="1">
      <alignment vertical="center" wrapText="1"/>
    </xf>
    <xf numFmtId="0" fontId="11" fillId="43" borderId="39" xfId="8" quotePrefix="1" applyFont="1" applyFill="1" applyBorder="1" applyAlignment="1">
      <alignment horizontal="left" vertical="center" wrapText="1"/>
    </xf>
    <xf numFmtId="0" fontId="11" fillId="41" borderId="41" xfId="8" quotePrefix="1" applyFont="1" applyFill="1" applyBorder="1" applyAlignment="1">
      <alignment horizontal="left" vertical="center" wrapText="1"/>
    </xf>
    <xf numFmtId="0" fontId="11" fillId="43" borderId="41" xfId="8" quotePrefix="1" applyFont="1" applyFill="1" applyBorder="1" applyAlignment="1">
      <alignment horizontal="left" vertical="center" wrapText="1"/>
    </xf>
    <xf numFmtId="0" fontId="11" fillId="43" borderId="54" xfId="8" quotePrefix="1" applyFont="1" applyFill="1" applyBorder="1" applyAlignment="1">
      <alignment horizontal="left" vertical="center" wrapText="1"/>
    </xf>
    <xf numFmtId="0" fontId="11" fillId="9" borderId="27" xfId="8" quotePrefix="1" applyFont="1" applyFill="1" applyBorder="1" applyAlignment="1">
      <alignment horizontal="centerContinuous" vertical="center" wrapText="1"/>
    </xf>
    <xf numFmtId="2" fontId="11" fillId="9" borderId="27" xfId="8" applyNumberFormat="1" applyFont="1" applyFill="1" applyBorder="1" applyAlignment="1">
      <alignment horizontal="center" vertical="center" wrapText="1"/>
    </xf>
    <xf numFmtId="1" fontId="57" fillId="9" borderId="27" xfId="8" applyNumberFormat="1" applyFont="1" applyFill="1" applyBorder="1" applyAlignment="1">
      <alignment horizontal="center" vertical="center" wrapText="1"/>
    </xf>
    <xf numFmtId="2" fontId="52" fillId="9" borderId="27" xfId="8" applyNumberFormat="1" applyFont="1" applyFill="1" applyBorder="1" applyAlignment="1">
      <alignment horizontal="center" vertical="center" wrapText="1"/>
    </xf>
    <xf numFmtId="0" fontId="31" fillId="9" borderId="274" xfId="0" applyFont="1" applyFill="1" applyBorder="1" applyAlignment="1">
      <alignment horizontal="centerContinuous" vertical="center" wrapText="1"/>
    </xf>
    <xf numFmtId="0" fontId="31" fillId="9" borderId="301" xfId="0" applyFont="1" applyFill="1" applyBorder="1" applyAlignment="1">
      <alignment horizontal="centerContinuous" vertical="center" wrapText="1"/>
    </xf>
    <xf numFmtId="0" fontId="2" fillId="0" borderId="301" xfId="0" applyFont="1" applyBorder="1" applyAlignment="1">
      <alignment horizontal="centerContinuous"/>
    </xf>
    <xf numFmtId="0" fontId="49" fillId="41" borderId="255" xfId="0" applyFont="1" applyFill="1" applyBorder="1" applyAlignment="1">
      <alignment vertical="center"/>
    </xf>
    <xf numFmtId="0" fontId="32" fillId="41" borderId="0" xfId="0" applyFont="1" applyFill="1" applyAlignment="1">
      <alignment horizontal="center" vertical="center"/>
    </xf>
    <xf numFmtId="0" fontId="49" fillId="43" borderId="146" xfId="0" applyFont="1" applyFill="1" applyBorder="1" applyAlignment="1">
      <alignment vertical="center"/>
    </xf>
    <xf numFmtId="0" fontId="32" fillId="43" borderId="274" xfId="0" applyFont="1" applyFill="1" applyBorder="1" applyAlignment="1">
      <alignment horizontal="center" vertical="center"/>
    </xf>
    <xf numFmtId="0" fontId="32" fillId="43" borderId="301" xfId="0" applyFont="1" applyFill="1" applyBorder="1" applyAlignment="1">
      <alignment horizontal="center" vertical="center"/>
    </xf>
    <xf numFmtId="0" fontId="49" fillId="43" borderId="274" xfId="0" applyFont="1" applyFill="1" applyBorder="1" applyAlignment="1">
      <alignment horizontal="center" vertical="center" wrapText="1"/>
    </xf>
    <xf numFmtId="0" fontId="49" fillId="43" borderId="301" xfId="0" applyFont="1" applyFill="1" applyBorder="1" applyAlignment="1">
      <alignment horizontal="center" vertical="center" wrapText="1"/>
    </xf>
    <xf numFmtId="0" fontId="11" fillId="43" borderId="146" xfId="0" quotePrefix="1" applyFont="1" applyFill="1" applyBorder="1" applyAlignment="1">
      <alignment horizontal="centerContinuous" vertical="center" wrapText="1"/>
    </xf>
    <xf numFmtId="0" fontId="11" fillId="43" borderId="2" xfId="0" applyFont="1" applyFill="1" applyBorder="1" applyAlignment="1">
      <alignment horizontal="centerContinuous" vertical="center" wrapText="1"/>
    </xf>
    <xf numFmtId="0" fontId="11" fillId="43" borderId="232" xfId="0" applyFont="1" applyFill="1" applyBorder="1" applyAlignment="1">
      <alignment horizontal="centerContinuous" vertical="center" wrapText="1"/>
    </xf>
    <xf numFmtId="0" fontId="11" fillId="43" borderId="10" xfId="0" quotePrefix="1" applyFont="1" applyFill="1" applyBorder="1" applyAlignment="1">
      <alignment horizontal="centerContinuous" vertical="center" wrapText="1"/>
    </xf>
    <xf numFmtId="0" fontId="11" fillId="43" borderId="11" xfId="0" applyFont="1" applyFill="1" applyBorder="1" applyAlignment="1">
      <alignment horizontal="centerContinuous" vertical="center" wrapText="1"/>
    </xf>
    <xf numFmtId="0" fontId="11" fillId="43" borderId="12" xfId="0" applyFont="1" applyFill="1" applyBorder="1" applyAlignment="1">
      <alignment horizontal="centerContinuous" vertical="center" wrapText="1"/>
    </xf>
    <xf numFmtId="176" fontId="11" fillId="44" borderId="10" xfId="5" applyNumberFormat="1" applyFont="1" applyFill="1" applyBorder="1" applyAlignment="1">
      <alignment horizontal="centerContinuous" vertical="center"/>
    </xf>
    <xf numFmtId="176" fontId="11" fillId="44" borderId="12" xfId="5" applyNumberFormat="1" applyFont="1" applyFill="1" applyBorder="1" applyAlignment="1">
      <alignment horizontal="centerContinuous" vertical="center"/>
    </xf>
    <xf numFmtId="0" fontId="18" fillId="44" borderId="10" xfId="0" applyFont="1" applyFill="1" applyBorder="1" applyAlignment="1">
      <alignment horizontal="center"/>
    </xf>
    <xf numFmtId="0" fontId="18" fillId="44" borderId="11" xfId="0" applyFont="1" applyFill="1" applyBorder="1" applyAlignment="1">
      <alignment horizontal="center"/>
    </xf>
    <xf numFmtId="178" fontId="18" fillId="44" borderId="11" xfId="0" applyNumberFormat="1" applyFont="1" applyFill="1" applyBorder="1" applyAlignment="1">
      <alignment horizontal="center"/>
    </xf>
    <xf numFmtId="178" fontId="18" fillId="44" borderId="12" xfId="0" applyNumberFormat="1" applyFont="1" applyFill="1" applyBorder="1" applyAlignment="1">
      <alignment horizontal="center"/>
    </xf>
    <xf numFmtId="2" fontId="2" fillId="44" borderId="11" xfId="39" applyNumberFormat="1" applyFill="1" applyBorder="1" applyAlignment="1">
      <alignment horizontal="center" vertical="center"/>
    </xf>
    <xf numFmtId="183" fontId="2" fillId="44" borderId="11" xfId="39" applyNumberFormat="1" applyFill="1" applyBorder="1" applyAlignment="1">
      <alignment horizontal="center"/>
    </xf>
    <xf numFmtId="183" fontId="2" fillId="44" borderId="12" xfId="39" applyNumberFormat="1" applyFill="1" applyBorder="1" applyAlignment="1">
      <alignment horizontal="center"/>
    </xf>
    <xf numFmtId="176" fontId="3" fillId="44" borderId="35" xfId="13" applyNumberFormat="1" applyFill="1" applyBorder="1" applyAlignment="1">
      <alignment horizontal="center"/>
    </xf>
    <xf numFmtId="176" fontId="3" fillId="44" borderId="81" xfId="13" applyNumberFormat="1" applyFill="1" applyBorder="1" applyAlignment="1">
      <alignment horizontal="center"/>
    </xf>
    <xf numFmtId="178" fontId="3" fillId="44" borderId="76" xfId="13" applyNumberFormat="1" applyFill="1" applyBorder="1" applyAlignment="1">
      <alignment horizontal="center"/>
    </xf>
    <xf numFmtId="178" fontId="3" fillId="44" borderId="47" xfId="13" applyNumberFormat="1" applyFill="1" applyBorder="1" applyAlignment="1">
      <alignment horizontal="center"/>
    </xf>
    <xf numFmtId="2" fontId="2" fillId="44" borderId="57" xfId="0" applyNumberFormat="1" applyFont="1" applyFill="1" applyBorder="1" applyAlignment="1">
      <alignment horizontal="center" vertical="center"/>
    </xf>
    <xf numFmtId="2" fontId="2" fillId="44" borderId="239" xfId="0" applyNumberFormat="1" applyFont="1" applyFill="1" applyBorder="1" applyAlignment="1">
      <alignment horizontal="center" vertical="center"/>
    </xf>
    <xf numFmtId="183" fontId="2" fillId="44" borderId="78" xfId="39" applyNumberFormat="1" applyFill="1" applyBorder="1" applyAlignment="1">
      <alignment horizontal="center"/>
    </xf>
    <xf numFmtId="183" fontId="2" fillId="44" borderId="58" xfId="39" applyNumberFormat="1" applyFill="1" applyBorder="1" applyAlignment="1">
      <alignment horizontal="center"/>
    </xf>
    <xf numFmtId="176" fontId="3" fillId="44" borderId="41" xfId="13" applyNumberFormat="1" applyFill="1" applyBorder="1" applyAlignment="1">
      <alignment horizontal="center"/>
    </xf>
    <xf numFmtId="176" fontId="3" fillId="44" borderId="74" xfId="13" applyNumberFormat="1" applyFill="1" applyBorder="1" applyAlignment="1">
      <alignment horizontal="center"/>
    </xf>
    <xf numFmtId="178" fontId="3" fillId="44" borderId="77" xfId="13" applyNumberFormat="1" applyFill="1" applyBorder="1" applyAlignment="1">
      <alignment horizontal="center"/>
    </xf>
    <xf numFmtId="178" fontId="3" fillId="44" borderId="49" xfId="13" applyNumberFormat="1" applyFill="1" applyBorder="1" applyAlignment="1">
      <alignment horizontal="center"/>
    </xf>
    <xf numFmtId="2" fontId="2" fillId="44" borderId="41" xfId="0" applyNumberFormat="1" applyFont="1" applyFill="1" applyBorder="1" applyAlignment="1">
      <alignment horizontal="center" vertical="center"/>
    </xf>
    <xf numFmtId="2" fontId="2" fillId="44" borderId="74" xfId="0" applyNumberFormat="1" applyFont="1" applyFill="1" applyBorder="1" applyAlignment="1">
      <alignment horizontal="center" vertical="center"/>
    </xf>
    <xf numFmtId="183" fontId="2" fillId="44" borderId="77" xfId="39" applyNumberFormat="1" applyFill="1" applyBorder="1" applyAlignment="1">
      <alignment horizontal="center"/>
    </xf>
    <xf numFmtId="183" fontId="2" fillId="44" borderId="49" xfId="39" applyNumberFormat="1" applyFill="1" applyBorder="1" applyAlignment="1">
      <alignment horizontal="center"/>
    </xf>
    <xf numFmtId="2" fontId="48" fillId="9" borderId="0" xfId="0" applyNumberFormat="1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2" fontId="48" fillId="9" borderId="65" xfId="6" applyNumberFormat="1" applyFont="1" applyFill="1" applyBorder="1" applyAlignment="1">
      <alignment horizontal="center" vertical="center"/>
    </xf>
    <xf numFmtId="0" fontId="48" fillId="9" borderId="219" xfId="6" applyFont="1" applyFill="1" applyBorder="1" applyAlignment="1">
      <alignment horizontal="center" vertical="center"/>
    </xf>
    <xf numFmtId="0" fontId="48" fillId="9" borderId="8" xfId="6" applyFont="1" applyFill="1" applyBorder="1" applyAlignment="1">
      <alignment horizontal="center" vertical="center"/>
    </xf>
    <xf numFmtId="11" fontId="48" fillId="9" borderId="8" xfId="6" applyNumberFormat="1" applyFont="1" applyFill="1" applyBorder="1" applyAlignment="1">
      <alignment vertical="center"/>
    </xf>
    <xf numFmtId="2" fontId="48" fillId="9" borderId="159" xfId="6" applyNumberFormat="1" applyFont="1" applyFill="1" applyBorder="1" applyAlignment="1">
      <alignment horizontal="center" vertical="center"/>
    </xf>
    <xf numFmtId="0" fontId="48" fillId="9" borderId="146" xfId="6" applyFont="1" applyFill="1" applyBorder="1" applyAlignment="1">
      <alignment horizontal="center" vertical="center"/>
    </xf>
    <xf numFmtId="0" fontId="48" fillId="9" borderId="2" xfId="6" applyFont="1" applyFill="1" applyBorder="1" applyAlignment="1">
      <alignment horizontal="center" vertical="center"/>
    </xf>
    <xf numFmtId="11" fontId="48" fillId="9" borderId="2" xfId="6" applyNumberFormat="1" applyFont="1" applyFill="1" applyBorder="1" applyAlignment="1">
      <alignment vertical="center"/>
    </xf>
    <xf numFmtId="0" fontId="52" fillId="9" borderId="34" xfId="6" quotePrefix="1" applyFont="1" applyFill="1" applyBorder="1" applyAlignment="1">
      <alignment horizontal="center" vertical="center" wrapText="1"/>
    </xf>
    <xf numFmtId="0" fontId="52" fillId="9" borderId="45" xfId="6" quotePrefix="1" applyFont="1" applyFill="1" applyBorder="1" applyAlignment="1">
      <alignment horizontal="center" vertical="center" wrapText="1"/>
    </xf>
    <xf numFmtId="0" fontId="55" fillId="41" borderId="219" xfId="6" applyFont="1" applyFill="1" applyBorder="1" applyAlignment="1">
      <alignment horizontal="center" vertical="center"/>
    </xf>
    <xf numFmtId="0" fontId="110" fillId="41" borderId="8" xfId="6" applyFont="1" applyFill="1" applyBorder="1" applyAlignment="1">
      <alignment vertical="center"/>
    </xf>
    <xf numFmtId="0" fontId="110" fillId="41" borderId="9" xfId="6" applyFont="1" applyFill="1" applyBorder="1" applyAlignment="1">
      <alignment vertical="center"/>
    </xf>
    <xf numFmtId="0" fontId="55" fillId="41" borderId="146" xfId="6" applyFont="1" applyFill="1" applyBorder="1" applyAlignment="1">
      <alignment horizontal="center" vertical="center"/>
    </xf>
    <xf numFmtId="0" fontId="110" fillId="41" borderId="2" xfId="6" applyFont="1" applyFill="1" applyBorder="1"/>
    <xf numFmtId="0" fontId="110" fillId="41" borderId="232" xfId="6" applyFont="1" applyFill="1" applyBorder="1"/>
    <xf numFmtId="0" fontId="55" fillId="43" borderId="219" xfId="6" applyFont="1" applyFill="1" applyBorder="1" applyAlignment="1">
      <alignment horizontal="center" vertical="center"/>
    </xf>
    <xf numFmtId="0" fontId="110" fillId="43" borderId="8" xfId="6" applyFont="1" applyFill="1" applyBorder="1" applyAlignment="1">
      <alignment vertical="center"/>
    </xf>
    <xf numFmtId="0" fontId="110" fillId="43" borderId="9" xfId="6" applyFont="1" applyFill="1" applyBorder="1" applyAlignment="1">
      <alignment vertical="center"/>
    </xf>
    <xf numFmtId="0" fontId="55" fillId="43" borderId="280" xfId="0" applyFont="1" applyFill="1" applyBorder="1" applyAlignment="1">
      <alignment vertical="center"/>
    </xf>
    <xf numFmtId="0" fontId="55" fillId="43" borderId="0" xfId="0" applyFont="1" applyFill="1"/>
    <xf numFmtId="0" fontId="110" fillId="43" borderId="147" xfId="0" applyFont="1" applyFill="1" applyBorder="1"/>
    <xf numFmtId="0" fontId="55" fillId="43" borderId="2" xfId="6" applyFont="1" applyFill="1" applyBorder="1" applyAlignment="1">
      <alignment horizontal="center" vertical="center"/>
    </xf>
    <xf numFmtId="0" fontId="110" fillId="43" borderId="2" xfId="6" applyFont="1" applyFill="1" applyBorder="1"/>
    <xf numFmtId="0" fontId="110" fillId="43" borderId="232" xfId="6" applyFont="1" applyFill="1" applyBorder="1"/>
    <xf numFmtId="0" fontId="55" fillId="43" borderId="146" xfId="0" applyFont="1" applyFill="1" applyBorder="1"/>
    <xf numFmtId="0" fontId="11" fillId="9" borderId="250" xfId="7" quotePrefix="1" applyFont="1" applyFill="1" applyBorder="1" applyAlignment="1">
      <alignment horizontal="center" vertical="center" wrapText="1"/>
    </xf>
    <xf numFmtId="0" fontId="11" fillId="9" borderId="251" xfId="7" quotePrefix="1" applyFont="1" applyFill="1" applyBorder="1" applyAlignment="1">
      <alignment horizontal="center" vertical="center" wrapText="1"/>
    </xf>
    <xf numFmtId="0" fontId="11" fillId="9" borderId="252" xfId="7" quotePrefix="1" applyFont="1" applyFill="1" applyBorder="1" applyAlignment="1">
      <alignment horizontal="center" vertical="center" wrapText="1"/>
    </xf>
    <xf numFmtId="0" fontId="11" fillId="9" borderId="253" xfId="7" quotePrefix="1" applyFont="1" applyFill="1" applyBorder="1" applyAlignment="1">
      <alignment horizontal="center" vertical="center" wrapText="1"/>
    </xf>
    <xf numFmtId="0" fontId="11" fillId="9" borderId="291" xfId="7" quotePrefix="1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center" vertical="center" wrapText="1"/>
    </xf>
    <xf numFmtId="0" fontId="11" fillId="0" borderId="228" xfId="6" quotePrefix="1" applyFont="1" applyBorder="1" applyAlignment="1">
      <alignment horizontal="center" vertical="center" wrapText="1"/>
    </xf>
    <xf numFmtId="0" fontId="11" fillId="0" borderId="76" xfId="6" quotePrefix="1" applyFont="1" applyBorder="1" applyAlignment="1">
      <alignment horizontal="center" vertical="center" wrapText="1"/>
    </xf>
    <xf numFmtId="0" fontId="11" fillId="0" borderId="47" xfId="6" quotePrefix="1" applyFont="1" applyBorder="1" applyAlignment="1">
      <alignment horizontal="center" vertical="center" wrapText="1"/>
    </xf>
    <xf numFmtId="0" fontId="11" fillId="0" borderId="234" xfId="6" quotePrefix="1" applyFont="1" applyBorder="1" applyAlignment="1">
      <alignment horizontal="center" vertical="center" wrapText="1"/>
    </xf>
    <xf numFmtId="0" fontId="11" fillId="0" borderId="81" xfId="6" quotePrefix="1" applyFont="1" applyBorder="1" applyAlignment="1">
      <alignment horizontal="center" vertical="center" wrapText="1"/>
    </xf>
    <xf numFmtId="0" fontId="52" fillId="0" borderId="44" xfId="7" applyFont="1" applyBorder="1" applyAlignment="1">
      <alignment horizontal="center" vertical="center"/>
    </xf>
    <xf numFmtId="0" fontId="52" fillId="0" borderId="65" xfId="7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111" fillId="0" borderId="159" xfId="6" applyFont="1" applyBorder="1" applyAlignment="1">
      <alignment horizontal="center" vertical="center"/>
    </xf>
    <xf numFmtId="0" fontId="2" fillId="9" borderId="0" xfId="15" applyFill="1"/>
    <xf numFmtId="177" fontId="2" fillId="0" borderId="54" xfId="6" applyNumberFormat="1" applyFont="1" applyBorder="1" applyAlignment="1">
      <alignment horizontal="center" vertical="center"/>
    </xf>
    <xf numFmtId="177" fontId="2" fillId="0" borderId="56" xfId="6" applyNumberFormat="1" applyFont="1" applyBorder="1" applyAlignment="1">
      <alignment horizontal="center" vertical="center"/>
    </xf>
    <xf numFmtId="168" fontId="2" fillId="0" borderId="111" xfId="6" applyNumberFormat="1" applyFont="1" applyBorder="1" applyAlignment="1">
      <alignment horizontal="center" vertical="center"/>
    </xf>
    <xf numFmtId="168" fontId="2" fillId="0" borderId="226" xfId="6" applyNumberFormat="1" applyFont="1" applyBorder="1" applyAlignment="1">
      <alignment horizontal="center" vertical="center"/>
    </xf>
    <xf numFmtId="177" fontId="2" fillId="0" borderId="119" xfId="6" applyNumberFormat="1" applyFont="1" applyBorder="1" applyAlignment="1">
      <alignment horizontal="center" vertical="center"/>
    </xf>
    <xf numFmtId="177" fontId="2" fillId="0" borderId="200" xfId="6" applyNumberFormat="1" applyFont="1" applyBorder="1" applyAlignment="1">
      <alignment horizontal="center" vertical="center"/>
    </xf>
    <xf numFmtId="168" fontId="2" fillId="0" borderId="243" xfId="6" applyNumberFormat="1" applyFont="1" applyBorder="1" applyAlignment="1">
      <alignment horizontal="center" vertical="center"/>
    </xf>
    <xf numFmtId="168" fontId="2" fillId="0" borderId="229" xfId="6" applyNumberFormat="1" applyFont="1" applyBorder="1" applyAlignment="1">
      <alignment horizontal="center" vertical="center"/>
    </xf>
    <xf numFmtId="168" fontId="2" fillId="0" borderId="244" xfId="6" applyNumberFormat="1" applyFont="1" applyBorder="1" applyAlignment="1">
      <alignment horizontal="center" vertical="center"/>
    </xf>
    <xf numFmtId="168" fontId="2" fillId="0" borderId="200" xfId="6" applyNumberFormat="1" applyFont="1" applyBorder="1" applyAlignment="1">
      <alignment horizontal="center" vertical="center"/>
    </xf>
    <xf numFmtId="171" fontId="2" fillId="0" borderId="119" xfId="6" applyNumberFormat="1" applyFont="1" applyBorder="1" applyAlignment="1">
      <alignment horizontal="center" vertical="center"/>
    </xf>
    <xf numFmtId="171" fontId="2" fillId="0" borderId="200" xfId="6" applyNumberFormat="1" applyFont="1" applyBorder="1" applyAlignment="1">
      <alignment horizontal="center" vertical="center"/>
    </xf>
    <xf numFmtId="171" fontId="2" fillId="0" borderId="243" xfId="6" applyNumberFormat="1" applyFont="1" applyBorder="1" applyAlignment="1">
      <alignment horizontal="center" vertical="center"/>
    </xf>
    <xf numFmtId="171" fontId="2" fillId="0" borderId="229" xfId="6" applyNumberFormat="1" applyFont="1" applyBorder="1" applyAlignment="1">
      <alignment horizontal="center" vertical="center"/>
    </xf>
    <xf numFmtId="171" fontId="2" fillId="0" borderId="244" xfId="6" applyNumberFormat="1" applyFont="1" applyBorder="1" applyAlignment="1">
      <alignment horizontal="center" vertical="center"/>
    </xf>
    <xf numFmtId="177" fontId="2" fillId="0" borderId="230" xfId="6" applyNumberFormat="1" applyFont="1" applyBorder="1" applyAlignment="1">
      <alignment horizontal="center" vertical="center"/>
    </xf>
    <xf numFmtId="177" fontId="2" fillId="0" borderId="90" xfId="6" applyNumberFormat="1" applyFont="1" applyBorder="1" applyAlignment="1">
      <alignment horizontal="center" vertical="center"/>
    </xf>
    <xf numFmtId="168" fontId="2" fillId="0" borderId="245" xfId="6" applyNumberFormat="1" applyFont="1" applyBorder="1" applyAlignment="1">
      <alignment horizontal="center" vertical="center"/>
    </xf>
    <xf numFmtId="168" fontId="2" fillId="0" borderId="231" xfId="6" applyNumberFormat="1" applyFont="1" applyBorder="1" applyAlignment="1">
      <alignment horizontal="center" vertical="center"/>
    </xf>
    <xf numFmtId="168" fontId="2" fillId="0" borderId="89" xfId="6" applyNumberFormat="1" applyFont="1" applyBorder="1" applyAlignment="1">
      <alignment horizontal="center" vertical="center"/>
    </xf>
    <xf numFmtId="168" fontId="2" fillId="0" borderId="90" xfId="6" applyNumberFormat="1" applyFont="1" applyBorder="1" applyAlignment="1">
      <alignment horizontal="center" vertical="center"/>
    </xf>
    <xf numFmtId="0" fontId="2" fillId="0" borderId="158" xfId="6" applyFont="1" applyBorder="1" applyAlignment="1">
      <alignment horizontal="center" vertical="center"/>
    </xf>
    <xf numFmtId="0" fontId="2" fillId="0" borderId="59" xfId="6" applyFont="1" applyBorder="1" applyAlignment="1">
      <alignment horizontal="center" vertical="center"/>
    </xf>
    <xf numFmtId="0" fontId="2" fillId="0" borderId="248" xfId="6" applyFont="1" applyBorder="1" applyAlignment="1">
      <alignment horizontal="center" vertical="center"/>
    </xf>
    <xf numFmtId="0" fontId="2" fillId="0" borderId="71" xfId="6" applyFont="1" applyBorder="1" applyAlignment="1">
      <alignment horizontal="center" vertical="center"/>
    </xf>
    <xf numFmtId="0" fontId="2" fillId="0" borderId="64" xfId="6" applyFont="1" applyBorder="1" applyAlignment="1">
      <alignment horizontal="center" vertical="center"/>
    </xf>
    <xf numFmtId="0" fontId="2" fillId="0" borderId="249" xfId="6" applyFont="1" applyBorder="1" applyAlignment="1">
      <alignment horizontal="center" vertical="center"/>
    </xf>
    <xf numFmtId="0" fontId="2" fillId="0" borderId="250" xfId="6" applyFont="1" applyBorder="1" applyAlignment="1">
      <alignment horizontal="center" vertical="center"/>
    </xf>
    <xf numFmtId="0" fontId="2" fillId="0" borderId="251" xfId="6" applyFont="1" applyBorder="1" applyAlignment="1">
      <alignment horizontal="center" vertical="center"/>
    </xf>
    <xf numFmtId="0" fontId="2" fillId="0" borderId="252" xfId="6" applyFont="1" applyBorder="1" applyAlignment="1">
      <alignment horizontal="center" vertical="center"/>
    </xf>
    <xf numFmtId="0" fontId="2" fillId="0" borderId="253" xfId="6" applyFont="1" applyBorder="1" applyAlignment="1">
      <alignment horizontal="center" vertical="center"/>
    </xf>
    <xf numFmtId="0" fontId="2" fillId="0" borderId="0" xfId="15"/>
    <xf numFmtId="0" fontId="17" fillId="6" borderId="219" xfId="0" applyFont="1" applyFill="1" applyBorder="1" applyAlignment="1">
      <alignment horizontal="centerContinuous" vertical="center" wrapText="1"/>
    </xf>
    <xf numFmtId="173" fontId="11" fillId="6" borderId="146" xfId="0" applyNumberFormat="1" applyFont="1" applyFill="1" applyBorder="1" applyAlignment="1">
      <alignment horizontal="center" vertical="center" wrapText="1"/>
    </xf>
    <xf numFmtId="0" fontId="11" fillId="6" borderId="301" xfId="0" quotePrefix="1" applyFont="1" applyFill="1" applyBorder="1" applyAlignment="1">
      <alignment horizontal="center" vertical="center" wrapText="1"/>
    </xf>
    <xf numFmtId="172" fontId="0" fillId="0" borderId="302" xfId="0" applyNumberFormat="1" applyBorder="1"/>
    <xf numFmtId="172" fontId="0" fillId="0" borderId="146" xfId="0" applyNumberFormat="1" applyBorder="1"/>
    <xf numFmtId="172" fontId="0" fillId="0" borderId="301" xfId="0" applyNumberFormat="1" applyBorder="1"/>
    <xf numFmtId="166" fontId="11" fillId="6" borderId="301" xfId="0" quotePrefix="1" applyNumberFormat="1" applyFont="1" applyFill="1" applyBorder="1" applyAlignment="1">
      <alignment horizontal="center" vertical="center" wrapText="1"/>
    </xf>
    <xf numFmtId="11" fontId="11" fillId="41" borderId="57" xfId="0" applyNumberFormat="1" applyFont="1" applyFill="1" applyBorder="1" applyAlignment="1">
      <alignment horizontal="centerContinuous" vertical="center" wrapText="1"/>
    </xf>
    <xf numFmtId="0" fontId="11" fillId="41" borderId="29" xfId="0" quotePrefix="1" applyFont="1" applyFill="1" applyBorder="1" applyAlignment="1">
      <alignment horizontal="center" vertical="center" wrapText="1"/>
    </xf>
    <xf numFmtId="11" fontId="11" fillId="43" borderId="58" xfId="0" applyNumberFormat="1" applyFont="1" applyFill="1" applyBorder="1" applyAlignment="1">
      <alignment horizontal="centerContinuous" vertical="center" wrapText="1"/>
    </xf>
    <xf numFmtId="0" fontId="11" fillId="43" borderId="58" xfId="0" applyFont="1" applyFill="1" applyBorder="1" applyAlignment="1">
      <alignment horizontal="center" vertical="center" wrapText="1"/>
    </xf>
    <xf numFmtId="0" fontId="11" fillId="43" borderId="59" xfId="0" quotePrefix="1" applyFont="1" applyFill="1" applyBorder="1" applyAlignment="1">
      <alignment horizontal="center" vertical="center" wrapText="1"/>
    </xf>
    <xf numFmtId="168" fontId="15" fillId="9" borderId="0" xfId="0" applyNumberFormat="1" applyFont="1" applyFill="1"/>
    <xf numFmtId="1" fontId="17" fillId="9" borderId="0" xfId="0" quotePrefix="1" applyNumberFormat="1" applyFont="1" applyFill="1" applyAlignment="1">
      <alignment horizontal="centerContinuous" vertical="center" wrapText="1"/>
    </xf>
    <xf numFmtId="1" fontId="17" fillId="9" borderId="0" xfId="0" applyNumberFormat="1" applyFont="1" applyFill="1" applyAlignment="1">
      <alignment horizontal="center"/>
    </xf>
    <xf numFmtId="168" fontId="17" fillId="9" borderId="0" xfId="0" applyNumberFormat="1" applyFont="1" applyFill="1"/>
    <xf numFmtId="0" fontId="17" fillId="9" borderId="0" xfId="0" quotePrefix="1" applyFont="1" applyFill="1" applyAlignment="1">
      <alignment horizontal="center"/>
    </xf>
    <xf numFmtId="0" fontId="2" fillId="9" borderId="287" xfId="0" applyFont="1" applyFill="1" applyBorder="1"/>
    <xf numFmtId="0" fontId="17" fillId="9" borderId="287" xfId="0" quotePrefix="1" applyFont="1" applyFill="1" applyBorder="1" applyAlignment="1">
      <alignment horizontal="centerContinuous" vertical="center" wrapText="1"/>
    </xf>
    <xf numFmtId="0" fontId="17" fillId="9" borderId="287" xfId="0" applyFont="1" applyFill="1" applyBorder="1" applyAlignment="1">
      <alignment horizontal="center"/>
    </xf>
    <xf numFmtId="2" fontId="11" fillId="9" borderId="0" xfId="0" applyNumberFormat="1" applyFont="1" applyFill="1" applyAlignment="1">
      <alignment horizontal="center"/>
    </xf>
    <xf numFmtId="0" fontId="11" fillId="9" borderId="274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2" fillId="9" borderId="259" xfId="0" applyFont="1" applyFill="1" applyBorder="1"/>
    <xf numFmtId="0" fontId="17" fillId="9" borderId="259" xfId="0" quotePrefix="1" applyFont="1" applyFill="1" applyBorder="1" applyAlignment="1">
      <alignment horizontal="center"/>
    </xf>
    <xf numFmtId="0" fontId="17" fillId="9" borderId="259" xfId="0" applyFont="1" applyFill="1" applyBorder="1" applyAlignment="1">
      <alignment horizontal="center" vertical="center" wrapText="1"/>
    </xf>
    <xf numFmtId="168" fontId="17" fillId="9" borderId="259" xfId="0" applyNumberFormat="1" applyFont="1" applyFill="1" applyBorder="1" applyAlignment="1">
      <alignment horizontal="center" vertical="center" wrapText="1"/>
    </xf>
    <xf numFmtId="168" fontId="15" fillId="9" borderId="259" xfId="0" applyNumberFormat="1" applyFont="1" applyFill="1" applyBorder="1" applyAlignment="1">
      <alignment horizontal="center"/>
    </xf>
    <xf numFmtId="168" fontId="17" fillId="9" borderId="259" xfId="0" applyNumberFormat="1" applyFont="1" applyFill="1" applyBorder="1"/>
    <xf numFmtId="0" fontId="2" fillId="9" borderId="286" xfId="0" applyFont="1" applyFill="1" applyBorder="1"/>
    <xf numFmtId="0" fontId="31" fillId="9" borderId="286" xfId="0" quotePrefix="1" applyFont="1" applyFill="1" applyBorder="1" applyAlignment="1">
      <alignment horizontal="centerContinuous" vertical="center" wrapText="1"/>
    </xf>
    <xf numFmtId="0" fontId="31" fillId="9" borderId="0" xfId="0" applyFont="1" applyFill="1" applyAlignment="1">
      <alignment horizontal="centerContinuous" wrapText="1"/>
    </xf>
    <xf numFmtId="0" fontId="31" fillId="9" borderId="0" xfId="0" applyFont="1" applyFill="1" applyAlignment="1">
      <alignment horizontal="centerContinuous" vertical="center" wrapText="1"/>
    </xf>
    <xf numFmtId="0" fontId="31" fillId="9" borderId="259" xfId="0" applyFont="1" applyFill="1" applyBorder="1" applyAlignment="1">
      <alignment horizontal="centerContinuous" wrapText="1"/>
    </xf>
    <xf numFmtId="0" fontId="17" fillId="9" borderId="286" xfId="0" quotePrefix="1" applyFont="1" applyFill="1" applyBorder="1" applyAlignment="1">
      <alignment horizontal="center"/>
    </xf>
    <xf numFmtId="2" fontId="11" fillId="9" borderId="286" xfId="0" applyNumberFormat="1" applyFont="1" applyFill="1" applyBorder="1" applyAlignment="1">
      <alignment horizontal="center"/>
    </xf>
    <xf numFmtId="2" fontId="11" fillId="9" borderId="259" xfId="0" applyNumberFormat="1" applyFont="1" applyFill="1" applyBorder="1" applyAlignment="1">
      <alignment horizontal="center"/>
    </xf>
    <xf numFmtId="0" fontId="11" fillId="9" borderId="304" xfId="0" applyFont="1" applyFill="1" applyBorder="1" applyAlignment="1">
      <alignment horizontal="center" vertical="center"/>
    </xf>
    <xf numFmtId="0" fontId="11" fillId="9" borderId="303" xfId="0" applyFont="1" applyFill="1" applyBorder="1" applyAlignment="1">
      <alignment horizontal="center" vertical="center"/>
    </xf>
    <xf numFmtId="0" fontId="11" fillId="9" borderId="286" xfId="0" applyFont="1" applyFill="1" applyBorder="1" applyAlignment="1">
      <alignment horizontal="center" vertical="center"/>
    </xf>
    <xf numFmtId="0" fontId="11" fillId="9" borderId="259" xfId="0" applyFont="1" applyFill="1" applyBorder="1" applyAlignment="1">
      <alignment horizontal="center" vertical="center"/>
    </xf>
    <xf numFmtId="168" fontId="15" fillId="9" borderId="286" xfId="0" applyNumberFormat="1" applyFont="1" applyFill="1" applyBorder="1"/>
    <xf numFmtId="168" fontId="15" fillId="9" borderId="259" xfId="0" applyNumberFormat="1" applyFont="1" applyFill="1" applyBorder="1"/>
    <xf numFmtId="168" fontId="15" fillId="9" borderId="287" xfId="0" applyNumberFormat="1" applyFont="1" applyFill="1" applyBorder="1"/>
    <xf numFmtId="168" fontId="17" fillId="9" borderId="287" xfId="0" applyNumberFormat="1" applyFont="1" applyFill="1" applyBorder="1"/>
    <xf numFmtId="0" fontId="2" fillId="9" borderId="260" xfId="0" applyFont="1" applyFill="1" applyBorder="1" applyAlignment="1">
      <alignment horizontal="center" vertical="center"/>
    </xf>
    <xf numFmtId="0" fontId="11" fillId="9" borderId="260" xfId="0" applyFont="1" applyFill="1" applyBorder="1" applyAlignment="1">
      <alignment horizontal="center" vertical="center"/>
    </xf>
    <xf numFmtId="0" fontId="2" fillId="9" borderId="260" xfId="0" applyFont="1" applyFill="1" applyBorder="1" applyAlignment="1">
      <alignment horizontal="center"/>
    </xf>
    <xf numFmtId="0" fontId="73" fillId="9" borderId="235" xfId="0" applyFont="1" applyFill="1" applyBorder="1" applyAlignment="1">
      <alignment horizontal="center" vertical="center" wrapText="1"/>
    </xf>
    <xf numFmtId="1" fontId="73" fillId="9" borderId="305" xfId="0" applyNumberFormat="1" applyFont="1" applyFill="1" applyBorder="1" applyAlignment="1">
      <alignment horizontal="center" vertical="center" wrapText="1"/>
    </xf>
    <xf numFmtId="0" fontId="2" fillId="41" borderId="0" xfId="0" applyFont="1" applyFill="1"/>
    <xf numFmtId="11" fontId="73" fillId="41" borderId="0" xfId="0" applyNumberFormat="1" applyFont="1" applyFill="1" applyAlignment="1">
      <alignment horizontal="center" vertical="center" wrapText="1"/>
    </xf>
    <xf numFmtId="0" fontId="11" fillId="41" borderId="0" xfId="0" applyFont="1" applyFill="1" applyAlignment="1">
      <alignment horizontal="center"/>
    </xf>
    <xf numFmtId="0" fontId="17" fillId="41" borderId="0" xfId="0" quotePrefix="1" applyFont="1" applyFill="1" applyAlignment="1">
      <alignment horizontal="center"/>
    </xf>
    <xf numFmtId="1" fontId="17" fillId="41" borderId="0" xfId="0" quotePrefix="1" applyNumberFormat="1" applyFont="1" applyFill="1" applyAlignment="1">
      <alignment horizontal="center"/>
    </xf>
    <xf numFmtId="174" fontId="17" fillId="41" borderId="0" xfId="0" applyNumberFormat="1" applyFont="1" applyFill="1" applyAlignment="1">
      <alignment horizontal="center"/>
    </xf>
    <xf numFmtId="0" fontId="17" fillId="41" borderId="274" xfId="0" applyFont="1" applyFill="1" applyBorder="1" applyAlignment="1">
      <alignment horizontal="center" vertical="center" wrapText="1"/>
    </xf>
    <xf numFmtId="0" fontId="2" fillId="45" borderId="0" xfId="0" applyFont="1" applyFill="1" applyAlignment="1">
      <alignment horizontal="center"/>
    </xf>
    <xf numFmtId="0" fontId="2" fillId="45" borderId="259" xfId="0" applyFont="1" applyFill="1" applyBorder="1"/>
    <xf numFmtId="11" fontId="73" fillId="45" borderId="0" xfId="0" applyNumberFormat="1" applyFont="1" applyFill="1" applyAlignment="1">
      <alignment horizontal="center" vertical="center" wrapText="1"/>
    </xf>
    <xf numFmtId="11" fontId="17" fillId="45" borderId="259" xfId="0" quotePrefix="1" applyNumberFormat="1" applyFont="1" applyFill="1" applyBorder="1" applyAlignment="1">
      <alignment horizontal="center" vertical="center" wrapText="1"/>
    </xf>
    <xf numFmtId="0" fontId="11" fillId="45" borderId="0" xfId="0" quotePrefix="1" applyFont="1" applyFill="1" applyAlignment="1">
      <alignment horizontal="center"/>
    </xf>
    <xf numFmtId="0" fontId="11" fillId="45" borderId="259" xfId="0" applyFont="1" applyFill="1" applyBorder="1" applyAlignment="1">
      <alignment horizontal="center"/>
    </xf>
    <xf numFmtId="0" fontId="17" fillId="45" borderId="0" xfId="0" quotePrefix="1" applyFont="1" applyFill="1" applyAlignment="1">
      <alignment horizontal="center"/>
    </xf>
    <xf numFmtId="0" fontId="17" fillId="45" borderId="259" xfId="0" quotePrefix="1" applyFont="1" applyFill="1" applyBorder="1" applyAlignment="1">
      <alignment horizontal="center"/>
    </xf>
    <xf numFmtId="1" fontId="17" fillId="45" borderId="0" xfId="0" quotePrefix="1" applyNumberFormat="1" applyFont="1" applyFill="1" applyAlignment="1">
      <alignment horizontal="center"/>
    </xf>
    <xf numFmtId="1" fontId="17" fillId="45" borderId="259" xfId="0" quotePrefix="1" applyNumberFormat="1" applyFont="1" applyFill="1" applyBorder="1" applyAlignment="1">
      <alignment horizontal="center"/>
    </xf>
    <xf numFmtId="174" fontId="17" fillId="45" borderId="0" xfId="0" applyNumberFormat="1" applyFont="1" applyFill="1" applyAlignment="1">
      <alignment horizontal="center"/>
    </xf>
    <xf numFmtId="173" fontId="17" fillId="45" borderId="259" xfId="0" quotePrefix="1" applyNumberFormat="1" applyFont="1" applyFill="1" applyBorder="1" applyAlignment="1">
      <alignment horizontal="center"/>
    </xf>
    <xf numFmtId="0" fontId="2" fillId="45" borderId="0" xfId="0" applyFont="1" applyFill="1"/>
    <xf numFmtId="0" fontId="17" fillId="45" borderId="2" xfId="0" applyFont="1" applyFill="1" applyBorder="1" applyAlignment="1">
      <alignment horizontal="center" vertical="center" wrapText="1"/>
    </xf>
    <xf numFmtId="0" fontId="17" fillId="45" borderId="303" xfId="0" applyFont="1" applyFill="1" applyBorder="1" applyAlignment="1">
      <alignment horizontal="center" vertical="center" wrapText="1"/>
    </xf>
    <xf numFmtId="175" fontId="11" fillId="41" borderId="34" xfId="2" quotePrefix="1" applyNumberFormat="1" applyFont="1" applyFill="1" applyBorder="1" applyAlignment="1">
      <alignment horizontal="center" vertical="center" wrapText="1"/>
    </xf>
    <xf numFmtId="175" fontId="11" fillId="45" borderId="33" xfId="2" quotePrefix="1" applyNumberFormat="1" applyFont="1" applyFill="1" applyBorder="1" applyAlignment="1">
      <alignment horizontal="center" vertical="center" wrapText="1"/>
    </xf>
    <xf numFmtId="0" fontId="2" fillId="45" borderId="34" xfId="2" quotePrefix="1" applyFont="1" applyFill="1" applyBorder="1" applyAlignment="1">
      <alignment horizontal="center" vertical="center" wrapText="1"/>
    </xf>
    <xf numFmtId="0" fontId="2" fillId="45" borderId="34" xfId="2" quotePrefix="1" applyFont="1" applyFill="1" applyBorder="1" applyAlignment="1">
      <alignment horizontal="left" vertical="center" wrapText="1"/>
    </xf>
    <xf numFmtId="175" fontId="2" fillId="45" borderId="35" xfId="2" quotePrefix="1" applyNumberFormat="1" applyFont="1" applyFill="1" applyBorder="1" applyAlignment="1">
      <alignment horizontal="center" vertical="center" wrapText="1"/>
    </xf>
    <xf numFmtId="9" fontId="2" fillId="45" borderId="35" xfId="2" quotePrefix="1" applyNumberFormat="1" applyFont="1" applyFill="1" applyBorder="1" applyAlignment="1">
      <alignment horizontal="center" vertical="center" wrapText="1"/>
    </xf>
    <xf numFmtId="9" fontId="2" fillId="45" borderId="47" xfId="2" quotePrefix="1" applyNumberFormat="1" applyFont="1" applyFill="1" applyBorder="1" applyAlignment="1">
      <alignment horizontal="center" vertical="center" wrapText="1"/>
    </xf>
    <xf numFmtId="0" fontId="40" fillId="6" borderId="10" xfId="2" applyFont="1" applyFill="1" applyBorder="1" applyAlignment="1">
      <alignment horizontal="centerContinuous" vertical="center" wrapText="1"/>
    </xf>
    <xf numFmtId="0" fontId="40" fillId="6" borderId="11" xfId="2" applyFont="1" applyFill="1" applyBorder="1" applyAlignment="1">
      <alignment horizontal="centerContinuous" vertical="center" wrapText="1"/>
    </xf>
    <xf numFmtId="0" fontId="40" fillId="6" borderId="12" xfId="2" applyFont="1" applyFill="1" applyBorder="1" applyAlignment="1">
      <alignment horizontal="centerContinuous" vertical="center" wrapText="1"/>
    </xf>
    <xf numFmtId="0" fontId="112" fillId="41" borderId="34" xfId="2" applyFont="1" applyFill="1" applyBorder="1" applyAlignment="1">
      <alignment horizontal="center" vertical="center" wrapText="1"/>
    </xf>
    <xf numFmtId="0" fontId="112" fillId="41" borderId="34" xfId="2" quotePrefix="1" applyFont="1" applyFill="1" applyBorder="1" applyAlignment="1">
      <alignment horizontal="left" vertical="center" wrapText="1"/>
    </xf>
    <xf numFmtId="175" fontId="2" fillId="41" borderId="35" xfId="2" quotePrefix="1" applyNumberFormat="1" applyFont="1" applyFill="1" applyBorder="1" applyAlignment="1">
      <alignment horizontal="center" vertical="center" wrapText="1"/>
    </xf>
    <xf numFmtId="175" fontId="2" fillId="41" borderId="37" xfId="2" quotePrefix="1" applyNumberFormat="1" applyFont="1" applyFill="1" applyBorder="1" applyAlignment="1">
      <alignment horizontal="center" vertical="center" wrapText="1"/>
    </xf>
    <xf numFmtId="9" fontId="2" fillId="41" borderId="35" xfId="2" quotePrefix="1" applyNumberFormat="1" applyFont="1" applyFill="1" applyBorder="1" applyAlignment="1">
      <alignment horizontal="center" vertical="center" wrapText="1"/>
    </xf>
    <xf numFmtId="9" fontId="2" fillId="41" borderId="47" xfId="2" quotePrefix="1" applyNumberFormat="1" applyFont="1" applyFill="1" applyBorder="1" applyAlignment="1">
      <alignment horizontal="center" vertical="center" wrapText="1"/>
    </xf>
    <xf numFmtId="176" fontId="112" fillId="8" borderId="35" xfId="2" applyNumberFormat="1" applyFont="1" applyFill="1" applyBorder="1" applyAlignment="1">
      <alignment horizontal="center" vertical="center"/>
    </xf>
    <xf numFmtId="176" fontId="112" fillId="8" borderId="36" xfId="2" applyNumberFormat="1" applyFont="1" applyFill="1" applyBorder="1" applyAlignment="1">
      <alignment horizontal="center" vertical="center"/>
    </xf>
    <xf numFmtId="176" fontId="112" fillId="8" borderId="228" xfId="2" applyNumberFormat="1" applyFont="1" applyFill="1" applyBorder="1" applyAlignment="1">
      <alignment horizontal="center" vertical="center"/>
    </xf>
    <xf numFmtId="176" fontId="112" fillId="8" borderId="236" xfId="2" applyNumberFormat="1" applyFont="1" applyFill="1" applyBorder="1" applyAlignment="1">
      <alignment horizontal="center" vertical="center"/>
    </xf>
    <xf numFmtId="176" fontId="112" fillId="8" borderId="234" xfId="2" applyNumberFormat="1" applyFont="1" applyFill="1" applyBorder="1" applyAlignment="1">
      <alignment horizontal="center" vertical="center"/>
    </xf>
    <xf numFmtId="0" fontId="112" fillId="45" borderId="38" xfId="2" applyFont="1" applyFill="1" applyBorder="1" applyAlignment="1">
      <alignment horizontal="center" vertical="center" wrapText="1"/>
    </xf>
    <xf numFmtId="0" fontId="112" fillId="45" borderId="38" xfId="2" quotePrefix="1" applyFont="1" applyFill="1" applyBorder="1" applyAlignment="1">
      <alignment horizontal="left" vertical="center" wrapText="1"/>
    </xf>
    <xf numFmtId="175" fontId="2" fillId="45" borderId="37" xfId="2" quotePrefix="1" applyNumberFormat="1" applyFont="1" applyFill="1" applyBorder="1" applyAlignment="1">
      <alignment horizontal="center" vertical="center" wrapText="1"/>
    </xf>
    <xf numFmtId="176" fontId="112" fillId="8" borderId="41" xfId="2" applyNumberFormat="1" applyFont="1" applyFill="1" applyBorder="1" applyAlignment="1">
      <alignment horizontal="center" vertical="center"/>
    </xf>
    <xf numFmtId="176" fontId="112" fillId="8" borderId="180" xfId="2" applyNumberFormat="1" applyFont="1" applyFill="1" applyBorder="1" applyAlignment="1">
      <alignment horizontal="center" vertical="center"/>
    </xf>
    <xf numFmtId="176" fontId="112" fillId="8" borderId="227" xfId="2" applyNumberFormat="1" applyFont="1" applyFill="1" applyBorder="1" applyAlignment="1">
      <alignment horizontal="center" vertical="center"/>
    </xf>
    <xf numFmtId="176" fontId="112" fillId="8" borderId="237" xfId="2" applyNumberFormat="1" applyFont="1" applyFill="1" applyBorder="1" applyAlignment="1">
      <alignment horizontal="center" vertical="center"/>
    </xf>
    <xf numFmtId="176" fontId="112" fillId="8" borderId="235" xfId="2" applyNumberFormat="1" applyFont="1" applyFill="1" applyBorder="1" applyAlignment="1">
      <alignment horizontal="center" vertical="center"/>
    </xf>
    <xf numFmtId="0" fontId="40" fillId="6" borderId="7" xfId="2" quotePrefix="1" applyFont="1" applyFill="1" applyBorder="1" applyAlignment="1">
      <alignment horizontal="center" vertical="top" wrapText="1"/>
    </xf>
    <xf numFmtId="0" fontId="40" fillId="6" borderId="6" xfId="2" applyFont="1" applyFill="1" applyBorder="1" applyAlignment="1">
      <alignment horizontal="center" vertical="top" wrapText="1"/>
    </xf>
    <xf numFmtId="0" fontId="40" fillId="6" borderId="17" xfId="2" applyFont="1" applyFill="1" applyBorder="1" applyAlignment="1">
      <alignment horizontal="center" vertical="top" wrapText="1"/>
    </xf>
    <xf numFmtId="175" fontId="2" fillId="45" borderId="33" xfId="2" quotePrefix="1" applyNumberFormat="1" applyFont="1" applyFill="1" applyBorder="1" applyAlignment="1">
      <alignment horizontal="center" vertical="center" wrapText="1"/>
    </xf>
    <xf numFmtId="11" fontId="106" fillId="9" borderId="306" xfId="0" quotePrefix="1" applyNumberFormat="1" applyFont="1" applyFill="1" applyBorder="1" applyAlignment="1">
      <alignment horizontal="centerContinuous" vertical="center" wrapText="1"/>
    </xf>
    <xf numFmtId="11" fontId="107" fillId="9" borderId="147" xfId="18" applyNumberFormat="1" applyFont="1" applyFill="1" applyBorder="1" applyAlignment="1">
      <alignment horizontal="centerContinuous" vertical="center" wrapText="1"/>
    </xf>
    <xf numFmtId="169" fontId="106" fillId="9" borderId="147" xfId="0" applyNumberFormat="1" applyFont="1" applyFill="1" applyBorder="1" applyAlignment="1">
      <alignment horizontal="center"/>
    </xf>
    <xf numFmtId="169" fontId="106" fillId="9" borderId="147" xfId="0" applyNumberFormat="1" applyFont="1" applyFill="1" applyBorder="1" applyAlignment="1">
      <alignment horizontal="center" vertical="center"/>
    </xf>
    <xf numFmtId="11" fontId="106" fillId="9" borderId="283" xfId="0" quotePrefix="1" applyNumberFormat="1" applyFont="1" applyFill="1" applyBorder="1" applyAlignment="1">
      <alignment horizontal="center" vertical="center" wrapText="1"/>
    </xf>
    <xf numFmtId="0" fontId="108" fillId="9" borderId="284" xfId="0" applyFont="1" applyFill="1" applyBorder="1" applyAlignment="1">
      <alignment horizontal="centerContinuous" vertical="center" wrapText="1"/>
    </xf>
    <xf numFmtId="11" fontId="106" fillId="9" borderId="307" xfId="0" quotePrefix="1" applyNumberFormat="1" applyFont="1" applyFill="1" applyBorder="1" applyAlignment="1">
      <alignment horizontal="center" vertical="center" wrapText="1"/>
    </xf>
    <xf numFmtId="0" fontId="106" fillId="0" borderId="308" xfId="0" applyFont="1" applyBorder="1" applyAlignment="1">
      <alignment horizontal="center" vertical="center" wrapText="1"/>
    </xf>
    <xf numFmtId="0" fontId="106" fillId="0" borderId="309" xfId="0" applyFont="1" applyBorder="1" applyAlignment="1">
      <alignment horizontal="center" vertical="center" wrapText="1"/>
    </xf>
    <xf numFmtId="0" fontId="106" fillId="0" borderId="310" xfId="0" applyFont="1" applyBorder="1" applyAlignment="1">
      <alignment horizontal="center" vertical="center" wrapText="1"/>
    </xf>
    <xf numFmtId="0" fontId="106" fillId="0" borderId="311" xfId="0" applyFont="1" applyBorder="1" applyAlignment="1">
      <alignment horizontal="center" vertical="center" wrapText="1"/>
    </xf>
    <xf numFmtId="0" fontId="106" fillId="0" borderId="312" xfId="0" applyFont="1" applyBorder="1" applyAlignment="1">
      <alignment horizontal="center" vertical="center" wrapText="1"/>
    </xf>
    <xf numFmtId="0" fontId="108" fillId="40" borderId="310" xfId="0" applyFont="1" applyFill="1" applyBorder="1" applyAlignment="1">
      <alignment horizontal="center" vertical="center" wrapText="1"/>
    </xf>
    <xf numFmtId="0" fontId="108" fillId="40" borderId="311" xfId="0" applyFont="1" applyFill="1" applyBorder="1" applyAlignment="1">
      <alignment horizontal="center" vertical="center" wrapText="1"/>
    </xf>
    <xf numFmtId="0" fontId="108" fillId="40" borderId="237" xfId="0" applyFont="1" applyFill="1" applyBorder="1" applyAlignment="1">
      <alignment horizontal="center" vertical="center" wrapText="1"/>
    </xf>
    <xf numFmtId="175" fontId="42" fillId="0" borderId="66" xfId="0" applyNumberFormat="1" applyFont="1" applyBorder="1" applyAlignment="1">
      <alignment horizontal="center"/>
    </xf>
    <xf numFmtId="175" fontId="12" fillId="9" borderId="0" xfId="0" applyNumberFormat="1" applyFont="1" applyFill="1" applyAlignment="1">
      <alignment horizontal="center"/>
    </xf>
    <xf numFmtId="175" fontId="12" fillId="9" borderId="8" xfId="0" applyNumberFormat="1" applyFont="1" applyFill="1" applyBorder="1" applyAlignment="1">
      <alignment horizontal="center"/>
    </xf>
    <xf numFmtId="175" fontId="10" fillId="9" borderId="0" xfId="0" applyNumberFormat="1" applyFont="1" applyFill="1" applyAlignment="1">
      <alignment horizontal="center"/>
    </xf>
    <xf numFmtId="2" fontId="24" fillId="11" borderId="147" xfId="0" applyNumberFormat="1" applyFont="1" applyFill="1" applyBorder="1" applyAlignment="1">
      <alignment horizontal="center"/>
    </xf>
    <xf numFmtId="2" fontId="10" fillId="11" borderId="147" xfId="0" applyNumberFormat="1" applyFont="1" applyFill="1" applyBorder="1" applyAlignment="1">
      <alignment horizontal="center"/>
    </xf>
    <xf numFmtId="0" fontId="84" fillId="38" borderId="286" xfId="18" applyFont="1" applyFill="1" applyBorder="1" applyAlignment="1">
      <alignment horizontal="left" vertical="center" wrapText="1"/>
    </xf>
    <xf numFmtId="0" fontId="84" fillId="38" borderId="259" xfId="18" applyFont="1" applyFill="1" applyBorder="1" applyAlignment="1">
      <alignment horizontal="left" vertical="center" wrapText="1"/>
    </xf>
    <xf numFmtId="0" fontId="84" fillId="38" borderId="286" xfId="18" applyFont="1" applyFill="1" applyBorder="1" applyAlignment="1">
      <alignment horizontal="centerContinuous" vertical="center" wrapText="1"/>
    </xf>
    <xf numFmtId="0" fontId="84" fillId="38" borderId="259" xfId="18" applyFont="1" applyFill="1" applyBorder="1" applyAlignment="1">
      <alignment horizontal="centerContinuous" vertical="center" wrapText="1"/>
    </xf>
    <xf numFmtId="0" fontId="84" fillId="38" borderId="259" xfId="18" applyFont="1" applyFill="1" applyBorder="1" applyAlignment="1">
      <alignment horizontal="center" vertical="center" wrapText="1"/>
    </xf>
    <xf numFmtId="0" fontId="84" fillId="38" borderId="313" xfId="18" applyFont="1" applyFill="1" applyBorder="1" applyAlignment="1">
      <alignment horizontal="center" vertical="center" wrapText="1"/>
    </xf>
    <xf numFmtId="0" fontId="84" fillId="38" borderId="314" xfId="18" applyFont="1" applyFill="1" applyBorder="1" applyAlignment="1">
      <alignment horizontal="center" vertical="center" wrapText="1"/>
    </xf>
    <xf numFmtId="0" fontId="12" fillId="0" borderId="286" xfId="0" applyFont="1" applyBorder="1" applyAlignment="1">
      <alignment horizontal="center"/>
    </xf>
    <xf numFmtId="0" fontId="12" fillId="0" borderId="259" xfId="0" applyFont="1" applyBorder="1" applyAlignment="1">
      <alignment horizontal="center"/>
    </xf>
    <xf numFmtId="11" fontId="84" fillId="38" borderId="286" xfId="18" quotePrefix="1" applyNumberFormat="1" applyFont="1" applyFill="1" applyBorder="1" applyAlignment="1">
      <alignment vertical="center"/>
    </xf>
    <xf numFmtId="11" fontId="84" fillId="38" borderId="259" xfId="18" quotePrefix="1" applyNumberFormat="1" applyFont="1" applyFill="1" applyBorder="1" applyAlignment="1">
      <alignment vertical="center"/>
    </xf>
    <xf numFmtId="0" fontId="11" fillId="9" borderId="110" xfId="0" applyFont="1" applyFill="1" applyBorder="1" applyAlignment="1">
      <alignment horizontal="centerContinuous" vertical="center" wrapText="1"/>
    </xf>
    <xf numFmtId="0" fontId="11" fillId="9" borderId="0" xfId="0" applyFont="1" applyFill="1" applyAlignment="1">
      <alignment horizontal="centerContinuous" vertical="center" wrapText="1"/>
    </xf>
    <xf numFmtId="0" fontId="11" fillId="9" borderId="21" xfId="0" applyFont="1" applyFill="1" applyBorder="1" applyAlignment="1">
      <alignment horizontal="centerContinuous" vertical="center" wrapText="1"/>
    </xf>
    <xf numFmtId="0" fontId="11" fillId="9" borderId="20" xfId="0" applyFont="1" applyFill="1" applyBorder="1" applyAlignment="1">
      <alignment horizontal="centerContinuous" vertical="center" wrapText="1"/>
    </xf>
    <xf numFmtId="0" fontId="11" fillId="9" borderId="6" xfId="0" applyFont="1" applyFill="1" applyBorder="1" applyAlignment="1">
      <alignment horizontal="center" vertical="center" wrapText="1"/>
    </xf>
    <xf numFmtId="1" fontId="17" fillId="9" borderId="114" xfId="0" applyNumberFormat="1" applyFont="1" applyFill="1" applyBorder="1" applyAlignment="1">
      <alignment horizontal="center" vertical="center" wrapText="1"/>
    </xf>
    <xf numFmtId="168" fontId="42" fillId="0" borderId="126" xfId="0" applyNumberFormat="1" applyFont="1" applyBorder="1" applyAlignment="1">
      <alignment horizontal="center" vertical="center"/>
    </xf>
    <xf numFmtId="168" fontId="42" fillId="0" borderId="0" xfId="0" applyNumberFormat="1" applyFont="1" applyAlignment="1">
      <alignment horizontal="center" vertical="center"/>
    </xf>
    <xf numFmtId="164" fontId="42" fillId="0" borderId="6" xfId="0" applyNumberFormat="1" applyFont="1" applyBorder="1" applyAlignment="1">
      <alignment horizontal="center"/>
    </xf>
    <xf numFmtId="182" fontId="42" fillId="0" borderId="0" xfId="0" applyNumberFormat="1" applyFont="1" applyAlignment="1">
      <alignment horizontal="center" vertical="center"/>
    </xf>
    <xf numFmtId="182" fontId="42" fillId="0" borderId="0" xfId="3" applyNumberFormat="1" applyFont="1" applyAlignment="1">
      <alignment horizontal="center" vertical="center"/>
    </xf>
    <xf numFmtId="182" fontId="42" fillId="0" borderId="8" xfId="0" applyNumberFormat="1" applyFont="1" applyBorder="1" applyAlignment="1">
      <alignment horizontal="center" vertical="center"/>
    </xf>
    <xf numFmtId="191" fontId="10" fillId="0" borderId="126" xfId="0" applyNumberFormat="1" applyFont="1" applyBorder="1" applyAlignment="1">
      <alignment horizontal="center" vertical="center"/>
    </xf>
    <xf numFmtId="1" fontId="17" fillId="9" borderId="274" xfId="0" applyNumberFormat="1" applyFont="1" applyFill="1" applyBorder="1" applyAlignment="1">
      <alignment horizontal="center" vertical="center" wrapText="1"/>
    </xf>
    <xf numFmtId="0" fontId="11" fillId="9" borderId="317" xfId="0" applyFont="1" applyFill="1" applyBorder="1" applyAlignment="1">
      <alignment horizontal="centerContinuous" vertical="center" wrapText="1"/>
    </xf>
    <xf numFmtId="0" fontId="11" fillId="9" borderId="260" xfId="0" applyFont="1" applyFill="1" applyBorder="1" applyAlignment="1">
      <alignment horizontal="centerContinuous" vertical="center" wrapText="1"/>
    </xf>
    <xf numFmtId="1" fontId="17" fillId="9" borderId="3" xfId="0" applyNumberFormat="1" applyFont="1" applyFill="1" applyBorder="1" applyAlignment="1">
      <alignment horizontal="center" vertical="center" wrapText="1"/>
    </xf>
    <xf numFmtId="164" fontId="42" fillId="0" borderId="260" xfId="0" applyNumberFormat="1" applyFont="1" applyBorder="1" applyAlignment="1">
      <alignment horizontal="center"/>
    </xf>
    <xf numFmtId="0" fontId="113" fillId="9" borderId="1" xfId="0" applyFont="1" applyFill="1" applyBorder="1" applyAlignment="1">
      <alignment vertical="center"/>
    </xf>
    <xf numFmtId="0" fontId="114" fillId="9" borderId="0" xfId="0" applyFont="1" applyFill="1" applyAlignment="1">
      <alignment vertical="center"/>
    </xf>
    <xf numFmtId="0" fontId="114" fillId="9" borderId="0" xfId="0" applyFont="1" applyFill="1"/>
    <xf numFmtId="0" fontId="114" fillId="9" borderId="147" xfId="0" applyFont="1" applyFill="1" applyBorder="1"/>
    <xf numFmtId="0" fontId="113" fillId="9" borderId="0" xfId="0" applyFont="1" applyFill="1" applyAlignment="1">
      <alignment vertical="center"/>
    </xf>
    <xf numFmtId="0" fontId="115" fillId="9" borderId="0" xfId="0" applyFont="1" applyFill="1" applyAlignment="1">
      <alignment horizontal="center"/>
    </xf>
    <xf numFmtId="0" fontId="115" fillId="9" borderId="147" xfId="0" applyFont="1" applyFill="1" applyBorder="1" applyAlignment="1">
      <alignment horizontal="center"/>
    </xf>
    <xf numFmtId="0" fontId="50" fillId="9" borderId="110" xfId="0" applyFont="1" applyFill="1" applyBorder="1"/>
    <xf numFmtId="0" fontId="50" fillId="9" borderId="0" xfId="0" applyFont="1" applyFill="1"/>
    <xf numFmtId="0" fontId="50" fillId="9" borderId="147" xfId="0" applyFont="1" applyFill="1" applyBorder="1"/>
    <xf numFmtId="0" fontId="113" fillId="9" borderId="147" xfId="0" applyFont="1" applyFill="1" applyBorder="1" applyAlignment="1">
      <alignment vertical="center"/>
    </xf>
    <xf numFmtId="0" fontId="115" fillId="9" borderId="110" xfId="0" applyFont="1" applyFill="1" applyBorder="1" applyAlignment="1">
      <alignment horizontal="centerContinuous" vertical="center" wrapText="1"/>
    </xf>
    <xf numFmtId="0" fontId="50" fillId="9" borderId="0" xfId="0" applyFont="1" applyFill="1" applyAlignment="1">
      <alignment horizontal="centerContinuous" vertical="center" wrapText="1"/>
    </xf>
    <xf numFmtId="0" fontId="50" fillId="9" borderId="147" xfId="0" applyFont="1" applyFill="1" applyBorder="1" applyAlignment="1">
      <alignment horizontal="centerContinuous" vertical="center" wrapText="1"/>
    </xf>
    <xf numFmtId="0" fontId="114" fillId="9" borderId="20" xfId="0" applyFont="1" applyFill="1" applyBorder="1" applyAlignment="1">
      <alignment vertical="center"/>
    </xf>
    <xf numFmtId="0" fontId="115" fillId="9" borderId="0" xfId="0" applyFont="1" applyFill="1" applyAlignment="1">
      <alignment horizontal="centerContinuous" vertical="center" wrapText="1"/>
    </xf>
    <xf numFmtId="0" fontId="113" fillId="9" borderId="0" xfId="0" applyFont="1" applyFill="1" applyAlignment="1">
      <alignment horizontal="centerContinuous" vertical="center" wrapText="1"/>
    </xf>
    <xf numFmtId="0" fontId="115" fillId="9" borderId="147" xfId="0" applyFont="1" applyFill="1" applyBorder="1" applyAlignment="1">
      <alignment horizontal="centerContinuous" vertical="center" wrapText="1"/>
    </xf>
    <xf numFmtId="0" fontId="114" fillId="9" borderId="60" xfId="0" applyFont="1" applyFill="1" applyBorder="1"/>
    <xf numFmtId="0" fontId="115" fillId="9" borderId="2" xfId="0" applyFont="1" applyFill="1" applyBorder="1" applyAlignment="1">
      <alignment horizontal="center" vertical="center" wrapText="1"/>
    </xf>
    <xf numFmtId="1" fontId="115" fillId="9" borderId="146" xfId="0" applyNumberFormat="1" applyFont="1" applyFill="1" applyBorder="1" applyAlignment="1">
      <alignment horizontal="center" vertical="center" wrapText="1"/>
    </xf>
    <xf numFmtId="1" fontId="115" fillId="9" borderId="2" xfId="0" applyNumberFormat="1" applyFont="1" applyFill="1" applyBorder="1" applyAlignment="1">
      <alignment horizontal="center" vertical="center" wrapText="1"/>
    </xf>
    <xf numFmtId="1" fontId="115" fillId="9" borderId="274" xfId="0" applyNumberFormat="1" applyFont="1" applyFill="1" applyBorder="1" applyAlignment="1">
      <alignment horizontal="center" vertical="center" wrapText="1"/>
    </xf>
    <xf numFmtId="0" fontId="72" fillId="9" borderId="61" xfId="0" applyFont="1" applyFill="1" applyBorder="1" applyAlignment="1">
      <alignment horizontal="center" vertical="center" wrapText="1"/>
    </xf>
    <xf numFmtId="0" fontId="72" fillId="9" borderId="130" xfId="0" applyFont="1" applyFill="1" applyBorder="1" applyAlignment="1">
      <alignment horizontal="center" vertical="center" wrapText="1"/>
    </xf>
    <xf numFmtId="1" fontId="61" fillId="9" borderId="146" xfId="0" applyNumberFormat="1" applyFont="1" applyFill="1" applyBorder="1" applyAlignment="1">
      <alignment horizontal="center" vertical="center" wrapText="1"/>
    </xf>
    <xf numFmtId="0" fontId="61" fillId="9" borderId="26" xfId="0" applyFont="1" applyFill="1" applyBorder="1" applyAlignment="1">
      <alignment horizontal="center" vertical="center" wrapText="1"/>
    </xf>
    <xf numFmtId="1" fontId="61" fillId="9" borderId="301" xfId="0" applyNumberFormat="1" applyFont="1" applyFill="1" applyBorder="1" applyAlignment="1">
      <alignment horizontal="center" vertical="center" wrapText="1"/>
    </xf>
    <xf numFmtId="0" fontId="72" fillId="9" borderId="274" xfId="0" applyFont="1" applyFill="1" applyBorder="1" applyAlignment="1">
      <alignment horizontal="center" vertical="center" wrapText="1"/>
    </xf>
    <xf numFmtId="0" fontId="72" fillId="9" borderId="2" xfId="0" applyFont="1" applyFill="1" applyBorder="1" applyAlignment="1">
      <alignment horizontal="center" vertical="center" wrapText="1"/>
    </xf>
    <xf numFmtId="0" fontId="72" fillId="9" borderId="26" xfId="0" applyFont="1" applyFill="1" applyBorder="1" applyAlignment="1">
      <alignment horizontal="center" vertical="center" wrapText="1"/>
    </xf>
    <xf numFmtId="0" fontId="114" fillId="9" borderId="302" xfId="0" applyFont="1" applyFill="1" applyBorder="1" applyAlignment="1">
      <alignment vertical="center"/>
    </xf>
    <xf numFmtId="0" fontId="114" fillId="9" borderId="147" xfId="0" applyFont="1" applyFill="1" applyBorder="1" applyAlignment="1">
      <alignment vertical="center"/>
    </xf>
    <xf numFmtId="0" fontId="113" fillId="9" borderId="302" xfId="0" applyFont="1" applyFill="1" applyBorder="1" applyAlignment="1">
      <alignment vertical="center"/>
    </xf>
    <xf numFmtId="0" fontId="115" fillId="9" borderId="302" xfId="0" applyFont="1" applyFill="1" applyBorder="1" applyAlignment="1">
      <alignment horizontal="centerContinuous" vertical="center" wrapText="1"/>
    </xf>
    <xf numFmtId="0" fontId="113" fillId="9" borderId="147" xfId="0" applyFont="1" applyFill="1" applyBorder="1" applyAlignment="1">
      <alignment horizontal="centerContinuous" vertical="center" wrapText="1"/>
    </xf>
    <xf numFmtId="11" fontId="67" fillId="9" borderId="302" xfId="18" applyNumberFormat="1" applyFill="1" applyBorder="1" applyAlignment="1">
      <alignment horizontal="centerContinuous" vertical="center" wrapText="1"/>
    </xf>
    <xf numFmtId="11" fontId="67" fillId="9" borderId="0" xfId="18" applyNumberFormat="1" applyFill="1" applyBorder="1" applyAlignment="1">
      <alignment horizontal="centerContinuous" vertical="center" wrapText="1"/>
    </xf>
    <xf numFmtId="11" fontId="67" fillId="9" borderId="147" xfId="18" applyNumberFormat="1" applyFill="1" applyBorder="1" applyAlignment="1">
      <alignment horizontal="centerContinuous" vertical="center" wrapText="1"/>
    </xf>
    <xf numFmtId="0" fontId="115" fillId="9" borderId="302" xfId="0" applyFont="1" applyFill="1" applyBorder="1" applyAlignment="1">
      <alignment horizontal="center" vertical="center" wrapText="1"/>
    </xf>
    <xf numFmtId="0" fontId="115" fillId="9" borderId="208" xfId="0" applyFont="1" applyFill="1" applyBorder="1" applyAlignment="1">
      <alignment horizontal="centerContinuous" vertical="center" wrapText="1"/>
    </xf>
    <xf numFmtId="0" fontId="114" fillId="9" borderId="208" xfId="0" applyFont="1" applyFill="1" applyBorder="1" applyAlignment="1">
      <alignment vertical="center"/>
    </xf>
    <xf numFmtId="0" fontId="11" fillId="9" borderId="302" xfId="0" applyFont="1" applyFill="1" applyBorder="1" applyAlignment="1">
      <alignment horizontal="centerContinuous" vertical="center" wrapText="1"/>
    </xf>
    <xf numFmtId="0" fontId="11" fillId="0" borderId="260" xfId="0" applyFont="1" applyBorder="1" applyAlignment="1">
      <alignment horizontal="center" wrapText="1"/>
    </xf>
    <xf numFmtId="0" fontId="61" fillId="9" borderId="5" xfId="0" applyFont="1" applyFill="1" applyBorder="1" applyAlignment="1">
      <alignment horizontal="center" vertical="center" wrapText="1"/>
    </xf>
    <xf numFmtId="0" fontId="0" fillId="0" borderId="302" xfId="0" applyBorder="1"/>
    <xf numFmtId="0" fontId="13" fillId="8" borderId="16" xfId="0" applyFont="1" applyFill="1" applyBorder="1" applyAlignment="1">
      <alignment horizontal="center"/>
    </xf>
    <xf numFmtId="168" fontId="13" fillId="8" borderId="16" xfId="0" applyNumberFormat="1" applyFont="1" applyFill="1" applyBorder="1" applyAlignment="1">
      <alignment horizontal="center"/>
    </xf>
    <xf numFmtId="168" fontId="96" fillId="8" borderId="16" xfId="0" applyNumberFormat="1" applyFont="1" applyFill="1" applyBorder="1" applyAlignment="1">
      <alignment horizontal="center"/>
    </xf>
    <xf numFmtId="168" fontId="20" fillId="8" borderId="16" xfId="3" applyNumberFormat="1" applyFont="1" applyFill="1" applyBorder="1" applyAlignment="1">
      <alignment horizontal="center"/>
    </xf>
    <xf numFmtId="0" fontId="0" fillId="8" borderId="0" xfId="0" applyFill="1"/>
    <xf numFmtId="187" fontId="0" fillId="0" borderId="302" xfId="0" applyNumberFormat="1" applyBorder="1" applyAlignment="1">
      <alignment horizontal="center"/>
    </xf>
    <xf numFmtId="0" fontId="50" fillId="22" borderId="60" xfId="24" applyFont="1" applyBorder="1" applyAlignment="1">
      <alignment horizontal="centerContinuous" vertical="center" wrapText="1"/>
    </xf>
    <xf numFmtId="0" fontId="2" fillId="8" borderId="8" xfId="14" quotePrefix="1" applyFont="1" applyFill="1" applyBorder="1" applyAlignment="1">
      <alignment horizontal="center"/>
    </xf>
    <xf numFmtId="0" fontId="2" fillId="8" borderId="211" xfId="14" quotePrefix="1" applyFont="1" applyFill="1" applyBorder="1" applyAlignment="1">
      <alignment horizontal="center"/>
    </xf>
    <xf numFmtId="0" fontId="2" fillId="8" borderId="9" xfId="14" quotePrefix="1" applyFont="1" applyFill="1" applyBorder="1" applyAlignment="1">
      <alignment horizontal="center"/>
    </xf>
    <xf numFmtId="181" fontId="60" fillId="8" borderId="0" xfId="14" applyNumberFormat="1" applyFont="1" applyFill="1" applyAlignment="1">
      <alignment horizontal="center"/>
    </xf>
    <xf numFmtId="181" fontId="60" fillId="8" borderId="210" xfId="14" applyNumberFormat="1" applyFont="1" applyFill="1" applyBorder="1" applyAlignment="1">
      <alignment horizontal="center"/>
    </xf>
    <xf numFmtId="181" fontId="60" fillId="8" borderId="1" xfId="14" applyNumberFormat="1" applyFont="1" applyFill="1" applyBorder="1" applyAlignment="1">
      <alignment horizontal="center"/>
    </xf>
    <xf numFmtId="192" fontId="80" fillId="0" borderId="206" xfId="14" applyNumberFormat="1" applyFont="1" applyBorder="1" applyAlignment="1">
      <alignment horizontal="center"/>
    </xf>
    <xf numFmtId="192" fontId="80" fillId="0" borderId="0" xfId="14" applyNumberFormat="1" applyFont="1" applyAlignment="1">
      <alignment horizontal="center"/>
    </xf>
    <xf numFmtId="192" fontId="80" fillId="0" borderId="1" xfId="14" applyNumberFormat="1" applyFont="1" applyBorder="1" applyAlignment="1">
      <alignment horizontal="center"/>
    </xf>
    <xf numFmtId="178" fontId="3" fillId="0" borderId="78" xfId="13" applyNumberFormat="1" applyBorder="1" applyAlignment="1">
      <alignment horizontal="center"/>
    </xf>
    <xf numFmtId="178" fontId="3" fillId="0" borderId="58" xfId="13" applyNumberFormat="1" applyBorder="1" applyAlignment="1">
      <alignment horizontal="center"/>
    </xf>
    <xf numFmtId="0" fontId="15" fillId="6" borderId="302" xfId="0" applyFont="1" applyFill="1" applyBorder="1" applyAlignment="1">
      <alignment vertical="center"/>
    </xf>
    <xf numFmtId="11" fontId="12" fillId="6" borderId="302" xfId="0" applyNumberFormat="1" applyFont="1" applyFill="1" applyBorder="1" applyAlignment="1">
      <alignment horizontal="centerContinuous" vertical="center" wrapText="1"/>
    </xf>
    <xf numFmtId="0" fontId="0" fillId="9" borderId="302" xfId="0" applyFill="1" applyBorder="1"/>
    <xf numFmtId="0" fontId="45" fillId="9" borderId="302" xfId="0" applyFont="1" applyFill="1" applyBorder="1" applyAlignment="1">
      <alignment horizontal="centerContinuous" vertical="center"/>
    </xf>
    <xf numFmtId="0" fontId="11" fillId="9" borderId="302" xfId="0" applyFont="1" applyFill="1" applyBorder="1" applyAlignment="1">
      <alignment horizontal="center" vertical="center"/>
    </xf>
    <xf numFmtId="0" fontId="12" fillId="9" borderId="302" xfId="0" applyFont="1" applyFill="1" applyBorder="1" applyAlignment="1">
      <alignment horizontal="center" vertical="center"/>
    </xf>
    <xf numFmtId="0" fontId="0" fillId="9" borderId="324" xfId="0" applyFill="1" applyBorder="1"/>
    <xf numFmtId="0" fontId="0" fillId="9" borderId="323" xfId="0" applyFill="1" applyBorder="1"/>
    <xf numFmtId="0" fontId="45" fillId="9" borderId="324" xfId="0" applyFont="1" applyFill="1" applyBorder="1" applyAlignment="1">
      <alignment horizontal="centerContinuous" vertical="center"/>
    </xf>
    <xf numFmtId="0" fontId="45" fillId="9" borderId="323" xfId="0" applyFont="1" applyFill="1" applyBorder="1" applyAlignment="1">
      <alignment horizontal="centerContinuous" vertical="center" wrapText="1"/>
    </xf>
    <xf numFmtId="0" fontId="11" fillId="9" borderId="324" xfId="0" applyFont="1" applyFill="1" applyBorder="1" applyAlignment="1">
      <alignment horizontal="center" vertical="center"/>
    </xf>
    <xf numFmtId="0" fontId="11" fillId="9" borderId="323" xfId="0" quotePrefix="1" applyFont="1" applyFill="1" applyBorder="1" applyAlignment="1">
      <alignment horizontal="center" vertical="center"/>
    </xf>
    <xf numFmtId="0" fontId="12" fillId="9" borderId="324" xfId="0" applyFont="1" applyFill="1" applyBorder="1" applyAlignment="1">
      <alignment horizontal="center" vertical="center"/>
    </xf>
    <xf numFmtId="0" fontId="17" fillId="9" borderId="327" xfId="0" quotePrefix="1" applyFont="1" applyFill="1" applyBorder="1" applyAlignment="1">
      <alignment horizontal="center" vertical="center"/>
    </xf>
    <xf numFmtId="0" fontId="11" fillId="9" borderId="328" xfId="0" applyFont="1" applyFill="1" applyBorder="1" applyAlignment="1">
      <alignment horizontal="center"/>
    </xf>
    <xf numFmtId="187" fontId="0" fillId="0" borderId="329" xfId="0" applyNumberFormat="1" applyBorder="1" applyAlignment="1">
      <alignment horizontal="center"/>
    </xf>
    <xf numFmtId="187" fontId="0" fillId="0" borderId="324" xfId="0" applyNumberFormat="1" applyBorder="1" applyAlignment="1">
      <alignment horizontal="center"/>
    </xf>
    <xf numFmtId="189" fontId="2" fillId="0" borderId="323" xfId="0" applyNumberFormat="1" applyFont="1" applyBorder="1" applyAlignment="1">
      <alignment horizontal="center"/>
    </xf>
    <xf numFmtId="0" fontId="15" fillId="6" borderId="0" xfId="0" applyFont="1" applyFill="1" applyAlignment="1">
      <alignment vertical="center"/>
    </xf>
    <xf numFmtId="11" fontId="12" fillId="6" borderId="0" xfId="0" applyNumberFormat="1" applyFont="1" applyFill="1" applyAlignment="1">
      <alignment horizontal="centerContinuous" vertical="center" wrapText="1"/>
    </xf>
    <xf numFmtId="0" fontId="0" fillId="6" borderId="21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55" fillId="9" borderId="195" xfId="0" applyFont="1" applyFill="1" applyBorder="1" applyAlignment="1">
      <alignment horizontal="centerContinuous" vertical="center" wrapText="1"/>
    </xf>
    <xf numFmtId="187" fontId="0" fillId="8" borderId="219" xfId="0" applyNumberFormat="1" applyFill="1" applyBorder="1" applyAlignment="1">
      <alignment horizontal="center"/>
    </xf>
    <xf numFmtId="187" fontId="0" fillId="8" borderId="302" xfId="0" applyNumberFormat="1" applyFill="1" applyBorder="1" applyAlignment="1">
      <alignment horizontal="center"/>
    </xf>
    <xf numFmtId="192" fontId="56" fillId="37" borderId="269" xfId="36" applyNumberFormat="1" applyFont="1" applyFill="1" applyBorder="1"/>
    <xf numFmtId="0" fontId="75" fillId="27" borderId="330" xfId="29" applyFont="1" applyBorder="1" applyAlignment="1">
      <alignment horizontal="centerContinuous" vertical="center"/>
    </xf>
    <xf numFmtId="11" fontId="75" fillId="30" borderId="13" xfId="32" applyNumberFormat="1" applyFont="1" applyBorder="1" applyAlignment="1">
      <alignment horizontal="centerContinuous" vertical="center"/>
    </xf>
    <xf numFmtId="0" fontId="50" fillId="33" borderId="331" xfId="35" applyFont="1" applyBorder="1" applyAlignment="1">
      <alignment horizontal="centerContinuous" vertical="center" wrapText="1"/>
    </xf>
    <xf numFmtId="0" fontId="50" fillId="32" borderId="332" xfId="34" quotePrefix="1" applyFont="1" applyBorder="1" applyAlignment="1">
      <alignment horizontal="centerContinuous" vertical="center" wrapText="1"/>
    </xf>
    <xf numFmtId="168" fontId="2" fillId="31" borderId="302" xfId="33" applyNumberFormat="1" applyFont="1" applyBorder="1" applyAlignment="1">
      <alignment horizontal="center" vertical="center" wrapText="1"/>
    </xf>
    <xf numFmtId="168" fontId="50" fillId="31" borderId="302" xfId="33" applyNumberFormat="1" applyFont="1" applyBorder="1" applyAlignment="1">
      <alignment horizontal="centerContinuous" vertical="center" wrapText="1"/>
    </xf>
    <xf numFmtId="0" fontId="50" fillId="33" borderId="146" xfId="35" quotePrefix="1" applyFont="1" applyBorder="1" applyAlignment="1">
      <alignment horizontal="centerContinuous" vertical="center" wrapText="1"/>
    </xf>
    <xf numFmtId="0" fontId="2" fillId="8" borderId="219" xfId="14" quotePrefix="1" applyFont="1" applyFill="1" applyBorder="1" applyAlignment="1">
      <alignment horizontal="center"/>
    </xf>
    <xf numFmtId="181" fontId="60" fillId="8" borderId="302" xfId="14" applyNumberFormat="1" applyFont="1" applyFill="1" applyBorder="1" applyAlignment="1">
      <alignment horizontal="center"/>
    </xf>
    <xf numFmtId="165" fontId="2" fillId="8" borderId="302" xfId="14" applyNumberFormat="1" applyFont="1" applyFill="1" applyBorder="1" applyAlignment="1">
      <alignment horizontal="center"/>
    </xf>
    <xf numFmtId="3" fontId="92" fillId="0" borderId="260" xfId="0" applyNumberFormat="1" applyFont="1" applyBorder="1" applyAlignment="1">
      <alignment horizontal="center"/>
    </xf>
    <xf numFmtId="3" fontId="82" fillId="0" borderId="0" xfId="0" applyNumberFormat="1" applyFont="1" applyAlignment="1">
      <alignment horizontal="center"/>
    </xf>
    <xf numFmtId="3" fontId="85" fillId="0" borderId="0" xfId="0" applyNumberFormat="1" applyFont="1" applyAlignment="1">
      <alignment horizontal="center"/>
    </xf>
    <xf numFmtId="3" fontId="58" fillId="14" borderId="60" xfId="0" applyNumberFormat="1" applyFont="1" applyFill="1" applyBorder="1" applyAlignment="1">
      <alignment horizontal="center"/>
    </xf>
    <xf numFmtId="3" fontId="81" fillId="0" borderId="60" xfId="0" applyNumberFormat="1" applyFont="1" applyBorder="1" applyAlignment="1">
      <alignment horizontal="center"/>
    </xf>
    <xf numFmtId="3" fontId="44" fillId="0" borderId="60" xfId="0" applyNumberFormat="1" applyFont="1" applyBorder="1" applyAlignment="1">
      <alignment horizontal="center"/>
    </xf>
    <xf numFmtId="170" fontId="15" fillId="0" borderId="260" xfId="37" applyNumberFormat="1" applyFont="1" applyBorder="1"/>
    <xf numFmtId="191" fontId="15" fillId="0" borderId="270" xfId="36" applyNumberFormat="1" applyFont="1" applyBorder="1"/>
    <xf numFmtId="182" fontId="56" fillId="37" borderId="269" xfId="36" applyNumberFormat="1" applyFont="1" applyFill="1" applyBorder="1"/>
    <xf numFmtId="11" fontId="70" fillId="9" borderId="302" xfId="18" quotePrefix="1" applyNumberFormat="1" applyFont="1" applyFill="1" applyBorder="1" applyAlignment="1">
      <alignment horizontal="center" vertical="center"/>
    </xf>
    <xf numFmtId="11" fontId="70" fillId="6" borderId="302" xfId="18" applyNumberFormat="1" applyFont="1" applyFill="1" applyBorder="1" applyAlignment="1">
      <alignment horizontal="centerContinuous" vertical="center" wrapText="1"/>
    </xf>
    <xf numFmtId="0" fontId="2" fillId="9" borderId="302" xfId="14" applyFont="1" applyFill="1" applyBorder="1"/>
    <xf numFmtId="175" fontId="2" fillId="0" borderId="302" xfId="14" applyNumberFormat="1" applyFont="1" applyBorder="1" applyAlignment="1">
      <alignment horizontal="center"/>
    </xf>
    <xf numFmtId="192" fontId="85" fillId="0" borderId="150" xfId="0" applyNumberFormat="1" applyFont="1" applyBorder="1" applyAlignment="1">
      <alignment horizontal="center"/>
    </xf>
    <xf numFmtId="170" fontId="85" fillId="0" borderId="0" xfId="3" applyNumberFormat="1" applyFont="1" applyFill="1" applyBorder="1" applyAlignment="1">
      <alignment horizontal="center"/>
    </xf>
    <xf numFmtId="176" fontId="3" fillId="6" borderId="302" xfId="5" applyNumberFormat="1" applyFont="1" applyFill="1" applyBorder="1" applyAlignment="1">
      <alignment horizontal="center"/>
    </xf>
    <xf numFmtId="165" fontId="0" fillId="0" borderId="0" xfId="0" applyNumberFormat="1"/>
    <xf numFmtId="2" fontId="2" fillId="8" borderId="50" xfId="0" applyNumberFormat="1" applyFont="1" applyFill="1" applyBorder="1" applyAlignment="1">
      <alignment horizontal="center" vertical="center"/>
    </xf>
    <xf numFmtId="2" fontId="2" fillId="8" borderId="289" xfId="0" applyNumberFormat="1" applyFont="1" applyFill="1" applyBorder="1" applyAlignment="1">
      <alignment horizontal="center" vertical="center"/>
    </xf>
    <xf numFmtId="2" fontId="2" fillId="8" borderId="39" xfId="0" applyNumberFormat="1" applyFont="1" applyFill="1" applyBorder="1" applyAlignment="1">
      <alignment horizontal="center" vertical="center"/>
    </xf>
    <xf numFmtId="2" fontId="2" fillId="8" borderId="75" xfId="0" applyNumberFormat="1" applyFont="1" applyFill="1" applyBorder="1" applyAlignment="1">
      <alignment horizontal="center" vertical="center"/>
    </xf>
    <xf numFmtId="178" fontId="2" fillId="0" borderId="62" xfId="13" applyNumberFormat="1" applyFont="1" applyBorder="1" applyAlignment="1">
      <alignment horizontal="center"/>
    </xf>
    <xf numFmtId="178" fontId="2" fillId="0" borderId="48" xfId="13" applyNumberFormat="1" applyFont="1" applyBorder="1" applyAlignment="1">
      <alignment horizontal="center"/>
    </xf>
    <xf numFmtId="178" fontId="3" fillId="6" borderId="65" xfId="5" applyNumberFormat="1" applyFont="1" applyFill="1" applyBorder="1" applyAlignment="1">
      <alignment horizontal="center" vertical="center" wrapText="1"/>
    </xf>
    <xf numFmtId="178" fontId="0" fillId="0" borderId="159" xfId="0" applyNumberFormat="1" applyBorder="1" applyAlignment="1">
      <alignment horizontal="center" vertical="center" wrapText="1"/>
    </xf>
    <xf numFmtId="0" fontId="8" fillId="6" borderId="21" xfId="5" quotePrefix="1" applyFont="1" applyFill="1" applyBorder="1" applyAlignment="1">
      <alignment horizontal="left" vertical="center"/>
    </xf>
    <xf numFmtId="0" fontId="8" fillId="6" borderId="20" xfId="5" quotePrefix="1" applyFont="1" applyFill="1" applyBorder="1" applyAlignment="1">
      <alignment horizontal="left" vertical="center"/>
    </xf>
    <xf numFmtId="0" fontId="8" fillId="6" borderId="84" xfId="5" applyFont="1" applyFill="1" applyBorder="1" applyAlignment="1">
      <alignment horizontal="left" vertical="center"/>
    </xf>
    <xf numFmtId="0" fontId="8" fillId="6" borderId="85" xfId="5" applyFont="1" applyFill="1" applyBorder="1" applyAlignment="1">
      <alignment horizontal="left" vertical="center"/>
    </xf>
    <xf numFmtId="0" fontId="8" fillId="6" borderId="88" xfId="5" quotePrefix="1" applyFont="1" applyFill="1" applyBorder="1" applyAlignment="1">
      <alignment horizontal="left" vertical="center"/>
    </xf>
    <xf numFmtId="0" fontId="8" fillId="6" borderId="83" xfId="5" applyFont="1" applyFill="1" applyBorder="1" applyAlignment="1">
      <alignment horizontal="left" vertical="center"/>
    </xf>
    <xf numFmtId="0" fontId="8" fillId="6" borderId="40" xfId="5" applyFont="1" applyFill="1" applyBorder="1" applyAlignment="1">
      <alignment horizontal="left" vertical="center"/>
    </xf>
    <xf numFmtId="0" fontId="8" fillId="6" borderId="44" xfId="5" quotePrefix="1" applyFont="1" applyFill="1" applyBorder="1" applyAlignment="1">
      <alignment horizontal="left" vertical="center"/>
    </xf>
    <xf numFmtId="0" fontId="18" fillId="6" borderId="2" xfId="0" quotePrefix="1" applyFont="1" applyFill="1" applyBorder="1" applyAlignment="1">
      <alignment vertical="center" wrapText="1"/>
    </xf>
    <xf numFmtId="0" fontId="18" fillId="6" borderId="232" xfId="0" quotePrefix="1" applyFont="1" applyFill="1" applyBorder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8" fillId="6" borderId="147" xfId="0" applyFont="1" applyFill="1" applyBorder="1" applyAlignment="1">
      <alignment vertical="center" wrapText="1"/>
    </xf>
    <xf numFmtId="0" fontId="11" fillId="6" borderId="290" xfId="0" quotePrefix="1" applyFont="1" applyFill="1" applyBorder="1" applyAlignment="1">
      <alignment horizontal="center" vertical="center" wrapText="1"/>
    </xf>
    <xf numFmtId="0" fontId="11" fillId="6" borderId="127" xfId="0" quotePrefix="1" applyFont="1" applyFill="1" applyBorder="1" applyAlignment="1">
      <alignment horizontal="center" vertical="center" wrapText="1"/>
    </xf>
    <xf numFmtId="165" fontId="2" fillId="0" borderId="86" xfId="0" applyNumberFormat="1" applyFont="1" applyBorder="1" applyAlignment="1">
      <alignment horizontal="center" vertical="center"/>
    </xf>
    <xf numFmtId="165" fontId="2" fillId="0" borderId="87" xfId="0" applyNumberFormat="1" applyFont="1" applyBorder="1" applyAlignment="1">
      <alignment horizontal="center" vertical="center"/>
    </xf>
    <xf numFmtId="0" fontId="11" fillId="6" borderId="256" xfId="4" quotePrefix="1" applyFont="1" applyFill="1" applyBorder="1" applyAlignment="1">
      <alignment horizontal="center" vertical="center" wrapText="1"/>
    </xf>
    <xf numFmtId="0" fontId="11" fillId="6" borderId="257" xfId="4" applyFont="1" applyFill="1" applyBorder="1" applyAlignment="1">
      <alignment horizontal="center" vertical="center" wrapText="1"/>
    </xf>
    <xf numFmtId="0" fontId="18" fillId="6" borderId="0" xfId="0" quotePrefix="1" applyFont="1" applyFill="1" applyAlignment="1">
      <alignment vertical="center" wrapText="1"/>
    </xf>
    <xf numFmtId="0" fontId="18" fillId="6" borderId="147" xfId="0" quotePrefix="1" applyFont="1" applyFill="1" applyBorder="1" applyAlignment="1">
      <alignment vertical="center" wrapText="1"/>
    </xf>
    <xf numFmtId="0" fontId="18" fillId="6" borderId="8" xfId="0" applyFont="1" applyFill="1" applyBorder="1" applyAlignment="1">
      <alignment vertical="center" wrapText="1"/>
    </xf>
    <xf numFmtId="0" fontId="18" fillId="6" borderId="9" xfId="0" applyFont="1" applyFill="1" applyBorder="1" applyAlignment="1">
      <alignment vertical="center" wrapText="1"/>
    </xf>
    <xf numFmtId="0" fontId="49" fillId="12" borderId="203" xfId="0" applyFont="1" applyFill="1" applyBorder="1" applyAlignment="1">
      <alignment horizontal="center" vertical="center" wrapText="1"/>
    </xf>
    <xf numFmtId="0" fontId="49" fillId="12" borderId="125" xfId="0" applyFont="1" applyFill="1" applyBorder="1" applyAlignment="1">
      <alignment horizontal="center" vertical="center" wrapText="1"/>
    </xf>
    <xf numFmtId="0" fontId="49" fillId="12" borderId="124" xfId="0" applyFont="1" applyFill="1" applyBorder="1" applyAlignment="1">
      <alignment horizontal="center" vertical="center" wrapText="1"/>
    </xf>
    <xf numFmtId="11" fontId="84" fillId="38" borderId="286" xfId="18" quotePrefix="1" applyNumberFormat="1" applyFont="1" applyFill="1" applyBorder="1" applyAlignment="1">
      <alignment horizontal="center" vertical="center" wrapText="1"/>
    </xf>
    <xf numFmtId="11" fontId="84" fillId="38" borderId="147" xfId="18" quotePrefix="1" applyNumberFormat="1" applyFont="1" applyFill="1" applyBorder="1" applyAlignment="1">
      <alignment horizontal="center" vertical="center" wrapText="1"/>
    </xf>
    <xf numFmtId="11" fontId="70" fillId="9" borderId="0" xfId="18" applyNumberFormat="1" applyFont="1" applyFill="1" applyAlignment="1">
      <alignment horizontal="center" vertical="center"/>
    </xf>
    <xf numFmtId="0" fontId="50" fillId="29" borderId="2" xfId="31" quotePrefix="1" applyFont="1" applyBorder="1" applyAlignment="1">
      <alignment horizontal="center" vertical="center" wrapText="1"/>
    </xf>
    <xf numFmtId="0" fontId="50" fillId="29" borderId="232" xfId="31" quotePrefix="1" applyFont="1" applyBorder="1" applyAlignment="1">
      <alignment horizontal="center" vertical="center" wrapText="1"/>
    </xf>
    <xf numFmtId="0" fontId="50" fillId="29" borderId="4" xfId="31" quotePrefix="1" applyFont="1" applyBorder="1" applyAlignment="1">
      <alignment horizontal="center" vertical="center" wrapText="1"/>
    </xf>
    <xf numFmtId="0" fontId="50" fillId="29" borderId="73" xfId="31" quotePrefix="1" applyFont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17" fillId="9" borderId="274" xfId="0" applyFont="1" applyFill="1" applyBorder="1" applyAlignment="1">
      <alignment horizontal="center" vertical="center"/>
    </xf>
    <xf numFmtId="0" fontId="45" fillId="9" borderId="325" xfId="0" applyFont="1" applyFill="1" applyBorder="1" applyAlignment="1">
      <alignment horizontal="center" vertical="center"/>
    </xf>
    <xf numFmtId="0" fontId="45" fillId="9" borderId="324" xfId="0" applyFont="1" applyFill="1" applyBorder="1" applyAlignment="1">
      <alignment horizontal="center" vertical="center"/>
    </xf>
    <xf numFmtId="0" fontId="45" fillId="9" borderId="326" xfId="0" applyFont="1" applyFill="1" applyBorder="1" applyAlignment="1">
      <alignment horizontal="center" vertical="center"/>
    </xf>
    <xf numFmtId="0" fontId="45" fillId="9" borderId="323" xfId="0" applyFont="1" applyFill="1" applyBorder="1" applyAlignment="1">
      <alignment horizontal="center" vertical="center"/>
    </xf>
    <xf numFmtId="0" fontId="45" fillId="9" borderId="299" xfId="0" applyFont="1" applyFill="1" applyBorder="1" applyAlignment="1">
      <alignment horizontal="center" vertical="center"/>
    </xf>
    <xf numFmtId="0" fontId="45" fillId="9" borderId="302" xfId="0" applyFont="1" applyFill="1" applyBorder="1" applyAlignment="1">
      <alignment horizontal="center" vertical="center"/>
    </xf>
    <xf numFmtId="0" fontId="49" fillId="4" borderId="223" xfId="14" applyFont="1" applyFill="1" applyBorder="1" applyAlignment="1">
      <alignment horizontal="center" vertical="center" wrapText="1"/>
    </xf>
    <xf numFmtId="0" fontId="49" fillId="4" borderId="222" xfId="14" applyFont="1" applyFill="1" applyBorder="1" applyAlignment="1">
      <alignment horizontal="center" vertical="center" wrapText="1"/>
    </xf>
    <xf numFmtId="0" fontId="49" fillId="4" borderId="224" xfId="14" applyFont="1" applyFill="1" applyBorder="1" applyAlignment="1">
      <alignment horizontal="center" vertical="center" wrapText="1"/>
    </xf>
    <xf numFmtId="0" fontId="11" fillId="0" borderId="55" xfId="8" quotePrefix="1" applyFont="1" applyBorder="1" applyAlignment="1">
      <alignment vertical="center" wrapText="1"/>
    </xf>
    <xf numFmtId="0" fontId="11" fillId="0" borderId="56" xfId="8" quotePrefix="1" applyFont="1" applyBorder="1" applyAlignment="1">
      <alignment vertical="center" wrapText="1"/>
    </xf>
    <xf numFmtId="0" fontId="11" fillId="0" borderId="27" xfId="8" quotePrefix="1" applyFont="1" applyBorder="1" applyAlignment="1">
      <alignment vertical="center" wrapText="1"/>
    </xf>
    <xf numFmtId="0" fontId="11" fillId="0" borderId="48" xfId="8" quotePrefix="1" applyFont="1" applyBorder="1" applyAlignment="1">
      <alignment vertical="center" wrapText="1"/>
    </xf>
    <xf numFmtId="0" fontId="11" fillId="0" borderId="180" xfId="8" quotePrefix="1" applyFont="1" applyBorder="1" applyAlignment="1">
      <alignment vertical="center" wrapText="1"/>
    </xf>
    <xf numFmtId="0" fontId="11" fillId="0" borderId="49" xfId="8" quotePrefix="1" applyFont="1" applyBorder="1" applyAlignment="1">
      <alignment vertical="center" wrapText="1"/>
    </xf>
    <xf numFmtId="2" fontId="11" fillId="0" borderId="36" xfId="8" quotePrefix="1" applyNumberFormat="1" applyFont="1" applyBorder="1" applyAlignment="1">
      <alignment vertical="center" wrapText="1"/>
    </xf>
    <xf numFmtId="2" fontId="11" fillId="0" borderId="47" xfId="8" quotePrefix="1" applyNumberFormat="1" applyFont="1" applyBorder="1" applyAlignment="1">
      <alignment vertical="center" wrapText="1"/>
    </xf>
    <xf numFmtId="0" fontId="11" fillId="0" borderId="36" xfId="8" quotePrefix="1" applyFont="1" applyBorder="1" applyAlignment="1">
      <alignment vertical="center" wrapText="1"/>
    </xf>
    <xf numFmtId="0" fontId="11" fillId="0" borderId="47" xfId="8" quotePrefix="1" applyFont="1" applyBorder="1" applyAlignment="1">
      <alignment vertical="center" wrapText="1"/>
    </xf>
    <xf numFmtId="0" fontId="2" fillId="9" borderId="2" xfId="6" applyFont="1" applyFill="1" applyBorder="1" applyAlignment="1">
      <alignment horizontal="left" vertical="center" wrapText="1"/>
    </xf>
    <xf numFmtId="0" fontId="2" fillId="9" borderId="232" xfId="6" applyFont="1" applyFill="1" applyBorder="1" applyAlignment="1">
      <alignment horizontal="left" vertical="center" wrapText="1"/>
    </xf>
    <xf numFmtId="0" fontId="2" fillId="9" borderId="69" xfId="7" quotePrefix="1" applyFont="1" applyFill="1" applyBorder="1" applyAlignment="1">
      <alignment horizontal="left" vertical="center"/>
    </xf>
    <xf numFmtId="0" fontId="2" fillId="9" borderId="37" xfId="7" quotePrefix="1" applyFont="1" applyFill="1" applyBorder="1" applyAlignment="1">
      <alignment horizontal="left" vertical="center"/>
    </xf>
    <xf numFmtId="0" fontId="2" fillId="9" borderId="84" xfId="7" quotePrefix="1" applyFont="1" applyFill="1" applyBorder="1" applyAlignment="1">
      <alignment horizontal="left" vertical="center"/>
    </xf>
    <xf numFmtId="0" fontId="2" fillId="9" borderId="85" xfId="7" quotePrefix="1" applyFont="1" applyFill="1" applyBorder="1" applyAlignment="1">
      <alignment horizontal="left" vertical="center"/>
    </xf>
    <xf numFmtId="0" fontId="2" fillId="9" borderId="173" xfId="7" quotePrefix="1" applyFont="1" applyFill="1" applyBorder="1" applyAlignment="1">
      <alignment horizontal="left" vertical="center"/>
    </xf>
    <xf numFmtId="0" fontId="2" fillId="9" borderId="174" xfId="7" quotePrefix="1" applyFont="1" applyFill="1" applyBorder="1" applyAlignment="1">
      <alignment horizontal="left" vertical="center"/>
    </xf>
    <xf numFmtId="0" fontId="2" fillId="9" borderId="246" xfId="7" quotePrefix="1" applyFont="1" applyFill="1" applyBorder="1" applyAlignment="1">
      <alignment horizontal="left" vertical="center"/>
    </xf>
    <xf numFmtId="0" fontId="2" fillId="9" borderId="247" xfId="7" quotePrefix="1" applyFont="1" applyFill="1" applyBorder="1" applyAlignment="1">
      <alignment horizontal="left" vertical="center"/>
    </xf>
    <xf numFmtId="0" fontId="2" fillId="9" borderId="0" xfId="6" quotePrefix="1" applyFont="1" applyFill="1" applyAlignment="1">
      <alignment horizontal="left" vertical="center" wrapText="1"/>
    </xf>
    <xf numFmtId="0" fontId="2" fillId="9" borderId="1" xfId="6" quotePrefix="1" applyFont="1" applyFill="1" applyBorder="1" applyAlignment="1">
      <alignment horizontal="left" vertical="center" wrapText="1"/>
    </xf>
    <xf numFmtId="0" fontId="2" fillId="9" borderId="8" xfId="6" quotePrefix="1" applyFont="1" applyFill="1" applyBorder="1" applyAlignment="1">
      <alignment horizontal="left" vertical="center" wrapText="1"/>
    </xf>
    <xf numFmtId="0" fontId="2" fillId="9" borderId="9" xfId="6" quotePrefix="1" applyFont="1" applyFill="1" applyBorder="1" applyAlignment="1">
      <alignment horizontal="left" vertical="center" wrapText="1"/>
    </xf>
    <xf numFmtId="0" fontId="84" fillId="36" borderId="10" xfId="7" quotePrefix="1" applyFont="1" applyFill="1" applyBorder="1" applyAlignment="1">
      <alignment horizontal="center" vertical="center" wrapText="1"/>
    </xf>
    <xf numFmtId="0" fontId="84" fillId="36" borderId="11" xfId="7" quotePrefix="1" applyFont="1" applyFill="1" applyBorder="1" applyAlignment="1">
      <alignment horizontal="center" vertical="center" wrapText="1"/>
    </xf>
    <xf numFmtId="0" fontId="84" fillId="36" borderId="12" xfId="7" quotePrefix="1" applyFont="1" applyFill="1" applyBorder="1" applyAlignment="1">
      <alignment horizontal="center" vertical="center" wrapText="1"/>
    </xf>
    <xf numFmtId="0" fontId="11" fillId="41" borderId="10" xfId="7" quotePrefix="1" applyFont="1" applyFill="1" applyBorder="1" applyAlignment="1">
      <alignment horizontal="center" vertical="center" wrapText="1"/>
    </xf>
    <xf numFmtId="0" fontId="11" fillId="41" borderId="11" xfId="7" quotePrefix="1" applyFont="1" applyFill="1" applyBorder="1" applyAlignment="1">
      <alignment horizontal="center" vertical="center" wrapText="1"/>
    </xf>
    <xf numFmtId="0" fontId="11" fillId="41" borderId="12" xfId="7" quotePrefix="1" applyFont="1" applyFill="1" applyBorder="1" applyAlignment="1">
      <alignment horizontal="center" vertical="center" wrapText="1"/>
    </xf>
    <xf numFmtId="0" fontId="11" fillId="9" borderId="57" xfId="7" quotePrefix="1" applyFont="1" applyFill="1" applyBorder="1" applyAlignment="1">
      <alignment horizontal="center" vertical="center" wrapText="1"/>
    </xf>
    <xf numFmtId="0" fontId="11" fillId="9" borderId="158" xfId="7" quotePrefix="1" applyFont="1" applyFill="1" applyBorder="1" applyAlignment="1">
      <alignment horizontal="center" vertical="center" wrapText="1"/>
    </xf>
    <xf numFmtId="0" fontId="11" fillId="9" borderId="239" xfId="7" quotePrefix="1" applyFont="1" applyFill="1" applyBorder="1" applyAlignment="1">
      <alignment horizontal="center" vertical="center" wrapText="1"/>
    </xf>
    <xf numFmtId="0" fontId="11" fillId="9" borderId="71" xfId="7" quotePrefix="1" applyFont="1" applyFill="1" applyBorder="1" applyAlignment="1">
      <alignment horizontal="center" vertical="center" wrapText="1"/>
    </xf>
    <xf numFmtId="0" fontId="11" fillId="9" borderId="78" xfId="7" quotePrefix="1" applyFont="1" applyFill="1" applyBorder="1" applyAlignment="1">
      <alignment horizontal="center" vertical="center" wrapText="1"/>
    </xf>
    <xf numFmtId="0" fontId="11" fillId="9" borderId="64" xfId="7" quotePrefix="1" applyFont="1" applyFill="1" applyBorder="1" applyAlignment="1">
      <alignment horizontal="center" vertical="center" wrapText="1"/>
    </xf>
    <xf numFmtId="0" fontId="11" fillId="9" borderId="58" xfId="7" quotePrefix="1" applyFont="1" applyFill="1" applyBorder="1" applyAlignment="1">
      <alignment horizontal="center" vertical="center" wrapText="1"/>
    </xf>
    <xf numFmtId="0" fontId="11" fillId="9" borderId="59" xfId="7" quotePrefix="1" applyFont="1" applyFill="1" applyBorder="1" applyAlignment="1">
      <alignment horizontal="center" vertical="center" wrapText="1"/>
    </xf>
    <xf numFmtId="0" fontId="11" fillId="9" borderId="240" xfId="7" quotePrefix="1" applyFont="1" applyFill="1" applyBorder="1" applyAlignment="1">
      <alignment horizontal="center" vertical="center" wrapText="1"/>
    </xf>
    <xf numFmtId="0" fontId="11" fillId="9" borderId="241" xfId="7" quotePrefix="1" applyFont="1" applyFill="1" applyBorder="1" applyAlignment="1">
      <alignment horizontal="center" vertical="center" wrapText="1"/>
    </xf>
    <xf numFmtId="0" fontId="11" fillId="9" borderId="242" xfId="7" quotePrefix="1" applyFont="1" applyFill="1" applyBorder="1" applyAlignment="1">
      <alignment horizontal="center" vertical="center" wrapText="1"/>
    </xf>
    <xf numFmtId="0" fontId="11" fillId="43" borderId="10" xfId="7" quotePrefix="1" applyFont="1" applyFill="1" applyBorder="1" applyAlignment="1">
      <alignment horizontal="center" vertical="center" wrapText="1"/>
    </xf>
    <xf numFmtId="0" fontId="11" fillId="43" borderId="11" xfId="7" quotePrefix="1" applyFont="1" applyFill="1" applyBorder="1" applyAlignment="1">
      <alignment horizontal="center" vertical="center" wrapText="1"/>
    </xf>
    <xf numFmtId="0" fontId="11" fillId="43" borderId="12" xfId="7" quotePrefix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8" fillId="6" borderId="9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6" borderId="129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130" xfId="0" applyFont="1" applyFill="1" applyBorder="1" applyAlignment="1">
      <alignment vertical="center" wrapText="1"/>
    </xf>
    <xf numFmtId="0" fontId="11" fillId="6" borderId="31" xfId="2" applyFont="1" applyFill="1" applyBorder="1" applyAlignment="1">
      <alignment horizontal="center" vertical="center" wrapText="1"/>
    </xf>
    <xf numFmtId="0" fontId="11" fillId="6" borderId="115" xfId="2" applyFont="1" applyFill="1" applyBorder="1" applyAlignment="1">
      <alignment horizontal="center" vertical="center" wrapText="1"/>
    </xf>
    <xf numFmtId="0" fontId="11" fillId="6" borderId="30" xfId="2" applyFont="1" applyFill="1" applyBorder="1" applyAlignment="1">
      <alignment horizontal="center" vertical="center" wrapText="1"/>
    </xf>
    <xf numFmtId="0" fontId="11" fillId="6" borderId="32" xfId="2" applyFont="1" applyFill="1" applyBorder="1" applyAlignment="1">
      <alignment horizontal="center" vertical="center" wrapText="1"/>
    </xf>
    <xf numFmtId="0" fontId="112" fillId="6" borderId="0" xfId="2" applyFont="1" applyFill="1" applyAlignment="1">
      <alignment horizontal="left" vertical="center" wrapText="1"/>
    </xf>
    <xf numFmtId="0" fontId="38" fillId="0" borderId="0" xfId="2" applyAlignment="1">
      <alignment horizontal="left" wrapText="1"/>
    </xf>
    <xf numFmtId="0" fontId="38" fillId="0" borderId="1" xfId="2" applyBorder="1" applyAlignment="1">
      <alignment horizontal="left" wrapText="1"/>
    </xf>
    <xf numFmtId="0" fontId="11" fillId="6" borderId="10" xfId="2" quotePrefix="1" applyFont="1" applyFill="1" applyBorder="1" applyAlignment="1">
      <alignment horizontal="center" vertical="center" wrapText="1"/>
    </xf>
    <xf numFmtId="0" fontId="11" fillId="6" borderId="11" xfId="2" quotePrefix="1" applyFont="1" applyFill="1" applyBorder="1" applyAlignment="1">
      <alignment horizontal="center" vertical="center" wrapText="1"/>
    </xf>
    <xf numFmtId="0" fontId="11" fillId="6" borderId="12" xfId="2" quotePrefix="1" applyFont="1" applyFill="1" applyBorder="1" applyAlignment="1">
      <alignment horizontal="center" vertical="center" wrapText="1"/>
    </xf>
    <xf numFmtId="11" fontId="112" fillId="6" borderId="2" xfId="2" applyNumberFormat="1" applyFont="1" applyFill="1" applyBorder="1" applyAlignment="1">
      <alignment vertical="center" wrapText="1"/>
    </xf>
    <xf numFmtId="0" fontId="38" fillId="0" borderId="2" xfId="2" applyBorder="1" applyAlignment="1">
      <alignment wrapText="1"/>
    </xf>
    <xf numFmtId="0" fontId="38" fillId="0" borderId="130" xfId="2" applyBorder="1" applyAlignment="1">
      <alignment wrapText="1"/>
    </xf>
    <xf numFmtId="0" fontId="40" fillId="6" borderId="65" xfId="2" applyFont="1" applyFill="1" applyBorder="1" applyAlignment="1">
      <alignment horizontal="center" vertical="center" wrapText="1"/>
    </xf>
    <xf numFmtId="0" fontId="40" fillId="6" borderId="46" xfId="2" applyFont="1" applyFill="1" applyBorder="1" applyAlignment="1">
      <alignment horizontal="center" vertical="center" wrapText="1"/>
    </xf>
    <xf numFmtId="0" fontId="11" fillId="6" borderId="65" xfId="2" quotePrefix="1" applyFont="1" applyFill="1" applyBorder="1" applyAlignment="1">
      <alignment horizontal="center" vertical="center" wrapText="1"/>
    </xf>
    <xf numFmtId="0" fontId="11" fillId="6" borderId="159" xfId="2" quotePrefix="1" applyFont="1" applyFill="1" applyBorder="1" applyAlignment="1">
      <alignment horizontal="center" vertical="center" wrapText="1"/>
    </xf>
    <xf numFmtId="0" fontId="112" fillId="6" borderId="0" xfId="2" quotePrefix="1" applyFont="1" applyFill="1" applyAlignment="1">
      <alignment horizontal="left" vertical="center" wrapText="1"/>
    </xf>
    <xf numFmtId="0" fontId="112" fillId="6" borderId="8" xfId="2" quotePrefix="1" applyFont="1" applyFill="1" applyBorder="1" applyAlignment="1">
      <alignment horizontal="left" vertical="center" wrapText="1"/>
    </xf>
    <xf numFmtId="0" fontId="38" fillId="0" borderId="8" xfId="2" applyBorder="1" applyAlignment="1">
      <alignment horizontal="left" wrapText="1"/>
    </xf>
    <xf numFmtId="0" fontId="38" fillId="0" borderId="9" xfId="2" applyBorder="1" applyAlignment="1">
      <alignment horizontal="left" wrapText="1"/>
    </xf>
    <xf numFmtId="11" fontId="84" fillId="38" borderId="286" xfId="18" quotePrefix="1" applyNumberFormat="1" applyFont="1" applyFill="1" applyBorder="1" applyAlignment="1">
      <alignment horizontal="center" vertical="center"/>
    </xf>
    <xf numFmtId="11" fontId="84" fillId="38" borderId="259" xfId="18" quotePrefix="1" applyNumberFormat="1" applyFont="1" applyFill="1" applyBorder="1" applyAlignment="1">
      <alignment horizontal="center" vertical="center"/>
    </xf>
    <xf numFmtId="11" fontId="115" fillId="9" borderId="25" xfId="0" applyNumberFormat="1" applyFont="1" applyFill="1" applyBorder="1" applyAlignment="1">
      <alignment horizontal="center" vertical="center" wrapText="1"/>
    </xf>
    <xf numFmtId="11" fontId="115" fillId="9" borderId="315" xfId="0" applyNumberFormat="1" applyFont="1" applyFill="1" applyBorder="1" applyAlignment="1">
      <alignment horizontal="center" vertical="center" wrapText="1"/>
    </xf>
    <xf numFmtId="11" fontId="115" fillId="9" borderId="208" xfId="0" applyNumberFormat="1" applyFont="1" applyFill="1" applyBorder="1" applyAlignment="1">
      <alignment horizontal="center" vertical="center" wrapText="1"/>
    </xf>
    <xf numFmtId="11" fontId="115" fillId="9" borderId="147" xfId="0" applyNumberFormat="1" applyFont="1" applyFill="1" applyBorder="1" applyAlignment="1">
      <alignment horizontal="center" vertical="center" wrapText="1"/>
    </xf>
    <xf numFmtId="0" fontId="17" fillId="9" borderId="318" xfId="0" applyFont="1" applyFill="1" applyBorder="1" applyAlignment="1">
      <alignment horizontal="center" vertical="center" wrapText="1"/>
    </xf>
    <xf numFmtId="0" fontId="17" fillId="9" borderId="259" xfId="0" applyFont="1" applyFill="1" applyBorder="1" applyAlignment="1">
      <alignment horizontal="center" vertical="center" wrapText="1"/>
    </xf>
    <xf numFmtId="0" fontId="102" fillId="38" borderId="320" xfId="18" applyFont="1" applyFill="1" applyBorder="1" applyAlignment="1">
      <alignment horizontal="center" vertical="center" wrapText="1"/>
    </xf>
    <xf numFmtId="0" fontId="102" fillId="38" borderId="293" xfId="18" applyFont="1" applyFill="1" applyBorder="1" applyAlignment="1">
      <alignment horizontal="center" vertical="center" wrapText="1"/>
    </xf>
    <xf numFmtId="0" fontId="102" fillId="38" borderId="321" xfId="18" applyFont="1" applyFill="1" applyBorder="1" applyAlignment="1">
      <alignment horizontal="center" vertical="center" wrapText="1"/>
    </xf>
    <xf numFmtId="0" fontId="102" fillId="38" borderId="319" xfId="18" applyFont="1" applyFill="1" applyBorder="1" applyAlignment="1">
      <alignment horizontal="center" vertical="center" wrapText="1"/>
    </xf>
    <xf numFmtId="0" fontId="115" fillId="9" borderId="23" xfId="0" applyFont="1" applyFill="1" applyBorder="1" applyAlignment="1">
      <alignment horizontal="center" vertical="center" wrapText="1"/>
    </xf>
    <xf numFmtId="0" fontId="115" fillId="9" borderId="157" xfId="0" applyFont="1" applyFill="1" applyBorder="1" applyAlignment="1">
      <alignment horizontal="center" vertical="center" wrapText="1"/>
    </xf>
    <xf numFmtId="0" fontId="115" fillId="9" borderId="225" xfId="0" applyFont="1" applyFill="1" applyBorder="1" applyAlignment="1">
      <alignment horizontal="center" vertical="center" wrapText="1"/>
    </xf>
    <xf numFmtId="0" fontId="115" fillId="9" borderId="21" xfId="0" applyFont="1" applyFill="1" applyBorder="1" applyAlignment="1">
      <alignment horizontal="center" vertical="center" wrapText="1"/>
    </xf>
    <xf numFmtId="0" fontId="115" fillId="9" borderId="20" xfId="0" applyFont="1" applyFill="1" applyBorder="1" applyAlignment="1">
      <alignment horizontal="center" vertical="center" wrapText="1"/>
    </xf>
    <xf numFmtId="0" fontId="115" fillId="9" borderId="68" xfId="0" applyFont="1" applyFill="1" applyBorder="1" applyAlignment="1">
      <alignment horizontal="center" vertical="center" wrapText="1"/>
    </xf>
    <xf numFmtId="11" fontId="115" fillId="9" borderId="23" xfId="0" applyNumberFormat="1" applyFont="1" applyFill="1" applyBorder="1" applyAlignment="1">
      <alignment horizontal="center" vertical="center" wrapText="1"/>
    </xf>
    <xf numFmtId="11" fontId="115" fillId="9" borderId="21" xfId="0" applyNumberFormat="1" applyFont="1" applyFill="1" applyBorder="1" applyAlignment="1">
      <alignment horizontal="center" vertical="center" wrapText="1"/>
    </xf>
    <xf numFmtId="11" fontId="115" fillId="9" borderId="157" xfId="0" applyNumberFormat="1" applyFont="1" applyFill="1" applyBorder="1" applyAlignment="1">
      <alignment horizontal="center" vertical="center" wrapText="1"/>
    </xf>
    <xf numFmtId="11" fontId="115" fillId="9" borderId="20" xfId="0" applyNumberFormat="1" applyFont="1" applyFill="1" applyBorder="1" applyAlignment="1">
      <alignment horizontal="center" vertical="center" wrapText="1"/>
    </xf>
    <xf numFmtId="11" fontId="115" fillId="9" borderId="163" xfId="0" applyNumberFormat="1" applyFont="1" applyFill="1" applyBorder="1" applyAlignment="1">
      <alignment horizontal="center" vertical="center" wrapText="1"/>
    </xf>
    <xf numFmtId="11" fontId="115" fillId="9" borderId="161" xfId="0" applyNumberFormat="1" applyFont="1" applyFill="1" applyBorder="1" applyAlignment="1">
      <alignment horizontal="center" vertical="center" wrapText="1"/>
    </xf>
    <xf numFmtId="0" fontId="11" fillId="9" borderId="302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259" xfId="0" applyFont="1" applyFill="1" applyBorder="1" applyAlignment="1">
      <alignment horizontal="center" vertical="center" wrapText="1"/>
    </xf>
    <xf numFmtId="0" fontId="17" fillId="9" borderId="316" xfId="0" applyFont="1" applyFill="1" applyBorder="1" applyAlignment="1">
      <alignment horizontal="center" vertical="center" wrapText="1"/>
    </xf>
    <xf numFmtId="0" fontId="17" fillId="9" borderId="322" xfId="0" applyFont="1" applyFill="1" applyBorder="1" applyAlignment="1">
      <alignment horizontal="center" vertical="center" wrapText="1"/>
    </xf>
    <xf numFmtId="1" fontId="115" fillId="9" borderId="23" xfId="0" applyNumberFormat="1" applyFont="1" applyFill="1" applyBorder="1" applyAlignment="1">
      <alignment horizontal="center" vertical="center" wrapText="1"/>
    </xf>
    <xf numFmtId="1" fontId="115" fillId="9" borderId="157" xfId="0" applyNumberFormat="1" applyFont="1" applyFill="1" applyBorder="1" applyAlignment="1">
      <alignment horizontal="center" vertical="center" wrapText="1"/>
    </xf>
    <xf numFmtId="1" fontId="115" fillId="9" borderId="163" xfId="0" applyNumberFormat="1" applyFont="1" applyFill="1" applyBorder="1" applyAlignment="1">
      <alignment horizontal="center" vertical="center" wrapText="1"/>
    </xf>
    <xf numFmtId="1" fontId="115" fillId="9" borderId="21" xfId="0" applyNumberFormat="1" applyFont="1" applyFill="1" applyBorder="1" applyAlignment="1">
      <alignment horizontal="center" vertical="center" wrapText="1"/>
    </xf>
    <xf numFmtId="1" fontId="115" fillId="9" borderId="20" xfId="0" applyNumberFormat="1" applyFont="1" applyFill="1" applyBorder="1" applyAlignment="1">
      <alignment horizontal="center" vertical="center" wrapText="1"/>
    </xf>
    <xf numFmtId="1" fontId="115" fillId="9" borderId="161" xfId="0" applyNumberFormat="1" applyFont="1" applyFill="1" applyBorder="1" applyAlignment="1">
      <alignment horizontal="center" vertical="center" wrapText="1"/>
    </xf>
    <xf numFmtId="0" fontId="115" fillId="9" borderId="163" xfId="0" applyFont="1" applyFill="1" applyBorder="1" applyAlignment="1">
      <alignment horizontal="center" vertical="center" wrapText="1"/>
    </xf>
    <xf numFmtId="0" fontId="115" fillId="9" borderId="161" xfId="0" applyFont="1" applyFill="1" applyBorder="1" applyAlignment="1">
      <alignment horizontal="center" vertical="center" wrapText="1"/>
    </xf>
    <xf numFmtId="0" fontId="61" fillId="9" borderId="302" xfId="0" applyFont="1" applyFill="1" applyBorder="1" applyAlignment="1">
      <alignment horizontal="center" vertical="center" wrapText="1"/>
    </xf>
    <xf numFmtId="0" fontId="61" fillId="9" borderId="0" xfId="0" applyFont="1" applyFill="1" applyAlignment="1">
      <alignment horizontal="center" vertical="center" wrapText="1"/>
    </xf>
    <xf numFmtId="0" fontId="61" fillId="9" borderId="147" xfId="0" applyFont="1" applyFill="1" applyBorder="1" applyAlignment="1">
      <alignment horizontal="center" vertical="center" wrapText="1"/>
    </xf>
    <xf numFmtId="0" fontId="61" fillId="9" borderId="302" xfId="0" quotePrefix="1" applyFont="1" applyFill="1" applyBorder="1" applyAlignment="1">
      <alignment horizontal="center" vertical="center" wrapText="1"/>
    </xf>
    <xf numFmtId="0" fontId="61" fillId="9" borderId="0" xfId="0" quotePrefix="1" applyFont="1" applyFill="1" applyAlignment="1">
      <alignment horizontal="center" vertical="center" wrapText="1"/>
    </xf>
    <xf numFmtId="0" fontId="61" fillId="9" borderId="147" xfId="0" quotePrefix="1" applyFont="1" applyFill="1" applyBorder="1" applyAlignment="1">
      <alignment horizontal="center" vertical="center" wrapText="1"/>
    </xf>
    <xf numFmtId="1" fontId="115" fillId="9" borderId="317" xfId="0" applyNumberFormat="1" applyFont="1" applyFill="1" applyBorder="1" applyAlignment="1">
      <alignment horizontal="center" vertical="center" wrapText="1"/>
    </xf>
    <xf numFmtId="1" fontId="115" fillId="9" borderId="111" xfId="0" applyNumberFormat="1" applyFont="1" applyFill="1" applyBorder="1" applyAlignment="1">
      <alignment horizontal="center" vertical="center" wrapText="1"/>
    </xf>
    <xf numFmtId="1" fontId="17" fillId="9" borderId="23" xfId="0" applyNumberFormat="1" applyFont="1" applyFill="1" applyBorder="1" applyAlignment="1">
      <alignment horizontal="center" vertical="center" wrapText="1"/>
    </xf>
    <xf numFmtId="1" fontId="17" fillId="9" borderId="317" xfId="0" applyNumberFormat="1" applyFont="1" applyFill="1" applyBorder="1" applyAlignment="1">
      <alignment horizontal="center" vertical="center" wrapText="1"/>
    </xf>
    <xf numFmtId="1" fontId="17" fillId="9" borderId="21" xfId="0" applyNumberFormat="1" applyFont="1" applyFill="1" applyBorder="1" applyAlignment="1">
      <alignment horizontal="center" vertical="center" wrapText="1"/>
    </xf>
    <xf numFmtId="1" fontId="17" fillId="9" borderId="111" xfId="0" applyNumberFormat="1" applyFont="1" applyFill="1" applyBorder="1" applyAlignment="1">
      <alignment horizontal="center" vertical="center" wrapText="1"/>
    </xf>
    <xf numFmtId="0" fontId="11" fillId="0" borderId="153" xfId="8" applyFont="1" applyBorder="1" applyAlignment="1">
      <alignment horizontal="center" vertical="center" wrapText="1"/>
    </xf>
    <xf numFmtId="0" fontId="11" fillId="0" borderId="138" xfId="8" applyFont="1" applyBorder="1" applyAlignment="1">
      <alignment horizontal="center" vertical="center" wrapText="1"/>
    </xf>
    <xf numFmtId="0" fontId="11" fillId="0" borderId="154" xfId="8" applyFont="1" applyBorder="1" applyAlignment="1">
      <alignment horizontal="center" vertical="center" wrapText="1"/>
    </xf>
    <xf numFmtId="0" fontId="11" fillId="0" borderId="139" xfId="8" applyFont="1" applyBorder="1" applyAlignment="1">
      <alignment horizontal="center" vertical="center" wrapText="1"/>
    </xf>
    <xf numFmtId="0" fontId="11" fillId="0" borderId="135" xfId="8" applyFont="1" applyBorder="1" applyAlignment="1">
      <alignment horizontal="center" vertical="center" wrapText="1"/>
    </xf>
    <xf numFmtId="0" fontId="11" fillId="0" borderId="171" xfId="8" applyFont="1" applyBorder="1" applyAlignment="1">
      <alignment horizontal="center" vertical="center" wrapText="1"/>
    </xf>
    <xf numFmtId="0" fontId="11" fillId="0" borderId="172" xfId="8" applyFont="1" applyBorder="1" applyAlignment="1">
      <alignment horizontal="center" vertical="center" wrapText="1"/>
    </xf>
    <xf numFmtId="0" fontId="11" fillId="0" borderId="152" xfId="8" applyFont="1" applyBorder="1" applyAlignment="1">
      <alignment horizontal="center" vertical="center" wrapText="1"/>
    </xf>
    <xf numFmtId="0" fontId="11" fillId="0" borderId="151" xfId="8" applyFont="1" applyBorder="1" applyAlignment="1">
      <alignment horizontal="center" vertical="center" wrapText="1"/>
    </xf>
    <xf numFmtId="0" fontId="11" fillId="0" borderId="153" xfId="8" applyFont="1" applyBorder="1" applyAlignment="1">
      <alignment horizontal="center" vertical="center"/>
    </xf>
    <xf numFmtId="0" fontId="11" fillId="0" borderId="138" xfId="8" applyFont="1" applyBorder="1" applyAlignment="1">
      <alignment horizontal="center" vertical="center"/>
    </xf>
    <xf numFmtId="0" fontId="11" fillId="0" borderId="154" xfId="8" applyFont="1" applyBorder="1" applyAlignment="1">
      <alignment horizontal="center" vertical="center"/>
    </xf>
    <xf numFmtId="0" fontId="8" fillId="9" borderId="65" xfId="8" quotePrefix="1" applyFill="1" applyBorder="1" applyAlignment="1">
      <alignment horizontal="center" vertical="center"/>
    </xf>
    <xf numFmtId="0" fontId="8" fillId="9" borderId="167" xfId="8" quotePrefix="1" applyFill="1" applyBorder="1" applyAlignment="1">
      <alignment horizontal="center" vertical="center"/>
    </xf>
    <xf numFmtId="0" fontId="8" fillId="9" borderId="65" xfId="8" applyFill="1" applyBorder="1" applyAlignment="1">
      <alignment horizontal="center" vertical="center"/>
    </xf>
    <xf numFmtId="0" fontId="8" fillId="9" borderId="167" xfId="8" applyFill="1" applyBorder="1" applyAlignment="1">
      <alignment horizontal="center" vertical="center"/>
    </xf>
    <xf numFmtId="0" fontId="8" fillId="9" borderId="176" xfId="8" quotePrefix="1" applyFill="1" applyBorder="1" applyAlignment="1">
      <alignment horizontal="center" vertical="center"/>
    </xf>
    <xf numFmtId="0" fontId="8" fillId="9" borderId="176" xfId="8" applyFill="1" applyBorder="1" applyAlignment="1">
      <alignment horizontal="center" vertical="center"/>
    </xf>
    <xf numFmtId="0" fontId="8" fillId="9" borderId="45" xfId="8" quotePrefix="1" applyFill="1" applyBorder="1" applyAlignment="1">
      <alignment horizontal="center" vertical="center"/>
    </xf>
    <xf numFmtId="0" fontId="8" fillId="9" borderId="45" xfId="8" applyFill="1" applyBorder="1" applyAlignment="1">
      <alignment horizontal="center" vertical="center"/>
    </xf>
    <xf numFmtId="0" fontId="8" fillId="9" borderId="159" xfId="8" quotePrefix="1" applyFill="1" applyBorder="1" applyAlignment="1">
      <alignment horizontal="center" vertical="center"/>
    </xf>
    <xf numFmtId="0" fontId="8" fillId="9" borderId="159" xfId="8" applyFill="1" applyBorder="1" applyAlignment="1">
      <alignment horizontal="center" vertical="center"/>
    </xf>
    <xf numFmtId="0" fontId="11" fillId="0" borderId="196" xfId="8" quotePrefix="1" applyFont="1" applyBorder="1" applyAlignment="1">
      <alignment horizontal="center" vertical="center" wrapText="1"/>
    </xf>
    <xf numFmtId="0" fontId="11" fillId="0" borderId="197" xfId="8" quotePrefix="1" applyFont="1" applyBorder="1" applyAlignment="1">
      <alignment horizontal="center" vertical="center" wrapText="1"/>
    </xf>
    <xf numFmtId="0" fontId="11" fillId="0" borderId="198" xfId="8" quotePrefix="1" applyFont="1" applyBorder="1" applyAlignment="1">
      <alignment horizontal="center" vertical="center" wrapText="1"/>
    </xf>
    <xf numFmtId="0" fontId="11" fillId="0" borderId="93" xfId="8" quotePrefix="1" applyFont="1" applyBorder="1" applyAlignment="1">
      <alignment horizontal="center" vertical="center" wrapText="1"/>
    </xf>
    <xf numFmtId="0" fontId="11" fillId="0" borderId="95" xfId="8" quotePrefix="1" applyFont="1" applyBorder="1" applyAlignment="1">
      <alignment horizontal="center" vertical="center" wrapText="1"/>
    </xf>
    <xf numFmtId="0" fontId="11" fillId="0" borderId="94" xfId="8" quotePrefix="1" applyFont="1" applyBorder="1" applyAlignment="1">
      <alignment horizontal="center" vertical="center" wrapText="1"/>
    </xf>
    <xf numFmtId="0" fontId="11" fillId="9" borderId="213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143" xfId="0" applyFont="1" applyFill="1" applyBorder="1" applyAlignment="1">
      <alignment horizontal="center" vertical="center" wrapText="1"/>
    </xf>
  </cellXfs>
  <cellStyles count="40">
    <cellStyle name="20% - Énfasis2" xfId="24" builtinId="34"/>
    <cellStyle name="20% - Énfasis3" xfId="27" builtinId="38"/>
    <cellStyle name="20% - Énfasis4" xfId="30" builtinId="42"/>
    <cellStyle name="20% - Énfasis5" xfId="33" builtinId="46"/>
    <cellStyle name="40% - Énfasis1" xfId="21" builtinId="31"/>
    <cellStyle name="40% - Énfasis2" xfId="25" builtinId="35"/>
    <cellStyle name="40% - Énfasis5" xfId="34" builtinId="47"/>
    <cellStyle name="60% - Énfasis1" xfId="22" builtinId="32"/>
    <cellStyle name="60% - Énfasis3" xfId="28" builtinId="40"/>
    <cellStyle name="60% - Énfasis4" xfId="31" builtinId="44"/>
    <cellStyle name="60% - Énfasis5" xfId="35" builtinId="48"/>
    <cellStyle name="Encabezado 4" xfId="18" builtinId="19"/>
    <cellStyle name="Énfasis1" xfId="20" builtinId="29"/>
    <cellStyle name="Énfasis2" xfId="23" builtinId="33"/>
    <cellStyle name="Énfasis3" xfId="26" builtinId="37"/>
    <cellStyle name="Énfasis4" xfId="29" builtinId="41"/>
    <cellStyle name="Énfasis5" xfId="32" builtinId="45"/>
    <cellStyle name="Euro" xfId="1" xr:uid="{00000000-0005-0000-0000-000000000000}"/>
    <cellStyle name="Millares" xfId="17" builtinId="3"/>
    <cellStyle name="Normal" xfId="0" builtinId="0"/>
    <cellStyle name="Normal 2" xfId="6" xr:uid="{00000000-0005-0000-0000-000002000000}"/>
    <cellStyle name="Normal 2 2" xfId="7" xr:uid="{00000000-0005-0000-0000-000003000000}"/>
    <cellStyle name="Normal 3" xfId="8" xr:uid="{4431149A-6786-4B7F-9A75-6B020EAD812B}"/>
    <cellStyle name="Normal 3 2" xfId="36" xr:uid="{A99DB39E-18D1-494E-980E-8A384BE4521C}"/>
    <cellStyle name="Normal 4" xfId="14" xr:uid="{E2628DBB-8A4B-4369-9D5B-AC0E35378AB7}"/>
    <cellStyle name="Normal 4 2" xfId="15" xr:uid="{3FB9E759-5D98-4ADE-ABB6-AE42364B8FFA}"/>
    <cellStyle name="Normal 5 2" xfId="16" xr:uid="{AF1D34D5-D361-421E-A163-22028C19517F}"/>
    <cellStyle name="Normal 6" xfId="39" xr:uid="{E9946C82-39DD-40F2-B6B2-2890654E58A9}"/>
    <cellStyle name="Normal_COMMON" xfId="12" xr:uid="{7A760210-33F8-4FC2-AB48-ACC8EFE06023}"/>
    <cellStyle name="Normal_EMI" xfId="38" xr:uid="{667A1756-A2F5-4FE3-910A-4565482B283F}"/>
    <cellStyle name="Normal_Ipc_m" xfId="2" xr:uid="{00000000-0005-0000-0000-000004000000}"/>
    <cellStyle name="Normal_IPIS" xfId="5" xr:uid="{00000000-0005-0000-0000-000005000000}"/>
    <cellStyle name="Normal_ISAC" xfId="4" xr:uid="{00000000-0005-0000-0000-000006000000}"/>
    <cellStyle name="Normal_ISAC 2" xfId="13" xr:uid="{3DD13330-0028-46AD-A22A-0B7CD8A1618D}"/>
    <cellStyle name="Percent" xfId="11" xr:uid="{B15FAA18-7CF0-45CD-A269-CA43DBBFEF66}"/>
    <cellStyle name="Porcentaje" xfId="3" builtinId="5"/>
    <cellStyle name="Porcentaje 2" xfId="9" xr:uid="{7B47BFBB-EC72-465D-85B4-56A896EE9E27}"/>
    <cellStyle name="Porcentaje 2 2" xfId="37" xr:uid="{570BD927-7BF6-41ED-A549-21F7899F10EE}"/>
    <cellStyle name="Porcentaje 3" xfId="10" xr:uid="{290D0463-E818-41EE-A49C-8382EE369A1B}"/>
    <cellStyle name="Salida" xfId="19" builtinId="21"/>
  </cellStyles>
  <dxfs count="44">
    <dxf>
      <font>
        <b/>
        <i val="0"/>
      </font>
      <numFmt numFmtId="184" formatCode="0.000_ ;[Red]\-0.000\ "/>
      <fill>
        <patternFill>
          <bgColor rgb="FFFFFF00"/>
        </patternFill>
      </fill>
    </dxf>
    <dxf>
      <font>
        <b/>
        <i val="0"/>
      </font>
      <numFmt numFmtId="179" formatCode="#,##0.000_ ;[Red]\-#,##0.000\ "/>
      <fill>
        <patternFill>
          <bgColor rgb="FFFFC000"/>
        </patternFill>
      </fill>
    </dxf>
    <dxf>
      <font>
        <b/>
        <i val="0"/>
      </font>
      <numFmt numFmtId="173" formatCode="0.000"/>
      <fill>
        <patternFill>
          <bgColor rgb="FFFFFF00"/>
        </patternFill>
      </fill>
    </dxf>
    <dxf>
      <font>
        <b/>
        <i val="0"/>
      </font>
      <numFmt numFmtId="173" formatCode="0.000"/>
      <fill>
        <patternFill>
          <bgColor rgb="FFFFC000"/>
        </patternFill>
      </fill>
    </dxf>
    <dxf>
      <font>
        <b/>
        <i val="0"/>
      </font>
      <numFmt numFmtId="179" formatCode="#,##0.000_ ;[Red]\-#,##0.000\ "/>
      <fill>
        <patternFill>
          <bgColor rgb="FFFFFF00"/>
        </patternFill>
      </fill>
    </dxf>
    <dxf>
      <font>
        <b/>
        <i val="0"/>
      </font>
      <numFmt numFmtId="179" formatCode="#,##0.000_ ;[Red]\-#,##0.000\ "/>
      <fill>
        <patternFill>
          <bgColor rgb="FFFFC000"/>
        </patternFill>
      </fill>
    </dxf>
    <dxf>
      <font>
        <b/>
        <i val="0"/>
      </font>
      <numFmt numFmtId="179" formatCode="#,##0.000_ ;[Red]\-#,##0.000\ "/>
      <fill>
        <patternFill>
          <bgColor rgb="FFFFFF00"/>
        </patternFill>
      </fill>
    </dxf>
    <dxf>
      <font>
        <b/>
        <i val="0"/>
      </font>
      <numFmt numFmtId="179" formatCode="#,##0.000_ ;[Red]\-#,##0.000\ "/>
      <fill>
        <patternFill>
          <bgColor rgb="FFFFC000"/>
        </patternFill>
      </fill>
    </dxf>
    <dxf>
      <font>
        <b/>
        <i val="0"/>
        <condense val="0"/>
        <extend val="0"/>
        <color indexed="10"/>
      </font>
      <fill>
        <patternFill>
          <bgColor theme="0" tint="-0.14996795556505021"/>
        </patternFill>
      </fill>
    </dxf>
    <dxf>
      <font>
        <b/>
        <i val="0"/>
        <color rgb="FF660066"/>
      </font>
      <fill>
        <patternFill>
          <bgColor rgb="FFFFCCFF"/>
        </patternFill>
      </fill>
    </dxf>
    <dxf>
      <font>
        <b/>
        <i val="0"/>
        <condense val="0"/>
        <extend val="0"/>
        <color indexed="10"/>
      </font>
      <fill>
        <patternFill>
          <bgColor theme="0" tint="-0.14996795556505021"/>
        </patternFill>
      </fill>
    </dxf>
    <dxf>
      <font>
        <b/>
        <i val="0"/>
      </font>
      <numFmt numFmtId="176" formatCode="0.00_ ;[Red]\-0.00\ "/>
      <fill>
        <patternFill>
          <bgColor theme="0"/>
        </patternFill>
      </fill>
    </dxf>
    <dxf>
      <font>
        <b/>
        <i val="0"/>
        <condense val="0"/>
        <extend val="0"/>
      </font>
      <fill>
        <patternFill>
          <bgColor indexed="45"/>
        </patternFill>
      </fill>
    </dxf>
    <dxf>
      <font>
        <b/>
        <i val="0"/>
      </font>
      <numFmt numFmtId="176" formatCode="0.00_ ;[Red]\-0.00\ "/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800000"/>
      </font>
      <fill>
        <patternFill>
          <bgColor rgb="FFFFCCFF"/>
        </patternFill>
      </fill>
    </dxf>
    <dxf>
      <font>
        <b/>
        <i val="0"/>
        <condense val="0"/>
        <extend val="0"/>
        <color indexed="10"/>
      </font>
      <numFmt numFmtId="178" formatCode="0_ ;[Red]\-0\ "/>
      <fill>
        <patternFill>
          <bgColor theme="0" tint="-0.14996795556505021"/>
        </patternFill>
      </fill>
    </dxf>
    <dxf>
      <font>
        <b/>
        <i val="0"/>
        <color rgb="FF800000"/>
      </font>
      <fill>
        <patternFill>
          <bgColor rgb="FFFFCCFF"/>
        </patternFill>
      </fill>
    </dxf>
    <dxf>
      <font>
        <b/>
        <i val="0"/>
        <color rgb="FFFF0000"/>
      </font>
      <numFmt numFmtId="178" formatCode="0_ ;[Red]\-0\ "/>
      <fill>
        <patternFill>
          <bgColor rgb="FFFFCCFF"/>
        </patternFill>
      </fill>
    </dxf>
    <dxf>
      <font>
        <b/>
        <i val="0"/>
        <condense val="0"/>
        <extend val="0"/>
        <color indexed="10"/>
      </font>
      <fill>
        <patternFill>
          <bgColor rgb="FFFFCCFF"/>
        </patternFill>
      </fill>
    </dxf>
    <dxf>
      <font>
        <b/>
        <i val="0"/>
        <color rgb="FF0000FF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  <numFmt numFmtId="178" formatCode="0_ ;[Red]\-0\ "/>
      <fill>
        <patternFill>
          <bgColor theme="0" tint="-0.14996795556505021"/>
        </patternFill>
      </fill>
    </dxf>
    <dxf>
      <font>
        <b/>
        <i val="0"/>
        <condense val="0"/>
        <extend val="0"/>
        <color indexed="10"/>
      </font>
      <fill>
        <patternFill>
          <bgColor theme="0" tint="-0.14996795556505021"/>
        </patternFill>
      </fill>
    </dxf>
    <dxf>
      <font>
        <b/>
        <i val="0"/>
        <color rgb="FF0000FF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  <numFmt numFmtId="178" formatCode="0_ ;[Red]\-0\ "/>
      <fill>
        <patternFill>
          <bgColor rgb="FFFFCCFF"/>
        </patternFill>
      </fill>
    </dxf>
    <dxf>
      <font>
        <b/>
        <i val="0"/>
        <condense val="0"/>
        <extend val="0"/>
        <color indexed="10"/>
      </font>
      <fill>
        <patternFill>
          <bgColor rgb="FFFFCCFF"/>
        </patternFill>
      </fill>
    </dxf>
    <dxf>
      <font>
        <b/>
        <i val="0"/>
        <color rgb="FF0000FF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  <numFmt numFmtId="178" formatCode="0_ ;[Red]\-0\ "/>
      <fill>
        <patternFill>
          <bgColor theme="0" tint="-0.14996795556505021"/>
        </patternFill>
      </fill>
    </dxf>
    <dxf>
      <font>
        <b/>
        <i val="0"/>
        <condense val="0"/>
        <extend val="0"/>
        <color indexed="10"/>
      </font>
      <fill>
        <patternFill>
          <bgColor theme="0" tint="-0.14996795556505021"/>
        </patternFill>
      </fill>
    </dxf>
    <dxf>
      <font>
        <b/>
        <i val="0"/>
        <color rgb="FF0000FF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  <numFmt numFmtId="178" formatCode="0_ ;[Red]\-0\ "/>
      <fill>
        <patternFill>
          <bgColor rgb="FFFFCCFF"/>
        </patternFill>
      </fill>
    </dxf>
    <dxf>
      <font>
        <b/>
        <i val="0"/>
        <condense val="0"/>
        <extend val="0"/>
        <color indexed="10"/>
      </font>
      <fill>
        <patternFill>
          <bgColor rgb="FFFFCCFF"/>
        </patternFill>
      </fill>
    </dxf>
    <dxf>
      <font>
        <b/>
        <i val="0"/>
        <color rgb="FF0000FF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  <numFmt numFmtId="178" formatCode="0_ ;[Red]\-0\ "/>
      <fill>
        <patternFill>
          <bgColor theme="0" tint="-0.14996795556505021"/>
        </patternFill>
      </fill>
    </dxf>
    <dxf>
      <font>
        <b/>
        <i val="0"/>
        <condense val="0"/>
        <extend val="0"/>
        <color indexed="10"/>
      </font>
      <fill>
        <patternFill>
          <bgColor theme="0" tint="-0.14996795556505021"/>
        </patternFill>
      </fill>
    </dxf>
    <dxf>
      <font>
        <b/>
        <i val="0"/>
        <color rgb="FF0000FF"/>
      </font>
    </dxf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9" defaultPivotStyle="PivotStyleLight16"/>
  <colors>
    <mruColors>
      <color rgb="FF0000FF"/>
      <color rgb="FFCCFFFF"/>
      <color rgb="FFFFCCFF"/>
      <color rgb="FF66FFFF"/>
      <color rgb="FF66FF99"/>
      <color rgb="FF800000"/>
      <color rgb="FF99FFCC"/>
      <color rgb="FFCCFFCC"/>
      <color rgb="FF00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chartsheet" Target="chartsheets/sheet7.xml"/><Relationship Id="rId26" Type="http://schemas.openxmlformats.org/officeDocument/2006/relationships/chartsheet" Target="chartsheets/sheet15.xml"/><Relationship Id="rId39" Type="http://schemas.openxmlformats.org/officeDocument/2006/relationships/styles" Target="styles.xml"/><Relationship Id="rId21" Type="http://schemas.openxmlformats.org/officeDocument/2006/relationships/chartsheet" Target="chartsheets/sheet10.xml"/><Relationship Id="rId34" Type="http://schemas.openxmlformats.org/officeDocument/2006/relationships/externalLink" Target="externalLinks/externalLink3.xml"/><Relationship Id="rId42" Type="http://schemas.openxmlformats.org/officeDocument/2006/relationships/calcChain" Target="calcChain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5.xml"/><Relationship Id="rId29" Type="http://schemas.openxmlformats.org/officeDocument/2006/relationships/worksheet" Target="worksheets/sheet1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9.xml"/><Relationship Id="rId24" Type="http://schemas.openxmlformats.org/officeDocument/2006/relationships/chartsheet" Target="chartsheets/sheet13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4.xml"/><Relationship Id="rId23" Type="http://schemas.openxmlformats.org/officeDocument/2006/relationships/chartsheet" Target="chartsheets/sheet12.xml"/><Relationship Id="rId28" Type="http://schemas.openxmlformats.org/officeDocument/2006/relationships/worksheet" Target="worksheets/sheet12.xml"/><Relationship Id="rId36" Type="http://schemas.openxmlformats.org/officeDocument/2006/relationships/externalLink" Target="externalLinks/externalLink5.xml"/><Relationship Id="rId10" Type="http://schemas.openxmlformats.org/officeDocument/2006/relationships/chartsheet" Target="chartsheets/sheet2.xml"/><Relationship Id="rId19" Type="http://schemas.openxmlformats.org/officeDocument/2006/relationships/chartsheet" Target="chartsheets/sheet8.xml"/><Relationship Id="rId31" Type="http://schemas.openxmlformats.org/officeDocument/2006/relationships/chartsheet" Target="chartsheets/sheet18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chartsheet" Target="chartsheets/sheet3.xml"/><Relationship Id="rId22" Type="http://schemas.openxmlformats.org/officeDocument/2006/relationships/chartsheet" Target="chartsheets/sheet11.xml"/><Relationship Id="rId27" Type="http://schemas.openxmlformats.org/officeDocument/2006/relationships/chartsheet" Target="chartsheets/sheet16.xml"/><Relationship Id="rId30" Type="http://schemas.openxmlformats.org/officeDocument/2006/relationships/chartsheet" Target="chartsheets/sheet17.xml"/><Relationship Id="rId35" Type="http://schemas.openxmlformats.org/officeDocument/2006/relationships/externalLink" Target="externalLinks/externalLink4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0.xml"/><Relationship Id="rId17" Type="http://schemas.openxmlformats.org/officeDocument/2006/relationships/chartsheet" Target="chartsheets/sheet6.xml"/><Relationship Id="rId25" Type="http://schemas.openxmlformats.org/officeDocument/2006/relationships/chartsheet" Target="chartsheets/sheet14.xml"/><Relationship Id="rId33" Type="http://schemas.openxmlformats.org/officeDocument/2006/relationships/externalLink" Target="externalLinks/externalLink2.xml"/><Relationship Id="rId38" Type="http://schemas.openxmlformats.org/officeDocument/2006/relationships/theme" Target="theme/theme1.xml"/><Relationship Id="rId20" Type="http://schemas.openxmlformats.org/officeDocument/2006/relationships/chartsheet" Target="chartsheets/sheet9.xml"/><Relationship Id="rId41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VARS!$B$12</c:f>
          <c:strCache>
            <c:ptCount val="1"/>
            <c:pt idx="0">
              <c:v>Patentamientos de Automotores Nuevos, Transferencias de Usados y Patentamiento de maquinaria.
Variaciones de series filtradas. Último dato: 2026.01.
Fuente: CICEc en base a datos de DNRPA.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189369630150309"/>
          <c:y val="0.14682982068851483"/>
          <c:w val="0.84167892489150364"/>
          <c:h val="0.750600547972255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VARS!$C$5</c:f>
              <c:strCache>
                <c:ptCount val="1"/>
                <c:pt idx="0">
                  <c:v>Desvío respecto al máximo previo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0-FB90-4354-9158-EA403228EFFB}"/>
              </c:ext>
            </c:extLst>
          </c:dPt>
          <c:dPt>
            <c:idx val="1"/>
            <c:invertIfNegative val="0"/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FB90-4354-9158-EA403228EF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 cmpd="sng" algn="ctr">
                      <a:solidFill>
                        <a:schemeClr val="tx1">
                          <a:shade val="9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VARS!$B$6:$B$8</c:f>
              <c:strCache>
                <c:ptCount val="3"/>
                <c:pt idx="0">
                  <c:v>Pat. autom. nuevos</c:v>
                </c:pt>
                <c:pt idx="1">
                  <c:v>Transf. autom. usados</c:v>
                </c:pt>
                <c:pt idx="2">
                  <c:v>Patentamientos de maquinaria </c:v>
                </c:pt>
              </c:strCache>
            </c:strRef>
          </c:cat>
          <c:val>
            <c:numRef>
              <c:f>VARS!$C$6:$C$8</c:f>
              <c:numCache>
                <c:formatCode>0.0%\ ;[Red]\-0.0%</c:formatCode>
                <c:ptCount val="3"/>
                <c:pt idx="0">
                  <c:v>-0.44116529023460671</c:v>
                </c:pt>
                <c:pt idx="1">
                  <c:v>-6.4587748179858573E-2</c:v>
                </c:pt>
                <c:pt idx="2">
                  <c:v>-0.44690770347741537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B90-4354-9158-EA403228EFFB}"/>
            </c:ext>
          </c:extLst>
        </c:ser>
        <c:ser>
          <c:idx val="0"/>
          <c:order val="1"/>
          <c:tx>
            <c:strRef>
              <c:f>VARS!$D$5</c:f>
              <c:strCache>
                <c:ptCount val="1"/>
                <c:pt idx="0">
                  <c:v>Variación mensual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 cmpd="sng" algn="ctr">
                      <a:solidFill>
                        <a:schemeClr val="tx1">
                          <a:shade val="9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VARS!$B$6:$B$8</c:f>
              <c:strCache>
                <c:ptCount val="3"/>
                <c:pt idx="0">
                  <c:v>Pat. autom. nuevos</c:v>
                </c:pt>
                <c:pt idx="1">
                  <c:v>Transf. autom. usados</c:v>
                </c:pt>
                <c:pt idx="2">
                  <c:v>Patentamientos de maquinaria </c:v>
                </c:pt>
              </c:strCache>
            </c:strRef>
          </c:cat>
          <c:val>
            <c:numRef>
              <c:f>VARS!$D$6:$D$8</c:f>
              <c:numCache>
                <c:formatCode>0.0%\ ;[Red]\-0.0%</c:formatCode>
                <c:ptCount val="3"/>
                <c:pt idx="0">
                  <c:v>2.1049356861811759E-2</c:v>
                </c:pt>
                <c:pt idx="1">
                  <c:v>1.1402218616874186E-2</c:v>
                </c:pt>
                <c:pt idx="2">
                  <c:v>4.9722423829436889E-2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90-4354-9158-EA403228EFFB}"/>
            </c:ext>
          </c:extLst>
        </c:ser>
        <c:ser>
          <c:idx val="2"/>
          <c:order val="2"/>
          <c:tx>
            <c:strRef>
              <c:f>VARS!$E$5</c:f>
              <c:strCache>
                <c:ptCount val="1"/>
                <c:pt idx="0">
                  <c:v>Variación 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 cmpd="sng" algn="ctr">
                      <a:solidFill>
                        <a:schemeClr val="tx1">
                          <a:shade val="9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VARS!$B$6:$B$8</c:f>
              <c:strCache>
                <c:ptCount val="3"/>
                <c:pt idx="0">
                  <c:v>Pat. autom. nuevos</c:v>
                </c:pt>
                <c:pt idx="1">
                  <c:v>Transf. autom. usados</c:v>
                </c:pt>
                <c:pt idx="2">
                  <c:v>Patentamientos de maquinaria </c:v>
                </c:pt>
              </c:strCache>
            </c:strRef>
          </c:cat>
          <c:val>
            <c:numRef>
              <c:f>VARS!$E$6:$E$8</c:f>
              <c:numCache>
                <c:formatCode>0.0%\ ;[Red]\-0.0%</c:formatCode>
                <c:ptCount val="3"/>
                <c:pt idx="0">
                  <c:v>-3.118504792137522E-2</c:v>
                </c:pt>
                <c:pt idx="1">
                  <c:v>-0.10185142783453338</c:v>
                </c:pt>
                <c:pt idx="2">
                  <c:v>-5.7660562683329308E-2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B90-4354-9158-EA403228EFFB}"/>
            </c:ext>
          </c:extLst>
        </c:ser>
        <c:ser>
          <c:idx val="3"/>
          <c:order val="3"/>
          <c:tx>
            <c:strRef>
              <c:f>VARS!$F$5</c:f>
              <c:strCache>
                <c:ptCount val="1"/>
                <c:pt idx="0">
                  <c:v>Variación anual suavizada de 6 meses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 cmpd="sng" algn="ctr">
                      <a:solidFill>
                        <a:schemeClr val="tx1">
                          <a:shade val="9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VARS!$B$6:$B$8</c:f>
              <c:strCache>
                <c:ptCount val="3"/>
                <c:pt idx="0">
                  <c:v>Pat. autom. nuevos</c:v>
                </c:pt>
                <c:pt idx="1">
                  <c:v>Transf. autom. usados</c:v>
                </c:pt>
                <c:pt idx="2">
                  <c:v>Patentamientos de maquinaria </c:v>
                </c:pt>
              </c:strCache>
            </c:strRef>
          </c:cat>
          <c:val>
            <c:numRef>
              <c:f>VARS!$F$6:$F$8</c:f>
              <c:numCache>
                <c:formatCode>0.0%\ ;[Red]\-0.0%</c:formatCode>
                <c:ptCount val="3"/>
                <c:pt idx="0">
                  <c:v>1.2085896479292924E-2</c:v>
                </c:pt>
                <c:pt idx="1">
                  <c:v>-7.9680949827439673E-2</c:v>
                </c:pt>
                <c:pt idx="2">
                  <c:v>4.1171505774739714E-3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B90-4354-9158-EA403228EF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5454304"/>
        <c:axId val="915448728"/>
        <c:extLst/>
      </c:barChart>
      <c:catAx>
        <c:axId val="915454304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rnd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AR"/>
          </a:p>
        </c:txPr>
        <c:crossAx val="915448728"/>
        <c:crosses val="autoZero"/>
        <c:auto val="1"/>
        <c:lblAlgn val="ctr"/>
        <c:lblOffset val="100"/>
        <c:noMultiLvlLbl val="0"/>
      </c:catAx>
      <c:valAx>
        <c:axId val="915448728"/>
        <c:scaling>
          <c:orientation val="minMax"/>
        </c:scaling>
        <c:delete val="0"/>
        <c:axPos val="b"/>
        <c:majorGridlines>
          <c:spPr>
            <a:ln w="9525" cap="rnd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0.0%;[Red]\-0.0%" sourceLinked="0"/>
        <c:majorTickMark val="none"/>
        <c:minorTickMark val="none"/>
        <c:tickLblPos val="nextTo"/>
        <c:spPr>
          <a:noFill/>
          <a:ln w="12700" cap="rnd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AR"/>
          </a:p>
        </c:txPr>
        <c:crossAx val="9154543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solidFill>
        <a:sysClr val="windowText" lastClr="000000"/>
      </a:solidFill>
      <a:prstDash val="solid"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+mn-lt"/>
        </a:defRPr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ysClr val="windowText" lastClr="000000"/>
                </a:solidFill>
              </a:defRPr>
            </a:pPr>
            <a:r>
              <a:rPr lang="es-AR" sz="1600">
                <a:solidFill>
                  <a:sysClr val="windowText" lastClr="000000"/>
                </a:solidFill>
              </a:rPr>
              <a:t>Correlaciones Trimestrales del PIB para diferentes Adelantos (-) y Rezagos (+) de las series.
Fuente: CICEc</a:t>
            </a:r>
            <a:r>
              <a:rPr lang="es-AR" sz="1600" baseline="0">
                <a:solidFill>
                  <a:sysClr val="windowText" lastClr="000000"/>
                </a:solidFill>
              </a:rPr>
              <a:t> </a:t>
            </a:r>
            <a:r>
              <a:rPr lang="es-AR" sz="1600">
                <a:solidFill>
                  <a:sysClr val="windowText" lastClr="000000"/>
                </a:solidFill>
              </a:rPr>
              <a:t>en base a datos de DNRPA.</a:t>
            </a:r>
          </a:p>
        </c:rich>
      </c:tx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286452947259589E-2"/>
          <c:y val="0.12744436230307138"/>
          <c:w val="0.9203722854188211"/>
          <c:h val="0.70136921013796172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T_Trim!$B$3</c:f>
              <c:strCache>
                <c:ptCount val="1"/>
                <c:pt idx="0">
                  <c:v>REGVN-LND</c:v>
                </c:pt>
              </c:strCache>
            </c:strRef>
          </c:tx>
          <c:spPr>
            <a:solidFill>
              <a:srgbClr val="0000CC"/>
            </a:solidFill>
            <a:ln w="9525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T_Trim!$A$4:$A$10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T_Trim!$B$4:$B$10</c:f>
              <c:numCache>
                <c:formatCode>0.00_ ;[Red]\-0.00\ </c:formatCode>
                <c:ptCount val="7"/>
                <c:pt idx="0">
                  <c:v>-3.0155930181771068E-2</c:v>
                </c:pt>
                <c:pt idx="1">
                  <c:v>0.17301878582911373</c:v>
                </c:pt>
                <c:pt idx="2">
                  <c:v>0.48625171114722215</c:v>
                </c:pt>
                <c:pt idx="3">
                  <c:v>0.55216388970536401</c:v>
                </c:pt>
                <c:pt idx="4">
                  <c:v>0.44882175714709766</c:v>
                </c:pt>
                <c:pt idx="5">
                  <c:v>0.24125371876849627</c:v>
                </c:pt>
                <c:pt idx="6">
                  <c:v>0.13006997647985649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9-449E-9050-88FB18FA8DD0}"/>
            </c:ext>
          </c:extLst>
        </c:ser>
        <c:ser>
          <c:idx val="0"/>
          <c:order val="1"/>
          <c:tx>
            <c:strRef>
              <c:f>T_Trim!$C$3</c:f>
              <c:strCache>
                <c:ptCount val="1"/>
                <c:pt idx="0">
                  <c:v>REGVU-LND</c:v>
                </c:pt>
              </c:strCache>
            </c:strRef>
          </c:tx>
          <c:spPr>
            <a:solidFill>
              <a:srgbClr val="92D050"/>
            </a:solidFill>
            <a:ln w="9525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T_Trim!$A$4:$A$10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T_Trim!$C$4:$C$10</c:f>
              <c:numCache>
                <c:formatCode>0.00_ ;[Red]\-0.00\ </c:formatCode>
                <c:ptCount val="7"/>
                <c:pt idx="0">
                  <c:v>4.23031658844144E-2</c:v>
                </c:pt>
                <c:pt idx="1">
                  <c:v>0.29882790910789797</c:v>
                </c:pt>
                <c:pt idx="2">
                  <c:v>0.5887267889075215</c:v>
                </c:pt>
                <c:pt idx="3">
                  <c:v>0.50446394638534287</c:v>
                </c:pt>
                <c:pt idx="4">
                  <c:v>5.0169679536942249E-2</c:v>
                </c:pt>
                <c:pt idx="5">
                  <c:v>-0.18997969556861496</c:v>
                </c:pt>
                <c:pt idx="6">
                  <c:v>-0.23083098589073903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9-449E-9050-88FB18FA8DD0}"/>
            </c:ext>
          </c:extLst>
        </c:ser>
        <c:ser>
          <c:idx val="3"/>
          <c:order val="4"/>
          <c:tx>
            <c:strRef>
              <c:f>T_Trim!$D$3</c:f>
              <c:strCache>
                <c:ptCount val="1"/>
                <c:pt idx="0">
                  <c:v>REMAQN-LND</c:v>
                </c:pt>
              </c:strCache>
            </c:strRef>
          </c:tx>
          <c:invertIfNegative val="0"/>
          <c:val>
            <c:numRef>
              <c:f>T_Trim!$D$4:$D$10</c:f>
              <c:numCache>
                <c:formatCode>0.00_ ;[Red]\-0.00\ </c:formatCode>
                <c:ptCount val="7"/>
                <c:pt idx="0">
                  <c:v>6.0695078629031278E-2</c:v>
                </c:pt>
                <c:pt idx="1">
                  <c:v>0.18326322443396451</c:v>
                </c:pt>
                <c:pt idx="2">
                  <c:v>0.40558014209737114</c:v>
                </c:pt>
                <c:pt idx="3">
                  <c:v>0.45776518410590672</c:v>
                </c:pt>
                <c:pt idx="4">
                  <c:v>0.19823182157708177</c:v>
                </c:pt>
                <c:pt idx="5">
                  <c:v>-0.12237040135698812</c:v>
                </c:pt>
                <c:pt idx="6">
                  <c:v>-0.33131318184702629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7-4CD0-A96D-A3499DB79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15616"/>
        <c:axId val="206818304"/>
      </c:barChart>
      <c:lineChart>
        <c:grouping val="standard"/>
        <c:varyColors val="0"/>
        <c:ser>
          <c:idx val="1"/>
          <c:order val="2"/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cat>
            <c:numRef>
              <c:f>T_Trim!$A$4:$A$10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T_Trim!$F$4:$F$10</c:f>
              <c:numCache>
                <c:formatCode>#,##0.000_);[Red]\-#,##0.000_)</c:formatCode>
                <c:ptCount val="7"/>
                <c:pt idx="0">
                  <c:v>0.17747130188322277</c:v>
                </c:pt>
                <c:pt idx="1">
                  <c:v>0.17747130188322277</c:v>
                </c:pt>
                <c:pt idx="2">
                  <c:v>0.17747130188322277</c:v>
                </c:pt>
                <c:pt idx="3">
                  <c:v>0.17747130188322277</c:v>
                </c:pt>
                <c:pt idx="4">
                  <c:v>0.17747130188322277</c:v>
                </c:pt>
                <c:pt idx="5">
                  <c:v>0.17747130188322277</c:v>
                </c:pt>
                <c:pt idx="6">
                  <c:v>0.17747130188322277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9-449E-9050-88FB18FA8DD0}"/>
            </c:ext>
          </c:extLst>
        </c:ser>
        <c:ser>
          <c:idx val="2"/>
          <c:order val="3"/>
          <c:tx>
            <c:strRef>
              <c:f>T_Trim!$G$3</c:f>
              <c:strCache>
                <c:ptCount val="1"/>
                <c:pt idx="0">
                  <c:v>Conf. 95%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cat>
            <c:numRef>
              <c:f>T_Trim!$A$4:$A$10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T_Trim!$G$4:$G$10</c:f>
              <c:numCache>
                <c:formatCode>#,##0.000_);[Red]\-#,##0.000_)</c:formatCode>
                <c:ptCount val="7"/>
                <c:pt idx="0">
                  <c:v>-0.17747130188322277</c:v>
                </c:pt>
                <c:pt idx="1">
                  <c:v>-0.17747130188322277</c:v>
                </c:pt>
                <c:pt idx="2">
                  <c:v>-0.17747130188322277</c:v>
                </c:pt>
                <c:pt idx="3">
                  <c:v>-0.17747130188322277</c:v>
                </c:pt>
                <c:pt idx="4">
                  <c:v>-0.17747130188322277</c:v>
                </c:pt>
                <c:pt idx="5">
                  <c:v>-0.17747130188322277</c:v>
                </c:pt>
                <c:pt idx="6">
                  <c:v>-0.17747130188322277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39-449E-9050-88FB18FA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15616"/>
        <c:axId val="206818304"/>
      </c:lineChart>
      <c:catAx>
        <c:axId val="20681561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Trimestres</a:t>
                </a:r>
              </a:p>
            </c:rich>
          </c:tx>
          <c:layout>
            <c:manualLayout>
              <c:xMode val="edge"/>
              <c:yMode val="edge"/>
              <c:x val="0.48500517063081738"/>
              <c:y val="0.888135593220338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20681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818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0.00_ ;[Red]\-0.00\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206815616"/>
        <c:crosses val="autoZero"/>
        <c:crossBetween val="between"/>
        <c:majorUnit val="0.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VARS!$B$13</c:f>
          <c:strCache>
            <c:ptCount val="1"/>
            <c:pt idx="0">
              <c:v>Patentamiento de Automotores Nuevos (REGVN).
Miles de vehículos.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0006602416350913E-2"/>
          <c:y val="0.15362573211232752"/>
          <c:w val="0.87742302975349762"/>
          <c:h val="0.70854264564609515"/>
        </c:manualLayout>
      </c:layout>
      <c:barChart>
        <c:barDir val="col"/>
        <c:grouping val="clustered"/>
        <c:varyColors val="0"/>
        <c:ser>
          <c:idx val="0"/>
          <c:order val="4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REGV!$CF$11:$CF$419</c:f>
              <c:numCache>
                <c:formatCode>0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E-4860-B50A-00F219D47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7208320"/>
        <c:axId val="387210240"/>
      </c:barChart>
      <c:lineChart>
        <c:grouping val="standard"/>
        <c:varyColors val="0"/>
        <c:ser>
          <c:idx val="1"/>
          <c:order val="0"/>
          <c:tx>
            <c:strRef>
              <c:f>REGV!$B$10</c:f>
              <c:strCache>
                <c:ptCount val="1"/>
                <c:pt idx="0">
                  <c:v>REGVN</c:v>
                </c:pt>
              </c:strCache>
            </c:strRef>
          </c:tx>
          <c:spPr>
            <a:ln w="12700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REGV!$B$11:$B$419</c:f>
              <c:numCache>
                <c:formatCode>#,##0.0_ ;[Red]\-#,##0.0\ </c:formatCode>
                <c:ptCount val="409"/>
                <c:pt idx="0">
                  <c:v>64.045023466387718</c:v>
                </c:pt>
                <c:pt idx="1">
                  <c:v>34.202994125157304</c:v>
                </c:pt>
                <c:pt idx="2">
                  <c:v>33.899655641538068</c:v>
                </c:pt>
                <c:pt idx="3">
                  <c:v>40.106550081615424</c:v>
                </c:pt>
                <c:pt idx="4">
                  <c:v>41.118573940913073</c:v>
                </c:pt>
                <c:pt idx="5">
                  <c:v>37.089629010750151</c:v>
                </c:pt>
                <c:pt idx="6">
                  <c:v>46.790141230891813</c:v>
                </c:pt>
                <c:pt idx="7">
                  <c:v>43.764073520604946</c:v>
                </c:pt>
                <c:pt idx="8">
                  <c:v>46.987126662609654</c:v>
                </c:pt>
                <c:pt idx="9">
                  <c:v>45.744372309635224</c:v>
                </c:pt>
                <c:pt idx="10">
                  <c:v>31.748762819710429</c:v>
                </c:pt>
                <c:pt idx="11">
                  <c:v>20.838097190186229</c:v>
                </c:pt>
                <c:pt idx="12">
                  <c:v>73.614999999999995</c:v>
                </c:pt>
                <c:pt idx="13">
                  <c:v>36.137999999999998</c:v>
                </c:pt>
                <c:pt idx="14">
                  <c:v>41.11</c:v>
                </c:pt>
                <c:pt idx="15">
                  <c:v>30.375</c:v>
                </c:pt>
                <c:pt idx="16">
                  <c:v>28.832999999999998</c:v>
                </c:pt>
                <c:pt idx="17">
                  <c:v>27.888000000000002</c:v>
                </c:pt>
                <c:pt idx="18">
                  <c:v>27.661999999999999</c:v>
                </c:pt>
                <c:pt idx="19">
                  <c:v>29.343</c:v>
                </c:pt>
                <c:pt idx="20">
                  <c:v>29.21</c:v>
                </c:pt>
                <c:pt idx="21">
                  <c:v>26.795999999999999</c:v>
                </c:pt>
                <c:pt idx="22">
                  <c:v>21.742999999999999</c:v>
                </c:pt>
                <c:pt idx="23">
                  <c:v>11.494</c:v>
                </c:pt>
                <c:pt idx="24">
                  <c:v>48.642000000000003</c:v>
                </c:pt>
                <c:pt idx="25">
                  <c:v>28.317</c:v>
                </c:pt>
                <c:pt idx="26">
                  <c:v>29.716999999999999</c:v>
                </c:pt>
                <c:pt idx="27">
                  <c:v>30.344999999999999</c:v>
                </c:pt>
                <c:pt idx="28">
                  <c:v>34.055999999999997</c:v>
                </c:pt>
                <c:pt idx="29">
                  <c:v>26.643999999999998</c:v>
                </c:pt>
                <c:pt idx="30">
                  <c:v>32.396000000000001</c:v>
                </c:pt>
                <c:pt idx="31">
                  <c:v>31.686</c:v>
                </c:pt>
                <c:pt idx="32">
                  <c:v>30.321999999999999</c:v>
                </c:pt>
                <c:pt idx="33">
                  <c:v>30.861999999999998</c:v>
                </c:pt>
                <c:pt idx="34">
                  <c:v>25.001999999999999</c:v>
                </c:pt>
                <c:pt idx="35">
                  <c:v>20.346</c:v>
                </c:pt>
                <c:pt idx="36">
                  <c:v>55.725000000000001</c:v>
                </c:pt>
                <c:pt idx="37">
                  <c:v>29.76</c:v>
                </c:pt>
                <c:pt idx="38">
                  <c:v>29.43</c:v>
                </c:pt>
                <c:pt idx="39">
                  <c:v>34.734000000000002</c:v>
                </c:pt>
                <c:pt idx="40">
                  <c:v>35.476999999999997</c:v>
                </c:pt>
                <c:pt idx="41">
                  <c:v>32.073999999999998</c:v>
                </c:pt>
                <c:pt idx="42">
                  <c:v>40.457999999999998</c:v>
                </c:pt>
                <c:pt idx="43">
                  <c:v>37.904000000000003</c:v>
                </c:pt>
                <c:pt idx="44">
                  <c:v>40.725999999999999</c:v>
                </c:pt>
                <c:pt idx="45">
                  <c:v>39.673000000000002</c:v>
                </c:pt>
                <c:pt idx="46">
                  <c:v>27.45</c:v>
                </c:pt>
                <c:pt idx="47">
                  <c:v>18.826000000000001</c:v>
                </c:pt>
                <c:pt idx="48">
                  <c:v>68.045000000000002</c:v>
                </c:pt>
                <c:pt idx="49">
                  <c:v>40.99</c:v>
                </c:pt>
                <c:pt idx="50">
                  <c:v>42.969000000000001</c:v>
                </c:pt>
                <c:pt idx="51">
                  <c:v>42.360999999999997</c:v>
                </c:pt>
                <c:pt idx="52">
                  <c:v>38.561</c:v>
                </c:pt>
                <c:pt idx="53">
                  <c:v>40.587000000000003</c:v>
                </c:pt>
                <c:pt idx="54">
                  <c:v>45.73</c:v>
                </c:pt>
                <c:pt idx="55">
                  <c:v>41.704999999999998</c:v>
                </c:pt>
                <c:pt idx="56">
                  <c:v>40.920999999999999</c:v>
                </c:pt>
                <c:pt idx="57">
                  <c:v>34.046999999999997</c:v>
                </c:pt>
                <c:pt idx="58">
                  <c:v>28.544</c:v>
                </c:pt>
                <c:pt idx="59">
                  <c:v>19.940000000000001</c:v>
                </c:pt>
                <c:pt idx="60">
                  <c:v>52.972999999999999</c:v>
                </c:pt>
                <c:pt idx="61">
                  <c:v>29.937000000000001</c:v>
                </c:pt>
                <c:pt idx="62">
                  <c:v>32.631</c:v>
                </c:pt>
                <c:pt idx="63">
                  <c:v>26.620999999999999</c:v>
                </c:pt>
                <c:pt idx="64">
                  <c:v>24.236999999999998</c:v>
                </c:pt>
                <c:pt idx="65">
                  <c:v>28.334</c:v>
                </c:pt>
                <c:pt idx="66">
                  <c:v>34.183</c:v>
                </c:pt>
                <c:pt idx="67">
                  <c:v>37.204999999999998</c:v>
                </c:pt>
                <c:pt idx="68">
                  <c:v>41.470999999999997</c:v>
                </c:pt>
                <c:pt idx="69">
                  <c:v>36.238</c:v>
                </c:pt>
                <c:pt idx="70">
                  <c:v>35.222999999999999</c:v>
                </c:pt>
                <c:pt idx="71">
                  <c:v>27.582999999999998</c:v>
                </c:pt>
                <c:pt idx="72">
                  <c:v>46.926000000000002</c:v>
                </c:pt>
                <c:pt idx="73">
                  <c:v>32.798000000000002</c:v>
                </c:pt>
                <c:pt idx="74">
                  <c:v>32.503999999999998</c:v>
                </c:pt>
                <c:pt idx="75">
                  <c:v>26.640999999999998</c:v>
                </c:pt>
                <c:pt idx="76">
                  <c:v>27.58</c:v>
                </c:pt>
                <c:pt idx="77">
                  <c:v>28.428000000000001</c:v>
                </c:pt>
                <c:pt idx="78">
                  <c:v>27.414999999999999</c:v>
                </c:pt>
                <c:pt idx="79">
                  <c:v>28.867999999999999</c:v>
                </c:pt>
                <c:pt idx="80">
                  <c:v>28.157</c:v>
                </c:pt>
                <c:pt idx="81">
                  <c:v>33.588000000000001</c:v>
                </c:pt>
                <c:pt idx="82">
                  <c:v>23.625</c:v>
                </c:pt>
                <c:pt idx="83">
                  <c:v>16.280999999999999</c:v>
                </c:pt>
                <c:pt idx="84">
                  <c:v>36.451000000000001</c:v>
                </c:pt>
                <c:pt idx="85">
                  <c:v>16.106999999999999</c:v>
                </c:pt>
                <c:pt idx="86">
                  <c:v>17.594000000000001</c:v>
                </c:pt>
                <c:pt idx="87">
                  <c:v>17.129000000000001</c:v>
                </c:pt>
                <c:pt idx="88">
                  <c:v>17.606000000000002</c:v>
                </c:pt>
                <c:pt idx="89">
                  <c:v>15.78</c:v>
                </c:pt>
                <c:pt idx="90">
                  <c:v>18.748999999999999</c:v>
                </c:pt>
                <c:pt idx="91">
                  <c:v>17.565999999999999</c:v>
                </c:pt>
                <c:pt idx="92">
                  <c:v>15.18</c:v>
                </c:pt>
                <c:pt idx="93">
                  <c:v>14.763</c:v>
                </c:pt>
                <c:pt idx="94">
                  <c:v>12.547000000000001</c:v>
                </c:pt>
                <c:pt idx="95">
                  <c:v>7.181</c:v>
                </c:pt>
                <c:pt idx="96">
                  <c:v>16.382000000000001</c:v>
                </c:pt>
                <c:pt idx="97">
                  <c:v>8.8119999999999994</c:v>
                </c:pt>
                <c:pt idx="98">
                  <c:v>13.497</c:v>
                </c:pt>
                <c:pt idx="99">
                  <c:v>13.641</c:v>
                </c:pt>
                <c:pt idx="100">
                  <c:v>10.255000000000001</c:v>
                </c:pt>
                <c:pt idx="101">
                  <c:v>4.4119999999999999</c:v>
                </c:pt>
                <c:pt idx="102">
                  <c:v>5.5970000000000004</c:v>
                </c:pt>
                <c:pt idx="103">
                  <c:v>5.9930000000000003</c:v>
                </c:pt>
                <c:pt idx="104">
                  <c:v>5.8979999999999997</c:v>
                </c:pt>
                <c:pt idx="105">
                  <c:v>6.226</c:v>
                </c:pt>
                <c:pt idx="106">
                  <c:v>5.0949999999999998</c:v>
                </c:pt>
                <c:pt idx="107">
                  <c:v>5.423</c:v>
                </c:pt>
                <c:pt idx="108">
                  <c:v>14.503</c:v>
                </c:pt>
                <c:pt idx="109">
                  <c:v>6.7489999999999997</c:v>
                </c:pt>
                <c:pt idx="110">
                  <c:v>7.5030000000000001</c:v>
                </c:pt>
                <c:pt idx="111">
                  <c:v>9.2710000000000008</c:v>
                </c:pt>
                <c:pt idx="112">
                  <c:v>10.842000000000001</c:v>
                </c:pt>
                <c:pt idx="113">
                  <c:v>11.38</c:v>
                </c:pt>
                <c:pt idx="114">
                  <c:v>13.759</c:v>
                </c:pt>
                <c:pt idx="115">
                  <c:v>13.429</c:v>
                </c:pt>
                <c:pt idx="116">
                  <c:v>15.537000000000001</c:v>
                </c:pt>
                <c:pt idx="117">
                  <c:v>17.34</c:v>
                </c:pt>
                <c:pt idx="118">
                  <c:v>13.859</c:v>
                </c:pt>
                <c:pt idx="119">
                  <c:v>11.875</c:v>
                </c:pt>
                <c:pt idx="120">
                  <c:v>32.743000000000002</c:v>
                </c:pt>
                <c:pt idx="121">
                  <c:v>19.074999999999999</c:v>
                </c:pt>
                <c:pt idx="122">
                  <c:v>23.928999999999998</c:v>
                </c:pt>
                <c:pt idx="123">
                  <c:v>22.806000000000001</c:v>
                </c:pt>
                <c:pt idx="124">
                  <c:v>23.503</c:v>
                </c:pt>
                <c:pt idx="125">
                  <c:v>24.901</c:v>
                </c:pt>
                <c:pt idx="126">
                  <c:v>28.193000000000001</c:v>
                </c:pt>
                <c:pt idx="127">
                  <c:v>28.225999999999999</c:v>
                </c:pt>
                <c:pt idx="128">
                  <c:v>28.411000000000001</c:v>
                </c:pt>
                <c:pt idx="129">
                  <c:v>24.79</c:v>
                </c:pt>
                <c:pt idx="130">
                  <c:v>23.266999999999999</c:v>
                </c:pt>
                <c:pt idx="131">
                  <c:v>12.635</c:v>
                </c:pt>
                <c:pt idx="132">
                  <c:v>53.720999999999997</c:v>
                </c:pt>
                <c:pt idx="133">
                  <c:v>27.129000000000001</c:v>
                </c:pt>
                <c:pt idx="134">
                  <c:v>31.05</c:v>
                </c:pt>
                <c:pt idx="135">
                  <c:v>33.139000000000003</c:v>
                </c:pt>
                <c:pt idx="136">
                  <c:v>33.595999999999997</c:v>
                </c:pt>
                <c:pt idx="137">
                  <c:v>32.899000000000001</c:v>
                </c:pt>
                <c:pt idx="138">
                  <c:v>34.384999999999998</c:v>
                </c:pt>
                <c:pt idx="139">
                  <c:v>32.009</c:v>
                </c:pt>
                <c:pt idx="140">
                  <c:v>36.247999999999998</c:v>
                </c:pt>
                <c:pt idx="141">
                  <c:v>30.759</c:v>
                </c:pt>
                <c:pt idx="142">
                  <c:v>29.545000000000002</c:v>
                </c:pt>
                <c:pt idx="143">
                  <c:v>14.754</c:v>
                </c:pt>
                <c:pt idx="144">
                  <c:v>66.275999999999996</c:v>
                </c:pt>
                <c:pt idx="145">
                  <c:v>32.753999999999998</c:v>
                </c:pt>
                <c:pt idx="146">
                  <c:v>40.837000000000003</c:v>
                </c:pt>
                <c:pt idx="147">
                  <c:v>34.670999999999999</c:v>
                </c:pt>
                <c:pt idx="148">
                  <c:v>38.659999999999997</c:v>
                </c:pt>
                <c:pt idx="149">
                  <c:v>36.832000000000001</c:v>
                </c:pt>
                <c:pt idx="150">
                  <c:v>37.140999999999998</c:v>
                </c:pt>
                <c:pt idx="151">
                  <c:v>39.587000000000003</c:v>
                </c:pt>
                <c:pt idx="152">
                  <c:v>39.808999999999997</c:v>
                </c:pt>
                <c:pt idx="153">
                  <c:v>36.156999999999996</c:v>
                </c:pt>
                <c:pt idx="154">
                  <c:v>33.402999999999999</c:v>
                </c:pt>
                <c:pt idx="155">
                  <c:v>16.454999999999998</c:v>
                </c:pt>
                <c:pt idx="156">
                  <c:v>82.813000000000002</c:v>
                </c:pt>
                <c:pt idx="157">
                  <c:v>39.155999999999999</c:v>
                </c:pt>
                <c:pt idx="158">
                  <c:v>47.511000000000003</c:v>
                </c:pt>
                <c:pt idx="159">
                  <c:v>42.183999999999997</c:v>
                </c:pt>
                <c:pt idx="160">
                  <c:v>47.515999999999998</c:v>
                </c:pt>
                <c:pt idx="161">
                  <c:v>42.677</c:v>
                </c:pt>
                <c:pt idx="162">
                  <c:v>50.448</c:v>
                </c:pt>
                <c:pt idx="163">
                  <c:v>54.707999999999998</c:v>
                </c:pt>
                <c:pt idx="164">
                  <c:v>49.466999999999999</c:v>
                </c:pt>
                <c:pt idx="165">
                  <c:v>49.749000000000002</c:v>
                </c:pt>
                <c:pt idx="166">
                  <c:v>41.823</c:v>
                </c:pt>
                <c:pt idx="167">
                  <c:v>24.789000000000001</c:v>
                </c:pt>
                <c:pt idx="168">
                  <c:v>86.213999999999999</c:v>
                </c:pt>
                <c:pt idx="169">
                  <c:v>46.811</c:v>
                </c:pt>
                <c:pt idx="170">
                  <c:v>44.558999999999997</c:v>
                </c:pt>
                <c:pt idx="171">
                  <c:v>56.731999999999999</c:v>
                </c:pt>
                <c:pt idx="172">
                  <c:v>57.664000000000001</c:v>
                </c:pt>
                <c:pt idx="173">
                  <c:v>49.576000000000001</c:v>
                </c:pt>
                <c:pt idx="174">
                  <c:v>58.768999999999998</c:v>
                </c:pt>
                <c:pt idx="175">
                  <c:v>51.707000000000001</c:v>
                </c:pt>
                <c:pt idx="176">
                  <c:v>56.347999999999999</c:v>
                </c:pt>
                <c:pt idx="177">
                  <c:v>51.197000000000003</c:v>
                </c:pt>
                <c:pt idx="178">
                  <c:v>35.645000000000003</c:v>
                </c:pt>
                <c:pt idx="179">
                  <c:v>20.033999999999999</c:v>
                </c:pt>
                <c:pt idx="180">
                  <c:v>74.052999999999997</c:v>
                </c:pt>
                <c:pt idx="181">
                  <c:v>39.195999999999998</c:v>
                </c:pt>
                <c:pt idx="182">
                  <c:v>41.506999999999998</c:v>
                </c:pt>
                <c:pt idx="183">
                  <c:v>40.652999999999999</c:v>
                </c:pt>
                <c:pt idx="184">
                  <c:v>40.256999999999998</c:v>
                </c:pt>
                <c:pt idx="185">
                  <c:v>44.167000000000002</c:v>
                </c:pt>
                <c:pt idx="186">
                  <c:v>46.732999999999997</c:v>
                </c:pt>
                <c:pt idx="187">
                  <c:v>42.564</c:v>
                </c:pt>
                <c:pt idx="188">
                  <c:v>46.274000000000001</c:v>
                </c:pt>
                <c:pt idx="189">
                  <c:v>40.255000000000003</c:v>
                </c:pt>
                <c:pt idx="190">
                  <c:v>37.652999999999999</c:v>
                </c:pt>
                <c:pt idx="191">
                  <c:v>23.486999999999998</c:v>
                </c:pt>
                <c:pt idx="192">
                  <c:v>79.051000000000002</c:v>
                </c:pt>
                <c:pt idx="193">
                  <c:v>44.905999999999999</c:v>
                </c:pt>
                <c:pt idx="194">
                  <c:v>57.488999999999997</c:v>
                </c:pt>
                <c:pt idx="195">
                  <c:v>51.280999999999999</c:v>
                </c:pt>
                <c:pt idx="196">
                  <c:v>50.941000000000003</c:v>
                </c:pt>
                <c:pt idx="197">
                  <c:v>55.061</c:v>
                </c:pt>
                <c:pt idx="198">
                  <c:v>57.692999999999998</c:v>
                </c:pt>
                <c:pt idx="199">
                  <c:v>57.622999999999998</c:v>
                </c:pt>
                <c:pt idx="200">
                  <c:v>64.234999999999999</c:v>
                </c:pt>
                <c:pt idx="201">
                  <c:v>53.97</c:v>
                </c:pt>
                <c:pt idx="202">
                  <c:v>54.347999999999999</c:v>
                </c:pt>
                <c:pt idx="203">
                  <c:v>38.954000000000001</c:v>
                </c:pt>
                <c:pt idx="204">
                  <c:v>104.339</c:v>
                </c:pt>
                <c:pt idx="205">
                  <c:v>60.398000000000003</c:v>
                </c:pt>
                <c:pt idx="206">
                  <c:v>67.828999999999994</c:v>
                </c:pt>
                <c:pt idx="207">
                  <c:v>65.594999999999999</c:v>
                </c:pt>
                <c:pt idx="208">
                  <c:v>68.218000000000004</c:v>
                </c:pt>
                <c:pt idx="209">
                  <c:v>78.72</c:v>
                </c:pt>
                <c:pt idx="210">
                  <c:v>73.222999999999999</c:v>
                </c:pt>
                <c:pt idx="211">
                  <c:v>80.245999999999995</c:v>
                </c:pt>
                <c:pt idx="212">
                  <c:v>84.582999999999998</c:v>
                </c:pt>
                <c:pt idx="213">
                  <c:v>72.659000000000006</c:v>
                </c:pt>
                <c:pt idx="214">
                  <c:v>65.995999999999995</c:v>
                </c:pt>
                <c:pt idx="215">
                  <c:v>39.014000000000003</c:v>
                </c:pt>
                <c:pt idx="216">
                  <c:v>113.121</c:v>
                </c:pt>
                <c:pt idx="217">
                  <c:v>58.423999999999999</c:v>
                </c:pt>
                <c:pt idx="218">
                  <c:v>82.57</c:v>
                </c:pt>
                <c:pt idx="219">
                  <c:v>61.103000000000002</c:v>
                </c:pt>
                <c:pt idx="220">
                  <c:v>76.727999999999994</c:v>
                </c:pt>
                <c:pt idx="221">
                  <c:v>69.983000000000004</c:v>
                </c:pt>
                <c:pt idx="222">
                  <c:v>74.400999999999996</c:v>
                </c:pt>
                <c:pt idx="223">
                  <c:v>76.771000000000001</c:v>
                </c:pt>
                <c:pt idx="224">
                  <c:v>64.775999999999996</c:v>
                </c:pt>
                <c:pt idx="225">
                  <c:v>70.570999999999998</c:v>
                </c:pt>
                <c:pt idx="226">
                  <c:v>58.796999999999997</c:v>
                </c:pt>
                <c:pt idx="227">
                  <c:v>38.143000000000001</c:v>
                </c:pt>
                <c:pt idx="228">
                  <c:v>110.52500000000001</c:v>
                </c:pt>
                <c:pt idx="229">
                  <c:v>63.783000000000001</c:v>
                </c:pt>
                <c:pt idx="230">
                  <c:v>77.561999999999998</c:v>
                </c:pt>
                <c:pt idx="231">
                  <c:v>82.608999999999995</c:v>
                </c:pt>
                <c:pt idx="232">
                  <c:v>92.736999999999995</c:v>
                </c:pt>
                <c:pt idx="233">
                  <c:v>74.786000000000001</c:v>
                </c:pt>
                <c:pt idx="234">
                  <c:v>88.432000000000002</c:v>
                </c:pt>
                <c:pt idx="235">
                  <c:v>82.725999999999999</c:v>
                </c:pt>
                <c:pt idx="236">
                  <c:v>85.361999999999995</c:v>
                </c:pt>
                <c:pt idx="237">
                  <c:v>89.751000000000005</c:v>
                </c:pt>
                <c:pt idx="238">
                  <c:v>62.069000000000003</c:v>
                </c:pt>
                <c:pt idx="239">
                  <c:v>51.012999999999998</c:v>
                </c:pt>
                <c:pt idx="240">
                  <c:v>109.36</c:v>
                </c:pt>
                <c:pt idx="241">
                  <c:v>58.887999999999998</c:v>
                </c:pt>
                <c:pt idx="242">
                  <c:v>51.847000000000001</c:v>
                </c:pt>
                <c:pt idx="243">
                  <c:v>53.759</c:v>
                </c:pt>
                <c:pt idx="244">
                  <c:v>56.761000000000003</c:v>
                </c:pt>
                <c:pt idx="245">
                  <c:v>53.457999999999998</c:v>
                </c:pt>
                <c:pt idx="246">
                  <c:v>61.616999999999997</c:v>
                </c:pt>
                <c:pt idx="247">
                  <c:v>58.502000000000002</c:v>
                </c:pt>
                <c:pt idx="248">
                  <c:v>59.570999999999998</c:v>
                </c:pt>
                <c:pt idx="249">
                  <c:v>54.456000000000003</c:v>
                </c:pt>
                <c:pt idx="250">
                  <c:v>39.975000000000001</c:v>
                </c:pt>
                <c:pt idx="251">
                  <c:v>30.286000000000001</c:v>
                </c:pt>
                <c:pt idx="252">
                  <c:v>67.248000000000005</c:v>
                </c:pt>
                <c:pt idx="253">
                  <c:v>43.838999999999999</c:v>
                </c:pt>
                <c:pt idx="254">
                  <c:v>50.326000000000001</c:v>
                </c:pt>
                <c:pt idx="255">
                  <c:v>53.325000000000003</c:v>
                </c:pt>
                <c:pt idx="256">
                  <c:v>48.991999999999997</c:v>
                </c:pt>
                <c:pt idx="257">
                  <c:v>58.930999999999997</c:v>
                </c:pt>
                <c:pt idx="258">
                  <c:v>61.963999999999999</c:v>
                </c:pt>
                <c:pt idx="259">
                  <c:v>58.994999999999997</c:v>
                </c:pt>
                <c:pt idx="260">
                  <c:v>67.991</c:v>
                </c:pt>
                <c:pt idx="261">
                  <c:v>60.905999999999999</c:v>
                </c:pt>
                <c:pt idx="262">
                  <c:v>52.238999999999997</c:v>
                </c:pt>
                <c:pt idx="263">
                  <c:v>32.405000000000001</c:v>
                </c:pt>
                <c:pt idx="264">
                  <c:v>57.948</c:v>
                </c:pt>
                <c:pt idx="265">
                  <c:v>48.143999999999998</c:v>
                </c:pt>
                <c:pt idx="266">
                  <c:v>56.427999999999997</c:v>
                </c:pt>
                <c:pt idx="267">
                  <c:v>61.100999999999999</c:v>
                </c:pt>
                <c:pt idx="268">
                  <c:v>60.874000000000002</c:v>
                </c:pt>
                <c:pt idx="269">
                  <c:v>54.628</c:v>
                </c:pt>
                <c:pt idx="270">
                  <c:v>63.768000000000001</c:v>
                </c:pt>
                <c:pt idx="271">
                  <c:v>73.049000000000007</c:v>
                </c:pt>
                <c:pt idx="272">
                  <c:v>71.200999999999993</c:v>
                </c:pt>
                <c:pt idx="273">
                  <c:v>63.713000000000001</c:v>
                </c:pt>
                <c:pt idx="274">
                  <c:v>59.951999999999998</c:v>
                </c:pt>
                <c:pt idx="275">
                  <c:v>40.825000000000003</c:v>
                </c:pt>
                <c:pt idx="276">
                  <c:v>95.361999999999995</c:v>
                </c:pt>
                <c:pt idx="277">
                  <c:v>59.073999999999998</c:v>
                </c:pt>
                <c:pt idx="278">
                  <c:v>78.376000000000005</c:v>
                </c:pt>
                <c:pt idx="279">
                  <c:v>65.099000000000004</c:v>
                </c:pt>
                <c:pt idx="280">
                  <c:v>77.742999999999995</c:v>
                </c:pt>
                <c:pt idx="281">
                  <c:v>78.498000000000005</c:v>
                </c:pt>
                <c:pt idx="282">
                  <c:v>80.956999999999994</c:v>
                </c:pt>
                <c:pt idx="283">
                  <c:v>87.361999999999995</c:v>
                </c:pt>
                <c:pt idx="284">
                  <c:v>80.396000000000001</c:v>
                </c:pt>
                <c:pt idx="285">
                  <c:v>78.716999999999999</c:v>
                </c:pt>
                <c:pt idx="286">
                  <c:v>73.349999999999994</c:v>
                </c:pt>
                <c:pt idx="287">
                  <c:v>47.798999999999999</c:v>
                </c:pt>
                <c:pt idx="288">
                  <c:v>120.80500000000001</c:v>
                </c:pt>
                <c:pt idx="289">
                  <c:v>69.811999999999998</c:v>
                </c:pt>
                <c:pt idx="290">
                  <c:v>85.634</c:v>
                </c:pt>
                <c:pt idx="291">
                  <c:v>77.804000000000002</c:v>
                </c:pt>
                <c:pt idx="292">
                  <c:v>83.424000000000007</c:v>
                </c:pt>
                <c:pt idx="293">
                  <c:v>64.801000000000002</c:v>
                </c:pt>
                <c:pt idx="294">
                  <c:v>67.366</c:v>
                </c:pt>
                <c:pt idx="295">
                  <c:v>65.658000000000001</c:v>
                </c:pt>
                <c:pt idx="296">
                  <c:v>52.896999999999998</c:v>
                </c:pt>
                <c:pt idx="297">
                  <c:v>48.777000000000001</c:v>
                </c:pt>
                <c:pt idx="298">
                  <c:v>39.914000000000001</c:v>
                </c:pt>
                <c:pt idx="299">
                  <c:v>28.545000000000002</c:v>
                </c:pt>
                <c:pt idx="300">
                  <c:v>60.350999999999999</c:v>
                </c:pt>
                <c:pt idx="301">
                  <c:v>40.293999999999997</c:v>
                </c:pt>
                <c:pt idx="302">
                  <c:v>39.281999999999996</c:v>
                </c:pt>
                <c:pt idx="303">
                  <c:v>37.497999999999998</c:v>
                </c:pt>
                <c:pt idx="304">
                  <c:v>36.959000000000003</c:v>
                </c:pt>
                <c:pt idx="305">
                  <c:v>36.32</c:v>
                </c:pt>
                <c:pt idx="306">
                  <c:v>50.055</c:v>
                </c:pt>
                <c:pt idx="307">
                  <c:v>44.573999999999998</c:v>
                </c:pt>
                <c:pt idx="308">
                  <c:v>36.295999999999999</c:v>
                </c:pt>
                <c:pt idx="309">
                  <c:v>32.780999999999999</c:v>
                </c:pt>
                <c:pt idx="310">
                  <c:v>26.004000000000001</c:v>
                </c:pt>
                <c:pt idx="311">
                  <c:v>21.53</c:v>
                </c:pt>
                <c:pt idx="312">
                  <c:v>45.17</c:v>
                </c:pt>
                <c:pt idx="313">
                  <c:v>27.803999999999998</c:v>
                </c:pt>
                <c:pt idx="314">
                  <c:v>17.928999999999998</c:v>
                </c:pt>
                <c:pt idx="315">
                  <c:v>4.4279999999999999</c:v>
                </c:pt>
                <c:pt idx="316">
                  <c:v>21.276</c:v>
                </c:pt>
                <c:pt idx="317">
                  <c:v>37.398000000000003</c:v>
                </c:pt>
                <c:pt idx="318">
                  <c:v>30.596</c:v>
                </c:pt>
                <c:pt idx="319">
                  <c:v>30.722999999999999</c:v>
                </c:pt>
                <c:pt idx="320">
                  <c:v>35.125</c:v>
                </c:pt>
                <c:pt idx="321">
                  <c:v>37.637999999999998</c:v>
                </c:pt>
                <c:pt idx="322">
                  <c:v>35.046999999999997</c:v>
                </c:pt>
                <c:pt idx="323">
                  <c:v>20.791</c:v>
                </c:pt>
                <c:pt idx="324">
                  <c:v>49.93</c:v>
                </c:pt>
                <c:pt idx="325">
                  <c:v>30.632000000000001</c:v>
                </c:pt>
                <c:pt idx="326">
                  <c:v>37.075000000000003</c:v>
                </c:pt>
                <c:pt idx="327">
                  <c:v>32.645000000000003</c:v>
                </c:pt>
                <c:pt idx="328">
                  <c:v>23.082999999999998</c:v>
                </c:pt>
                <c:pt idx="329">
                  <c:v>38.433</c:v>
                </c:pt>
                <c:pt idx="330">
                  <c:v>33.168999999999997</c:v>
                </c:pt>
                <c:pt idx="331">
                  <c:v>31.998000000000001</c:v>
                </c:pt>
                <c:pt idx="332">
                  <c:v>32.137</c:v>
                </c:pt>
                <c:pt idx="333">
                  <c:v>28.24</c:v>
                </c:pt>
                <c:pt idx="334">
                  <c:v>28.734999999999999</c:v>
                </c:pt>
                <c:pt idx="335">
                  <c:v>17.95</c:v>
                </c:pt>
                <c:pt idx="336">
                  <c:v>43.793999999999997</c:v>
                </c:pt>
                <c:pt idx="337">
                  <c:v>29.321000000000002</c:v>
                </c:pt>
                <c:pt idx="338">
                  <c:v>34.781999999999996</c:v>
                </c:pt>
                <c:pt idx="339">
                  <c:v>32.118000000000002</c:v>
                </c:pt>
                <c:pt idx="340">
                  <c:v>35.552999999999997</c:v>
                </c:pt>
                <c:pt idx="341">
                  <c:v>35.655999999999999</c:v>
                </c:pt>
                <c:pt idx="342">
                  <c:v>39.106999999999999</c:v>
                </c:pt>
                <c:pt idx="343">
                  <c:v>38.594999999999999</c:v>
                </c:pt>
                <c:pt idx="344">
                  <c:v>35.020000000000003</c:v>
                </c:pt>
                <c:pt idx="345">
                  <c:v>32.646000000000001</c:v>
                </c:pt>
                <c:pt idx="346">
                  <c:v>33.906999999999996</c:v>
                </c:pt>
                <c:pt idx="347">
                  <c:v>19.888999999999999</c:v>
                </c:pt>
                <c:pt idx="348">
                  <c:v>50.616</c:v>
                </c:pt>
                <c:pt idx="349">
                  <c:v>30.704999999999998</c:v>
                </c:pt>
                <c:pt idx="350">
                  <c:v>40.131</c:v>
                </c:pt>
                <c:pt idx="351">
                  <c:v>34.963000000000001</c:v>
                </c:pt>
                <c:pt idx="352">
                  <c:v>40.360999999999997</c:v>
                </c:pt>
                <c:pt idx="353">
                  <c:v>40.301000000000002</c:v>
                </c:pt>
                <c:pt idx="354">
                  <c:v>44.325000000000003</c:v>
                </c:pt>
                <c:pt idx="355">
                  <c:v>39.701000000000001</c:v>
                </c:pt>
                <c:pt idx="356">
                  <c:v>33.844000000000001</c:v>
                </c:pt>
                <c:pt idx="357">
                  <c:v>42.151000000000003</c:v>
                </c:pt>
                <c:pt idx="358">
                  <c:v>36.210999999999999</c:v>
                </c:pt>
                <c:pt idx="359">
                  <c:v>18.798999999999999</c:v>
                </c:pt>
                <c:pt idx="360">
                  <c:v>34.164999999999999</c:v>
                </c:pt>
                <c:pt idx="361">
                  <c:v>25.213000000000001</c:v>
                </c:pt>
                <c:pt idx="362">
                  <c:v>25.975000000000001</c:v>
                </c:pt>
                <c:pt idx="363">
                  <c:v>33.122</c:v>
                </c:pt>
                <c:pt idx="364">
                  <c:v>34.963999999999999</c:v>
                </c:pt>
                <c:pt idx="365">
                  <c:v>31.056999999999999</c:v>
                </c:pt>
                <c:pt idx="366">
                  <c:v>43.351999999999997</c:v>
                </c:pt>
                <c:pt idx="367">
                  <c:v>41.688000000000002</c:v>
                </c:pt>
                <c:pt idx="368">
                  <c:v>43.874000000000002</c:v>
                </c:pt>
                <c:pt idx="369">
                  <c:v>44.695</c:v>
                </c:pt>
                <c:pt idx="370">
                  <c:v>36.426000000000002</c:v>
                </c:pt>
                <c:pt idx="371">
                  <c:v>22.021000000000001</c:v>
                </c:pt>
                <c:pt idx="372">
                  <c:v>69.792000000000002</c:v>
                </c:pt>
                <c:pt idx="373">
                  <c:v>44.759</c:v>
                </c:pt>
                <c:pt idx="374">
                  <c:v>48.56</c:v>
                </c:pt>
                <c:pt idx="375">
                  <c:v>55.225000000000001</c:v>
                </c:pt>
                <c:pt idx="376">
                  <c:v>56.534999999999997</c:v>
                </c:pt>
                <c:pt idx="377">
                  <c:v>52.960999999999999</c:v>
                </c:pt>
                <c:pt idx="378">
                  <c:v>63.04</c:v>
                </c:pt>
                <c:pt idx="379">
                  <c:v>55.116999999999997</c:v>
                </c:pt>
                <c:pt idx="380">
                  <c:v>56.484999999999999</c:v>
                </c:pt>
                <c:pt idx="381">
                  <c:v>52.558999999999997</c:v>
                </c:pt>
                <c:pt idx="382">
                  <c:v>35.720999999999997</c:v>
                </c:pt>
                <c:pt idx="383">
                  <c:v>24.370999999999999</c:v>
                </c:pt>
                <c:pt idx="384">
                  <c:v>66.73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E-4860-B50A-00F219D47660}"/>
            </c:ext>
          </c:extLst>
        </c:ser>
        <c:ser>
          <c:idx val="3"/>
          <c:order val="1"/>
          <c:tx>
            <c:strRef>
              <c:f>REGV!$F$10</c:f>
              <c:strCache>
                <c:ptCount val="1"/>
                <c:pt idx="0">
                  <c:v>REGVN-A</c:v>
                </c:pt>
              </c:strCache>
            </c:strRef>
          </c:tx>
          <c:spPr>
            <a:ln w="34925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REGV!$F$11:$F$419</c:f>
              <c:numCache>
                <c:formatCode>0.0_);[Red]\-0.0_)</c:formatCode>
                <c:ptCount val="409"/>
                <c:pt idx="0">
                  <c:v>37.8771892519052</c:v>
                </c:pt>
                <c:pt idx="1">
                  <c:v>36.795958362428436</c:v>
                </c:pt>
                <c:pt idx="2">
                  <c:v>33.619195444155764</c:v>
                </c:pt>
                <c:pt idx="3">
                  <c:v>39.933280057407359</c:v>
                </c:pt>
                <c:pt idx="4">
                  <c:v>41.068431536100874</c:v>
                </c:pt>
                <c:pt idx="5">
                  <c:v>40.606177389767204</c:v>
                </c:pt>
                <c:pt idx="6">
                  <c:v>46.723031256772146</c:v>
                </c:pt>
                <c:pt idx="7">
                  <c:v>41.880365517592452</c:v>
                </c:pt>
                <c:pt idx="8">
                  <c:v>44.130999061786795</c:v>
                </c:pt>
                <c:pt idx="9">
                  <c:v>48.814624196719627</c:v>
                </c:pt>
                <c:pt idx="10">
                  <c:v>40.380389352216184</c:v>
                </c:pt>
                <c:pt idx="11">
                  <c:v>37.526292050081203</c:v>
                </c:pt>
                <c:pt idx="12">
                  <c:v>42.088782847889327</c:v>
                </c:pt>
                <c:pt idx="13">
                  <c:v>38.768528714472907</c:v>
                </c:pt>
                <c:pt idx="14">
                  <c:v>37.713617238203454</c:v>
                </c:pt>
                <c:pt idx="15">
                  <c:v>34.2214992576436</c:v>
                </c:pt>
                <c:pt idx="16">
                  <c:v>27.824908187980732</c:v>
                </c:pt>
                <c:pt idx="17">
                  <c:v>30.459070500017614</c:v>
                </c:pt>
                <c:pt idx="18">
                  <c:v>27.572857997979977</c:v>
                </c:pt>
                <c:pt idx="19">
                  <c:v>27.830137822301047</c:v>
                </c:pt>
                <c:pt idx="20">
                  <c:v>28.462559296036385</c:v>
                </c:pt>
                <c:pt idx="21">
                  <c:v>27.475526154887646</c:v>
                </c:pt>
                <c:pt idx="22">
                  <c:v>27.441768654810421</c:v>
                </c:pt>
                <c:pt idx="23">
                  <c:v>21.396270566371008</c:v>
                </c:pt>
                <c:pt idx="24">
                  <c:v>27.011758419596436</c:v>
                </c:pt>
                <c:pt idx="25">
                  <c:v>28.86603234722579</c:v>
                </c:pt>
                <c:pt idx="26">
                  <c:v>30.325333982899412</c:v>
                </c:pt>
                <c:pt idx="27">
                  <c:v>30.955773491150694</c:v>
                </c:pt>
                <c:pt idx="28">
                  <c:v>33.395872809164146</c:v>
                </c:pt>
                <c:pt idx="29">
                  <c:v>31.37624911718116</c:v>
                </c:pt>
                <c:pt idx="30">
                  <c:v>29.94584541118493</c:v>
                </c:pt>
                <c:pt idx="31">
                  <c:v>30.73940216004457</c:v>
                </c:pt>
                <c:pt idx="32">
                  <c:v>29.300663745984927</c:v>
                </c:pt>
                <c:pt idx="33">
                  <c:v>30.30241487185949</c:v>
                </c:pt>
                <c:pt idx="34">
                  <c:v>31.987891698899229</c:v>
                </c:pt>
                <c:pt idx="35">
                  <c:v>35.797718347918938</c:v>
                </c:pt>
                <c:pt idx="36">
                  <c:v>31.649042276312379</c:v>
                </c:pt>
                <c:pt idx="37">
                  <c:v>31.625205099109944</c:v>
                </c:pt>
                <c:pt idx="38">
                  <c:v>32.817660807444582</c:v>
                </c:pt>
                <c:pt idx="39">
                  <c:v>32.83524351486659</c:v>
                </c:pt>
                <c:pt idx="40">
                  <c:v>37.006739696390589</c:v>
                </c:pt>
                <c:pt idx="41">
                  <c:v>36.027158235838677</c:v>
                </c:pt>
                <c:pt idx="42">
                  <c:v>37.494390915431573</c:v>
                </c:pt>
                <c:pt idx="43">
                  <c:v>37.693667516546505</c:v>
                </c:pt>
                <c:pt idx="44">
                  <c:v>37.526027207848841</c:v>
                </c:pt>
                <c:pt idx="45">
                  <c:v>38.736912496547347</c:v>
                </c:pt>
                <c:pt idx="46">
                  <c:v>35.162708005081072</c:v>
                </c:pt>
                <c:pt idx="47">
                  <c:v>30.833850536753179</c:v>
                </c:pt>
                <c:pt idx="48">
                  <c:v>41.125204107359053</c:v>
                </c:pt>
                <c:pt idx="49">
                  <c:v>43.969670738725874</c:v>
                </c:pt>
                <c:pt idx="50">
                  <c:v>41.810231736062647</c:v>
                </c:pt>
                <c:pt idx="51">
                  <c:v>45.00281314584452</c:v>
                </c:pt>
                <c:pt idx="52">
                  <c:v>42.743584784160852</c:v>
                </c:pt>
                <c:pt idx="53">
                  <c:v>43.524178501412123</c:v>
                </c:pt>
                <c:pt idx="54">
                  <c:v>42.257435599626632</c:v>
                </c:pt>
                <c:pt idx="55">
                  <c:v>41.084638783090782</c:v>
                </c:pt>
                <c:pt idx="56">
                  <c:v>37.366522630123349</c:v>
                </c:pt>
                <c:pt idx="57">
                  <c:v>34.2988979109018</c:v>
                </c:pt>
                <c:pt idx="58">
                  <c:v>33.88931890724875</c:v>
                </c:pt>
                <c:pt idx="59">
                  <c:v>31.722417105423602</c:v>
                </c:pt>
                <c:pt idx="60">
                  <c:v>33.984234680789186</c:v>
                </c:pt>
                <c:pt idx="61">
                  <c:v>32.85343238469612</c:v>
                </c:pt>
                <c:pt idx="62">
                  <c:v>33.313807002563948</c:v>
                </c:pt>
                <c:pt idx="63">
                  <c:v>26.107481013813629</c:v>
                </c:pt>
                <c:pt idx="64">
                  <c:v>26.993055116569568</c:v>
                </c:pt>
                <c:pt idx="65">
                  <c:v>30.116147998374792</c:v>
                </c:pt>
                <c:pt idx="66">
                  <c:v>32.773412149353582</c:v>
                </c:pt>
                <c:pt idx="67">
                  <c:v>35.482695443763738</c:v>
                </c:pt>
                <c:pt idx="68">
                  <c:v>37.938080671952328</c:v>
                </c:pt>
                <c:pt idx="69">
                  <c:v>37.875110056424731</c:v>
                </c:pt>
                <c:pt idx="70">
                  <c:v>39.337882870255683</c:v>
                </c:pt>
                <c:pt idx="71">
                  <c:v>42.954013069991589</c:v>
                </c:pt>
                <c:pt idx="72">
                  <c:v>29.988980143933027</c:v>
                </c:pt>
                <c:pt idx="73">
                  <c:v>35.506803921973948</c:v>
                </c:pt>
                <c:pt idx="74">
                  <c:v>31.557454373166255</c:v>
                </c:pt>
                <c:pt idx="75">
                  <c:v>29.86522893656231</c:v>
                </c:pt>
                <c:pt idx="76">
                  <c:v>28.124098262778311</c:v>
                </c:pt>
                <c:pt idx="77">
                  <c:v>29.933711132088547</c:v>
                </c:pt>
                <c:pt idx="78">
                  <c:v>27.352223440100971</c:v>
                </c:pt>
                <c:pt idx="79">
                  <c:v>26.847503408650894</c:v>
                </c:pt>
                <c:pt idx="80">
                  <c:v>26.998113935640024</c:v>
                </c:pt>
                <c:pt idx="81">
                  <c:v>33.682546460681479</c:v>
                </c:pt>
                <c:pt idx="82">
                  <c:v>26.204855691779059</c:v>
                </c:pt>
                <c:pt idx="83">
                  <c:v>27.268946870665893</c:v>
                </c:pt>
                <c:pt idx="84">
                  <c:v>21.436453965381705</c:v>
                </c:pt>
                <c:pt idx="85">
                  <c:v>18.722272949522775</c:v>
                </c:pt>
                <c:pt idx="86">
                  <c:v>17.943209033738476</c:v>
                </c:pt>
                <c:pt idx="87">
                  <c:v>18.094553450948695</c:v>
                </c:pt>
                <c:pt idx="88">
                  <c:v>17.490479848708347</c:v>
                </c:pt>
                <c:pt idx="89">
                  <c:v>17.016400949147439</c:v>
                </c:pt>
                <c:pt idx="90">
                  <c:v>18.066134141035665</c:v>
                </c:pt>
                <c:pt idx="91">
                  <c:v>16.645888818831644</c:v>
                </c:pt>
                <c:pt idx="92">
                  <c:v>15.448151642386728</c:v>
                </c:pt>
                <c:pt idx="93">
                  <c:v>14.358653039766384</c:v>
                </c:pt>
                <c:pt idx="94">
                  <c:v>14.088180838749993</c:v>
                </c:pt>
                <c:pt idx="95">
                  <c:v>12.066069144207496</c:v>
                </c:pt>
                <c:pt idx="96">
                  <c:v>9.4342772711230474</c:v>
                </c:pt>
                <c:pt idx="97">
                  <c:v>10.428240762478874</c:v>
                </c:pt>
                <c:pt idx="98">
                  <c:v>16.030855039050472</c:v>
                </c:pt>
                <c:pt idx="99">
                  <c:v>12.309052090823698</c:v>
                </c:pt>
                <c:pt idx="100">
                  <c:v>9.8954776370293267</c:v>
                </c:pt>
                <c:pt idx="101">
                  <c:v>4.887496667610165</c:v>
                </c:pt>
                <c:pt idx="102">
                  <c:v>5.1664071533912121</c:v>
                </c:pt>
                <c:pt idx="103">
                  <c:v>5.9935562512453071</c:v>
                </c:pt>
                <c:pt idx="104">
                  <c:v>5.8837994566171963</c:v>
                </c:pt>
                <c:pt idx="105">
                  <c:v>6.1478273358944335</c:v>
                </c:pt>
                <c:pt idx="106">
                  <c:v>6.1045453960466505</c:v>
                </c:pt>
                <c:pt idx="107">
                  <c:v>8.9844695810207664</c:v>
                </c:pt>
                <c:pt idx="108">
                  <c:v>8.1850213555761897</c:v>
                </c:pt>
                <c:pt idx="109">
                  <c:v>7.9919225236276903</c:v>
                </c:pt>
                <c:pt idx="110">
                  <c:v>7.8940972890906735</c:v>
                </c:pt>
                <c:pt idx="111">
                  <c:v>9.2604782129714547</c:v>
                </c:pt>
                <c:pt idx="112">
                  <c:v>10.649481107190566</c:v>
                </c:pt>
                <c:pt idx="113">
                  <c:v>12.015835160677801</c:v>
                </c:pt>
                <c:pt idx="114">
                  <c:v>12.709842096588041</c:v>
                </c:pt>
                <c:pt idx="115">
                  <c:v>14.116705342579921</c:v>
                </c:pt>
                <c:pt idx="116">
                  <c:v>15.10742450491121</c:v>
                </c:pt>
                <c:pt idx="117">
                  <c:v>17.507961536250523</c:v>
                </c:pt>
                <c:pt idx="118">
                  <c:v>17.822482829782221</c:v>
                </c:pt>
                <c:pt idx="119">
                  <c:v>19.566561326947333</c:v>
                </c:pt>
                <c:pt idx="120">
                  <c:v>18.663243219870676</c:v>
                </c:pt>
                <c:pt idx="121">
                  <c:v>22.189255596592581</c:v>
                </c:pt>
                <c:pt idx="122">
                  <c:v>22.896784130235922</c:v>
                </c:pt>
                <c:pt idx="123">
                  <c:v>22.988838743945863</c:v>
                </c:pt>
                <c:pt idx="124">
                  <c:v>23.955152290138248</c:v>
                </c:pt>
                <c:pt idx="125">
                  <c:v>25.295286629818118</c:v>
                </c:pt>
                <c:pt idx="126">
                  <c:v>27.03766320386945</c:v>
                </c:pt>
                <c:pt idx="127">
                  <c:v>28.419796667399599</c:v>
                </c:pt>
                <c:pt idx="128">
                  <c:v>27.574927646676141</c:v>
                </c:pt>
                <c:pt idx="129">
                  <c:v>27.447643551347628</c:v>
                </c:pt>
                <c:pt idx="130">
                  <c:v>28.128662987505002</c:v>
                </c:pt>
                <c:pt idx="131">
                  <c:v>21.598370809262896</c:v>
                </c:pt>
                <c:pt idx="132">
                  <c:v>31.622834703890749</c:v>
                </c:pt>
                <c:pt idx="133">
                  <c:v>31.183259162990844</c:v>
                </c:pt>
                <c:pt idx="134">
                  <c:v>32.555998328252045</c:v>
                </c:pt>
                <c:pt idx="135">
                  <c:v>31.462928507469677</c:v>
                </c:pt>
                <c:pt idx="136">
                  <c:v>33.215622677362752</c:v>
                </c:pt>
                <c:pt idx="137">
                  <c:v>33.536855941434972</c:v>
                </c:pt>
                <c:pt idx="138">
                  <c:v>34.237328664101391</c:v>
                </c:pt>
                <c:pt idx="139">
                  <c:v>30.652362253448608</c:v>
                </c:pt>
                <c:pt idx="140">
                  <c:v>34.728666370025962</c:v>
                </c:pt>
                <c:pt idx="141">
                  <c:v>34.281262611505483</c:v>
                </c:pt>
                <c:pt idx="142">
                  <c:v>36.016751278837283</c:v>
                </c:pt>
                <c:pt idx="143">
                  <c:v>26.926630126264328</c:v>
                </c:pt>
                <c:pt idx="144">
                  <c:v>37.485406546407312</c:v>
                </c:pt>
                <c:pt idx="145">
                  <c:v>37.207982108462303</c:v>
                </c:pt>
                <c:pt idx="146">
                  <c:v>38.159557745011739</c:v>
                </c:pt>
                <c:pt idx="147">
                  <c:v>38.729567234351109</c:v>
                </c:pt>
                <c:pt idx="148">
                  <c:v>37.1969258787705</c:v>
                </c:pt>
                <c:pt idx="149">
                  <c:v>37.603969456459701</c:v>
                </c:pt>
                <c:pt idx="150">
                  <c:v>36.726068630709385</c:v>
                </c:pt>
                <c:pt idx="151">
                  <c:v>37.382802949291822</c:v>
                </c:pt>
                <c:pt idx="152">
                  <c:v>39.020607239424791</c:v>
                </c:pt>
                <c:pt idx="153">
                  <c:v>38.771098718843781</c:v>
                </c:pt>
                <c:pt idx="154">
                  <c:v>40.502031229319442</c:v>
                </c:pt>
                <c:pt idx="155">
                  <c:v>31.907371568539816</c:v>
                </c:pt>
                <c:pt idx="156">
                  <c:v>45.568224553676082</c:v>
                </c:pt>
                <c:pt idx="157">
                  <c:v>44.249924304787307</c:v>
                </c:pt>
                <c:pt idx="158">
                  <c:v>46.793373096110741</c:v>
                </c:pt>
                <c:pt idx="159">
                  <c:v>44.893232007001259</c:v>
                </c:pt>
                <c:pt idx="160">
                  <c:v>46.000983198804576</c:v>
                </c:pt>
                <c:pt idx="161">
                  <c:v>45.179199769712987</c:v>
                </c:pt>
                <c:pt idx="162">
                  <c:v>47.880835203900986</c:v>
                </c:pt>
                <c:pt idx="163">
                  <c:v>51.243125109095182</c:v>
                </c:pt>
                <c:pt idx="164">
                  <c:v>49.705141167057931</c:v>
                </c:pt>
                <c:pt idx="165">
                  <c:v>51.219876889361416</c:v>
                </c:pt>
                <c:pt idx="166">
                  <c:v>50.357086395844028</c:v>
                </c:pt>
                <c:pt idx="167">
                  <c:v>48.322739635416184</c:v>
                </c:pt>
                <c:pt idx="168">
                  <c:v>47.946783106750942</c:v>
                </c:pt>
                <c:pt idx="169">
                  <c:v>50.366112472397639</c:v>
                </c:pt>
                <c:pt idx="170">
                  <c:v>50.797918360679652</c:v>
                </c:pt>
                <c:pt idx="171">
                  <c:v>53.046403888970261</c:v>
                </c:pt>
                <c:pt idx="172">
                  <c:v>58.37351455193496</c:v>
                </c:pt>
                <c:pt idx="173">
                  <c:v>51.819962179354945</c:v>
                </c:pt>
                <c:pt idx="174">
                  <c:v>53.683485248198728</c:v>
                </c:pt>
                <c:pt idx="175">
                  <c:v>52.05027324660108</c:v>
                </c:pt>
                <c:pt idx="176">
                  <c:v>51.780989528107952</c:v>
                </c:pt>
                <c:pt idx="177">
                  <c:v>52.236998155480968</c:v>
                </c:pt>
                <c:pt idx="178">
                  <c:v>45.801277572034472</c:v>
                </c:pt>
                <c:pt idx="179">
                  <c:v>35.959909241457915</c:v>
                </c:pt>
                <c:pt idx="180">
                  <c:v>43.806135627357058</c:v>
                </c:pt>
                <c:pt idx="181">
                  <c:v>44.097448014061193</c:v>
                </c:pt>
                <c:pt idx="182">
                  <c:v>41.113822768191206</c:v>
                </c:pt>
                <c:pt idx="183">
                  <c:v>42.754924073703478</c:v>
                </c:pt>
                <c:pt idx="184">
                  <c:v>42.353441987525585</c:v>
                </c:pt>
                <c:pt idx="185">
                  <c:v>43.68686527886296</c:v>
                </c:pt>
                <c:pt idx="186">
                  <c:v>42.639345806765938</c:v>
                </c:pt>
                <c:pt idx="187">
                  <c:v>42.567223077517077</c:v>
                </c:pt>
                <c:pt idx="188">
                  <c:v>42.321682331926318</c:v>
                </c:pt>
                <c:pt idx="189">
                  <c:v>42.240911052336713</c:v>
                </c:pt>
                <c:pt idx="190">
                  <c:v>46.020453666768887</c:v>
                </c:pt>
                <c:pt idx="191">
                  <c:v>41.702068957115095</c:v>
                </c:pt>
                <c:pt idx="192">
                  <c:v>49.892272303481377</c:v>
                </c:pt>
                <c:pt idx="193">
                  <c:v>50.670864754025459</c:v>
                </c:pt>
                <c:pt idx="194">
                  <c:v>58.805464954961572</c:v>
                </c:pt>
                <c:pt idx="195">
                  <c:v>50.855531290452227</c:v>
                </c:pt>
                <c:pt idx="196">
                  <c:v>53.15109231579504</c:v>
                </c:pt>
                <c:pt idx="197">
                  <c:v>53.698702974664727</c:v>
                </c:pt>
                <c:pt idx="198">
                  <c:v>54.734146246831202</c:v>
                </c:pt>
                <c:pt idx="199">
                  <c:v>55.279287558884178</c:v>
                </c:pt>
                <c:pt idx="200">
                  <c:v>58.647042982535183</c:v>
                </c:pt>
                <c:pt idx="201">
                  <c:v>57.821915052914569</c:v>
                </c:pt>
                <c:pt idx="202">
                  <c:v>63.286449809066148</c:v>
                </c:pt>
                <c:pt idx="203">
                  <c:v>68.295617974315348</c:v>
                </c:pt>
                <c:pt idx="204">
                  <c:v>67.678592557984658</c:v>
                </c:pt>
                <c:pt idx="205">
                  <c:v>68.610901725457168</c:v>
                </c:pt>
                <c:pt idx="206">
                  <c:v>64.440565884817588</c:v>
                </c:pt>
                <c:pt idx="207">
                  <c:v>73.431284526175986</c:v>
                </c:pt>
                <c:pt idx="208">
                  <c:v>67.714210898507659</c:v>
                </c:pt>
                <c:pt idx="209">
                  <c:v>76.388392125332132</c:v>
                </c:pt>
                <c:pt idx="210">
                  <c:v>72.066500285799762</c:v>
                </c:pt>
                <c:pt idx="211">
                  <c:v>73.449377329219232</c:v>
                </c:pt>
                <c:pt idx="212">
                  <c:v>76.974115078173796</c:v>
                </c:pt>
                <c:pt idx="213">
                  <c:v>76.339015252553224</c:v>
                </c:pt>
                <c:pt idx="214">
                  <c:v>76.609862271342692</c:v>
                </c:pt>
                <c:pt idx="215">
                  <c:v>69.91040626350869</c:v>
                </c:pt>
                <c:pt idx="216">
                  <c:v>72.846197136526129</c:v>
                </c:pt>
                <c:pt idx="217">
                  <c:v>63.91928978207774</c:v>
                </c:pt>
                <c:pt idx="218">
                  <c:v>82.063611593027233</c:v>
                </c:pt>
                <c:pt idx="219">
                  <c:v>67.958813857934246</c:v>
                </c:pt>
                <c:pt idx="220">
                  <c:v>72.765179233313546</c:v>
                </c:pt>
                <c:pt idx="221">
                  <c:v>70.593644218944064</c:v>
                </c:pt>
                <c:pt idx="222">
                  <c:v>70.328961301719175</c:v>
                </c:pt>
                <c:pt idx="223">
                  <c:v>69.571051946621125</c:v>
                </c:pt>
                <c:pt idx="224">
                  <c:v>63.197200522340978</c:v>
                </c:pt>
                <c:pt idx="225">
                  <c:v>66.823957715568696</c:v>
                </c:pt>
                <c:pt idx="226">
                  <c:v>68.17078057319479</c:v>
                </c:pt>
                <c:pt idx="227">
                  <c:v>70.470197999984237</c:v>
                </c:pt>
                <c:pt idx="228">
                  <c:v>70.923327667517768</c:v>
                </c:pt>
                <c:pt idx="229">
                  <c:v>73.939266798775051</c:v>
                </c:pt>
                <c:pt idx="230">
                  <c:v>87.436167798673139</c:v>
                </c:pt>
                <c:pt idx="231">
                  <c:v>80.392430756881311</c:v>
                </c:pt>
                <c:pt idx="232">
                  <c:v>87.468147214534426</c:v>
                </c:pt>
                <c:pt idx="233">
                  <c:v>78.824854921068777</c:v>
                </c:pt>
                <c:pt idx="234">
                  <c:v>79.909196802594366</c:v>
                </c:pt>
                <c:pt idx="235">
                  <c:v>76.786317660059254</c:v>
                </c:pt>
                <c:pt idx="236">
                  <c:v>79.449677863473539</c:v>
                </c:pt>
                <c:pt idx="237">
                  <c:v>83.628816411767744</c:v>
                </c:pt>
                <c:pt idx="238">
                  <c:v>74.888957503636917</c:v>
                </c:pt>
                <c:pt idx="239">
                  <c:v>89.712120470285754</c:v>
                </c:pt>
                <c:pt idx="240">
                  <c:v>72.828541497138474</c:v>
                </c:pt>
                <c:pt idx="241">
                  <c:v>69.014115804608238</c:v>
                </c:pt>
                <c:pt idx="242">
                  <c:v>51.968870274354487</c:v>
                </c:pt>
                <c:pt idx="243">
                  <c:v>57.824329497152313</c:v>
                </c:pt>
                <c:pt idx="244">
                  <c:v>55.462154809000651</c:v>
                </c:pt>
                <c:pt idx="245">
                  <c:v>54.209908305960866</c:v>
                </c:pt>
                <c:pt idx="246">
                  <c:v>55.382822085879909</c:v>
                </c:pt>
                <c:pt idx="247">
                  <c:v>56.030553482128134</c:v>
                </c:pt>
                <c:pt idx="248">
                  <c:v>53.140090925861891</c:v>
                </c:pt>
                <c:pt idx="249">
                  <c:v>50.436158554887086</c:v>
                </c:pt>
                <c:pt idx="250">
                  <c:v>50.080002029112165</c:v>
                </c:pt>
                <c:pt idx="251">
                  <c:v>50.806395703656221</c:v>
                </c:pt>
                <c:pt idx="252">
                  <c:v>47.796355202501772</c:v>
                </c:pt>
                <c:pt idx="253">
                  <c:v>51.852463648709097</c:v>
                </c:pt>
                <c:pt idx="254">
                  <c:v>50.557847865414878</c:v>
                </c:pt>
                <c:pt idx="255">
                  <c:v>53.898829796684836</c:v>
                </c:pt>
                <c:pt idx="256">
                  <c:v>49.630537913308743</c:v>
                </c:pt>
                <c:pt idx="257">
                  <c:v>57.688159351970043</c:v>
                </c:pt>
                <c:pt idx="258">
                  <c:v>55.342104064840214</c:v>
                </c:pt>
                <c:pt idx="259">
                  <c:v>56.00033410844182</c:v>
                </c:pt>
                <c:pt idx="260">
                  <c:v>60.849232104562738</c:v>
                </c:pt>
                <c:pt idx="261">
                  <c:v>59.384475137019123</c:v>
                </c:pt>
                <c:pt idx="262">
                  <c:v>62.667002288292998</c:v>
                </c:pt>
                <c:pt idx="263">
                  <c:v>53.25269442077024</c:v>
                </c:pt>
                <c:pt idx="264">
                  <c:v>43.663358466122496</c:v>
                </c:pt>
                <c:pt idx="265">
                  <c:v>54.134397313641095</c:v>
                </c:pt>
                <c:pt idx="266">
                  <c:v>57.228705137690774</c:v>
                </c:pt>
                <c:pt idx="267">
                  <c:v>60.247623371557076</c:v>
                </c:pt>
                <c:pt idx="268">
                  <c:v>59.791083713761275</c:v>
                </c:pt>
                <c:pt idx="269">
                  <c:v>53.511412815914788</c:v>
                </c:pt>
                <c:pt idx="270">
                  <c:v>60.955335280676543</c:v>
                </c:pt>
                <c:pt idx="271">
                  <c:v>63.795580541750638</c:v>
                </c:pt>
                <c:pt idx="272">
                  <c:v>64.260791538927521</c:v>
                </c:pt>
                <c:pt idx="273">
                  <c:v>65.782328680753366</c:v>
                </c:pt>
                <c:pt idx="274">
                  <c:v>68.832321955178443</c:v>
                </c:pt>
                <c:pt idx="275">
                  <c:v>68.680838590370215</c:v>
                </c:pt>
                <c:pt idx="276">
                  <c:v>68.838476653219743</c:v>
                </c:pt>
                <c:pt idx="277">
                  <c:v>69.136099221888472</c:v>
                </c:pt>
                <c:pt idx="278">
                  <c:v>71.062881774711883</c:v>
                </c:pt>
                <c:pt idx="279">
                  <c:v>74.656556480714983</c:v>
                </c:pt>
                <c:pt idx="280">
                  <c:v>74.335427973066146</c:v>
                </c:pt>
                <c:pt idx="281">
                  <c:v>77.314865536336725</c:v>
                </c:pt>
                <c:pt idx="282">
                  <c:v>76.59147032706413</c:v>
                </c:pt>
                <c:pt idx="283">
                  <c:v>75.938596625093979</c:v>
                </c:pt>
                <c:pt idx="284">
                  <c:v>76.541387666747852</c:v>
                </c:pt>
                <c:pt idx="285">
                  <c:v>79.238903460676823</c:v>
                </c:pt>
                <c:pt idx="286">
                  <c:v>83.048603550260836</c:v>
                </c:pt>
                <c:pt idx="287">
                  <c:v>82.675974554670901</c:v>
                </c:pt>
                <c:pt idx="288">
                  <c:v>83.013780878723466</c:v>
                </c:pt>
                <c:pt idx="289">
                  <c:v>80.932127295316064</c:v>
                </c:pt>
                <c:pt idx="290">
                  <c:v>90.425253685174837</c:v>
                </c:pt>
                <c:pt idx="291">
                  <c:v>77.627474317614599</c:v>
                </c:pt>
                <c:pt idx="292">
                  <c:v>81.144826102101618</c:v>
                </c:pt>
                <c:pt idx="293">
                  <c:v>66.178236035719976</c:v>
                </c:pt>
                <c:pt idx="294">
                  <c:v>60.8052069421624</c:v>
                </c:pt>
                <c:pt idx="295">
                  <c:v>57.231617586781859</c:v>
                </c:pt>
                <c:pt idx="296">
                  <c:v>53.057058798838895</c:v>
                </c:pt>
                <c:pt idx="297">
                  <c:v>47.413902440875539</c:v>
                </c:pt>
                <c:pt idx="298">
                  <c:v>44.40634162701992</c:v>
                </c:pt>
                <c:pt idx="299">
                  <c:v>49.469405014548094</c:v>
                </c:pt>
                <c:pt idx="300">
                  <c:v>40.74203415104089</c:v>
                </c:pt>
                <c:pt idx="301">
                  <c:v>46.467764133383284</c:v>
                </c:pt>
                <c:pt idx="302">
                  <c:v>38.91299707438948</c:v>
                </c:pt>
                <c:pt idx="303">
                  <c:v>40.735034451241567</c:v>
                </c:pt>
                <c:pt idx="304">
                  <c:v>36.371537143435219</c:v>
                </c:pt>
                <c:pt idx="305">
                  <c:v>38.538920359213037</c:v>
                </c:pt>
                <c:pt idx="306">
                  <c:v>43.280059889150628</c:v>
                </c:pt>
                <c:pt idx="307">
                  <c:v>40.561432660449675</c:v>
                </c:pt>
                <c:pt idx="308">
                  <c:v>35.269963393317724</c:v>
                </c:pt>
                <c:pt idx="309">
                  <c:v>31.754860635964967</c:v>
                </c:pt>
                <c:pt idx="310">
                  <c:v>29.396533072725401</c:v>
                </c:pt>
                <c:pt idx="311">
                  <c:v>36.169245801033149</c:v>
                </c:pt>
                <c:pt idx="312">
                  <c:v>30.331727108129737</c:v>
                </c:pt>
                <c:pt idx="313">
                  <c:v>31.697882648315048</c:v>
                </c:pt>
                <c:pt idx="314">
                  <c:v>17.32339779079016</c:v>
                </c:pt>
                <c:pt idx="315">
                  <c:v>4.8371622411453119</c:v>
                </c:pt>
                <c:pt idx="316">
                  <c:v>22.921644464312934</c:v>
                </c:pt>
                <c:pt idx="317">
                  <c:v>36.361772960656559</c:v>
                </c:pt>
                <c:pt idx="318">
                  <c:v>26.216139440338566</c:v>
                </c:pt>
                <c:pt idx="319">
                  <c:v>29.385939479657292</c:v>
                </c:pt>
                <c:pt idx="320">
                  <c:v>32.895367422098253</c:v>
                </c:pt>
                <c:pt idx="321">
                  <c:v>37.463471316832766</c:v>
                </c:pt>
                <c:pt idx="322">
                  <c:v>38.815830857219829</c:v>
                </c:pt>
                <c:pt idx="323">
                  <c:v>34.275268574303645</c:v>
                </c:pt>
                <c:pt idx="324">
                  <c:v>36.159982858510695</c:v>
                </c:pt>
                <c:pt idx="325">
                  <c:v>35.575564358649849</c:v>
                </c:pt>
                <c:pt idx="326">
                  <c:v>37.52157256366192</c:v>
                </c:pt>
                <c:pt idx="327">
                  <c:v>33.161626185415024</c:v>
                </c:pt>
                <c:pt idx="328">
                  <c:v>24.76510384625492</c:v>
                </c:pt>
                <c:pt idx="329">
                  <c:v>37.313181054705062</c:v>
                </c:pt>
                <c:pt idx="330">
                  <c:v>29.345280199309538</c:v>
                </c:pt>
                <c:pt idx="331">
                  <c:v>29.733119729141446</c:v>
                </c:pt>
                <c:pt idx="332">
                  <c:v>29.950570528604903</c:v>
                </c:pt>
                <c:pt idx="333">
                  <c:v>28.710724543458429</c:v>
                </c:pt>
                <c:pt idx="334">
                  <c:v>30.152755715294063</c:v>
                </c:pt>
                <c:pt idx="335">
                  <c:v>30.413998069801121</c:v>
                </c:pt>
                <c:pt idx="336">
                  <c:v>32.046715855727996</c:v>
                </c:pt>
                <c:pt idx="337">
                  <c:v>34.539188554955182</c:v>
                </c:pt>
                <c:pt idx="338">
                  <c:v>33.380278209266869</c:v>
                </c:pt>
                <c:pt idx="339">
                  <c:v>35.804523804341805</c:v>
                </c:pt>
                <c:pt idx="340">
                  <c:v>36.210011327465864</c:v>
                </c:pt>
                <c:pt idx="341">
                  <c:v>34.445162764866474</c:v>
                </c:pt>
                <c:pt idx="342">
                  <c:v>35.724426848801215</c:v>
                </c:pt>
                <c:pt idx="343">
                  <c:v>34.781105563951186</c:v>
                </c:pt>
                <c:pt idx="344">
                  <c:v>32.373849281919121</c:v>
                </c:pt>
                <c:pt idx="345">
                  <c:v>32.798570191880422</c:v>
                </c:pt>
                <c:pt idx="346">
                  <c:v>35.591784315965455</c:v>
                </c:pt>
                <c:pt idx="347">
                  <c:v>36.135758582819001</c:v>
                </c:pt>
                <c:pt idx="348">
                  <c:v>36.019915041718683</c:v>
                </c:pt>
                <c:pt idx="349">
                  <c:v>36.569333665164123</c:v>
                </c:pt>
                <c:pt idx="350">
                  <c:v>38.898213080569604</c:v>
                </c:pt>
                <c:pt idx="351">
                  <c:v>39.832628908888886</c:v>
                </c:pt>
                <c:pt idx="352">
                  <c:v>38.731529292653839</c:v>
                </c:pt>
                <c:pt idx="353">
                  <c:v>39.032336475171128</c:v>
                </c:pt>
                <c:pt idx="354">
                  <c:v>40.284352482361236</c:v>
                </c:pt>
                <c:pt idx="355">
                  <c:v>35.72033815194083</c:v>
                </c:pt>
                <c:pt idx="356">
                  <c:v>32.235228658368555</c:v>
                </c:pt>
                <c:pt idx="357">
                  <c:v>40.59251817306366</c:v>
                </c:pt>
                <c:pt idx="358">
                  <c:v>38.545734062364012</c:v>
                </c:pt>
                <c:pt idx="359">
                  <c:v>36.13232513862647</c:v>
                </c:pt>
                <c:pt idx="360">
                  <c:v>23.765871841833267</c:v>
                </c:pt>
                <c:pt idx="361">
                  <c:v>28.661270931797741</c:v>
                </c:pt>
                <c:pt idx="362">
                  <c:v>30.610909960232544</c:v>
                </c:pt>
                <c:pt idx="363">
                  <c:v>30.684218334780919</c:v>
                </c:pt>
                <c:pt idx="364">
                  <c:v>33.203635029457075</c:v>
                </c:pt>
                <c:pt idx="365">
                  <c:v>32.599853651462041</c:v>
                </c:pt>
                <c:pt idx="366">
                  <c:v>36.136307989234808</c:v>
                </c:pt>
                <c:pt idx="367">
                  <c:v>38.827343048419422</c:v>
                </c:pt>
                <c:pt idx="368">
                  <c:v>41.46712079706581</c:v>
                </c:pt>
                <c:pt idx="369">
                  <c:v>41.391301406810349</c:v>
                </c:pt>
                <c:pt idx="370">
                  <c:v>41.129468203913177</c:v>
                </c:pt>
                <c:pt idx="371">
                  <c:v>41.101331524723768</c:v>
                </c:pt>
                <c:pt idx="372">
                  <c:v>48.884267051774628</c:v>
                </c:pt>
                <c:pt idx="373">
                  <c:v>53.268598776064934</c:v>
                </c:pt>
                <c:pt idx="374">
                  <c:v>51.542895116346742</c:v>
                </c:pt>
                <c:pt idx="375">
                  <c:v>56.566825486731709</c:v>
                </c:pt>
                <c:pt idx="376">
                  <c:v>55.581272186952077</c:v>
                </c:pt>
                <c:pt idx="377">
                  <c:v>53.584526646530414</c:v>
                </c:pt>
                <c:pt idx="378">
                  <c:v>52.415902806642642</c:v>
                </c:pt>
                <c:pt idx="379">
                  <c:v>52.926441009048133</c:v>
                </c:pt>
                <c:pt idx="380">
                  <c:v>50.890019436472329</c:v>
                </c:pt>
                <c:pt idx="381">
                  <c:v>48.650892785474525</c:v>
                </c:pt>
                <c:pt idx="382">
                  <c:v>42.635672597846067</c:v>
                </c:pt>
                <c:pt idx="383">
                  <c:v>43.986986561111408</c:v>
                </c:pt>
                <c:pt idx="384">
                  <c:v>48.879278713165256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2E-4860-B50A-00F219D47660}"/>
            </c:ext>
          </c:extLst>
        </c:ser>
        <c:ser>
          <c:idx val="2"/>
          <c:order val="2"/>
          <c:tx>
            <c:strRef>
              <c:f>REGV!$G$10</c:f>
              <c:strCache>
                <c:ptCount val="1"/>
                <c:pt idx="0">
                  <c:v>REGVN-F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REGV!$G$11:$G$419</c:f>
              <c:numCache>
                <c:formatCode>0.0_);[Red]\-0.0_)</c:formatCode>
                <c:ptCount val="409"/>
                <c:pt idx="0">
                  <c:v>37.8771892519052</c:v>
                </c:pt>
                <c:pt idx="1">
                  <c:v>36.795958362428436</c:v>
                </c:pt>
                <c:pt idx="2">
                  <c:v>37.209917016736043</c:v>
                </c:pt>
                <c:pt idx="3">
                  <c:v>39.933280057407359</c:v>
                </c:pt>
                <c:pt idx="4">
                  <c:v>41.068431536100874</c:v>
                </c:pt>
                <c:pt idx="5">
                  <c:v>40.606177389767204</c:v>
                </c:pt>
                <c:pt idx="6">
                  <c:v>46.420845440412151</c:v>
                </c:pt>
                <c:pt idx="7">
                  <c:v>41.880365517592452</c:v>
                </c:pt>
                <c:pt idx="8">
                  <c:v>44.130999061786795</c:v>
                </c:pt>
                <c:pt idx="9">
                  <c:v>42.96197105472389</c:v>
                </c:pt>
                <c:pt idx="10">
                  <c:v>40.380389352216184</c:v>
                </c:pt>
                <c:pt idx="11">
                  <c:v>39.633752319612839</c:v>
                </c:pt>
                <c:pt idx="12">
                  <c:v>42.088782847889327</c:v>
                </c:pt>
                <c:pt idx="13">
                  <c:v>38.768528714472907</c:v>
                </c:pt>
                <c:pt idx="14">
                  <c:v>37.713617238203454</c:v>
                </c:pt>
                <c:pt idx="15">
                  <c:v>34.2214992576436</c:v>
                </c:pt>
                <c:pt idx="16">
                  <c:v>31.940479884819482</c:v>
                </c:pt>
                <c:pt idx="17">
                  <c:v>30.459070500017614</c:v>
                </c:pt>
                <c:pt idx="18">
                  <c:v>27.572857997979977</c:v>
                </c:pt>
                <c:pt idx="19">
                  <c:v>27.830137822301047</c:v>
                </c:pt>
                <c:pt idx="20">
                  <c:v>28.462559296036385</c:v>
                </c:pt>
                <c:pt idx="21">
                  <c:v>27.475526154887646</c:v>
                </c:pt>
                <c:pt idx="22">
                  <c:v>27.441768654810421</c:v>
                </c:pt>
                <c:pt idx="23">
                  <c:v>27.516422344973801</c:v>
                </c:pt>
                <c:pt idx="24">
                  <c:v>27.011758419596436</c:v>
                </c:pt>
                <c:pt idx="25">
                  <c:v>28.86603234722579</c:v>
                </c:pt>
                <c:pt idx="26">
                  <c:v>30.325333982899412</c:v>
                </c:pt>
                <c:pt idx="27">
                  <c:v>30.955773491150694</c:v>
                </c:pt>
                <c:pt idx="28">
                  <c:v>32.205485054227914</c:v>
                </c:pt>
                <c:pt idx="29">
                  <c:v>31.37624911718116</c:v>
                </c:pt>
                <c:pt idx="30">
                  <c:v>29.94584541118493</c:v>
                </c:pt>
                <c:pt idx="31">
                  <c:v>30.73940216004457</c:v>
                </c:pt>
                <c:pt idx="32">
                  <c:v>29.300663745984927</c:v>
                </c:pt>
                <c:pt idx="33">
                  <c:v>30.30241487185949</c:v>
                </c:pt>
                <c:pt idx="34">
                  <c:v>31.987891698899229</c:v>
                </c:pt>
                <c:pt idx="35">
                  <c:v>31.312757508320399</c:v>
                </c:pt>
                <c:pt idx="36">
                  <c:v>31.649042276312379</c:v>
                </c:pt>
                <c:pt idx="37">
                  <c:v>31.625205099109944</c:v>
                </c:pt>
                <c:pt idx="38">
                  <c:v>32.817660807444582</c:v>
                </c:pt>
                <c:pt idx="39">
                  <c:v>32.83524351486659</c:v>
                </c:pt>
                <c:pt idx="40">
                  <c:v>37.006739696390589</c:v>
                </c:pt>
                <c:pt idx="41">
                  <c:v>36.027158235838677</c:v>
                </c:pt>
                <c:pt idx="42">
                  <c:v>37.494390915431573</c:v>
                </c:pt>
                <c:pt idx="43">
                  <c:v>37.693667516546505</c:v>
                </c:pt>
                <c:pt idx="44">
                  <c:v>37.526027207848841</c:v>
                </c:pt>
                <c:pt idx="45">
                  <c:v>38.736912496547347</c:v>
                </c:pt>
                <c:pt idx="46">
                  <c:v>35.874174707264267</c:v>
                </c:pt>
                <c:pt idx="47">
                  <c:v>39.541052322318997</c:v>
                </c:pt>
                <c:pt idx="48">
                  <c:v>41.125204107359053</c:v>
                </c:pt>
                <c:pt idx="49">
                  <c:v>43.969670738725874</c:v>
                </c:pt>
                <c:pt idx="50">
                  <c:v>41.810231736062647</c:v>
                </c:pt>
                <c:pt idx="51">
                  <c:v>45.00281314584452</c:v>
                </c:pt>
                <c:pt idx="52">
                  <c:v>42.743584784160852</c:v>
                </c:pt>
                <c:pt idx="53">
                  <c:v>43.524178501412123</c:v>
                </c:pt>
                <c:pt idx="54">
                  <c:v>42.257435599626632</c:v>
                </c:pt>
                <c:pt idx="55">
                  <c:v>41.084638783090782</c:v>
                </c:pt>
                <c:pt idx="56">
                  <c:v>37.366522630123349</c:v>
                </c:pt>
                <c:pt idx="57">
                  <c:v>34.2988979109018</c:v>
                </c:pt>
                <c:pt idx="58">
                  <c:v>33.88931890724875</c:v>
                </c:pt>
                <c:pt idx="59">
                  <c:v>31.722417105423602</c:v>
                </c:pt>
                <c:pt idx="60">
                  <c:v>33.984234680789186</c:v>
                </c:pt>
                <c:pt idx="61">
                  <c:v>32.85343238469612</c:v>
                </c:pt>
                <c:pt idx="62">
                  <c:v>33.313807002563948</c:v>
                </c:pt>
                <c:pt idx="63">
                  <c:v>29.180301362561309</c:v>
                </c:pt>
                <c:pt idx="64">
                  <c:v>27.952152872350204</c:v>
                </c:pt>
                <c:pt idx="65">
                  <c:v>30.116147998374792</c:v>
                </c:pt>
                <c:pt idx="66">
                  <c:v>32.773412149353582</c:v>
                </c:pt>
                <c:pt idx="67">
                  <c:v>35.482695443763738</c:v>
                </c:pt>
                <c:pt idx="68">
                  <c:v>37.938080671952328</c:v>
                </c:pt>
                <c:pt idx="69">
                  <c:v>37.875110056424731</c:v>
                </c:pt>
                <c:pt idx="70">
                  <c:v>39.337882870255683</c:v>
                </c:pt>
                <c:pt idx="71">
                  <c:v>36.340682856561003</c:v>
                </c:pt>
                <c:pt idx="72">
                  <c:v>31.062372967630516</c:v>
                </c:pt>
                <c:pt idx="73">
                  <c:v>35.506803921973948</c:v>
                </c:pt>
                <c:pt idx="74">
                  <c:v>31.557454373166255</c:v>
                </c:pt>
                <c:pt idx="75">
                  <c:v>29.86522893656231</c:v>
                </c:pt>
                <c:pt idx="76">
                  <c:v>28.124098262778311</c:v>
                </c:pt>
                <c:pt idx="77">
                  <c:v>29.933711132088547</c:v>
                </c:pt>
                <c:pt idx="78">
                  <c:v>27.352223440100971</c:v>
                </c:pt>
                <c:pt idx="79">
                  <c:v>26.847503408650894</c:v>
                </c:pt>
                <c:pt idx="80">
                  <c:v>26.998113935640024</c:v>
                </c:pt>
                <c:pt idx="81">
                  <c:v>26.641701683313801</c:v>
                </c:pt>
                <c:pt idx="82">
                  <c:v>26.204855691779059</c:v>
                </c:pt>
                <c:pt idx="83">
                  <c:v>27.014336464818623</c:v>
                </c:pt>
                <c:pt idx="84">
                  <c:v>21.436453965381705</c:v>
                </c:pt>
                <c:pt idx="85">
                  <c:v>18.722272949522775</c:v>
                </c:pt>
                <c:pt idx="86">
                  <c:v>17.943209033738476</c:v>
                </c:pt>
                <c:pt idx="87">
                  <c:v>18.094553450948695</c:v>
                </c:pt>
                <c:pt idx="88">
                  <c:v>17.490479848708347</c:v>
                </c:pt>
                <c:pt idx="89">
                  <c:v>17.016400949147439</c:v>
                </c:pt>
                <c:pt idx="90">
                  <c:v>18.066134141035665</c:v>
                </c:pt>
                <c:pt idx="91">
                  <c:v>16.645888818831644</c:v>
                </c:pt>
                <c:pt idx="92">
                  <c:v>15.448151642386728</c:v>
                </c:pt>
                <c:pt idx="93">
                  <c:v>14.358653039766384</c:v>
                </c:pt>
                <c:pt idx="94">
                  <c:v>14.088180838749993</c:v>
                </c:pt>
                <c:pt idx="95">
                  <c:v>12.066069144207496</c:v>
                </c:pt>
                <c:pt idx="96">
                  <c:v>11.668845468252687</c:v>
                </c:pt>
                <c:pt idx="97">
                  <c:v>10.428240762478874</c:v>
                </c:pt>
                <c:pt idx="98">
                  <c:v>10.8552604798421</c:v>
                </c:pt>
                <c:pt idx="99">
                  <c:v>11.052042353415739</c:v>
                </c:pt>
                <c:pt idx="100">
                  <c:v>9.8954776370293267</c:v>
                </c:pt>
                <c:pt idx="101">
                  <c:v>8.2207278222617592</c:v>
                </c:pt>
                <c:pt idx="102">
                  <c:v>7.0772366997103546</c:v>
                </c:pt>
                <c:pt idx="103">
                  <c:v>5.9935562512453071</c:v>
                </c:pt>
                <c:pt idx="104">
                  <c:v>5.8837994566171963</c:v>
                </c:pt>
                <c:pt idx="105">
                  <c:v>6.1478273358944335</c:v>
                </c:pt>
                <c:pt idx="106">
                  <c:v>6.1045453960466505</c:v>
                </c:pt>
                <c:pt idx="107">
                  <c:v>6.8588088681139796</c:v>
                </c:pt>
                <c:pt idx="108">
                  <c:v>8.1850213555761897</c:v>
                </c:pt>
                <c:pt idx="109">
                  <c:v>7.9919225236276903</c:v>
                </c:pt>
                <c:pt idx="110">
                  <c:v>7.8940972890906735</c:v>
                </c:pt>
                <c:pt idx="111">
                  <c:v>9.2604782129714547</c:v>
                </c:pt>
                <c:pt idx="112">
                  <c:v>10.649481107190566</c:v>
                </c:pt>
                <c:pt idx="113">
                  <c:v>12.015835160677801</c:v>
                </c:pt>
                <c:pt idx="114">
                  <c:v>12.709842096588041</c:v>
                </c:pt>
                <c:pt idx="115">
                  <c:v>14.116705342579921</c:v>
                </c:pt>
                <c:pt idx="116">
                  <c:v>15.10742450491121</c:v>
                </c:pt>
                <c:pt idx="117">
                  <c:v>17.507961536250523</c:v>
                </c:pt>
                <c:pt idx="118">
                  <c:v>17.822482829782221</c:v>
                </c:pt>
                <c:pt idx="119">
                  <c:v>19.566561326947333</c:v>
                </c:pt>
                <c:pt idx="120">
                  <c:v>18.663243219870676</c:v>
                </c:pt>
                <c:pt idx="121">
                  <c:v>22.189255596592581</c:v>
                </c:pt>
                <c:pt idx="122">
                  <c:v>22.896784130235922</c:v>
                </c:pt>
                <c:pt idx="123">
                  <c:v>22.988838743945863</c:v>
                </c:pt>
                <c:pt idx="124">
                  <c:v>23.955152290138248</c:v>
                </c:pt>
                <c:pt idx="125">
                  <c:v>25.295286629818118</c:v>
                </c:pt>
                <c:pt idx="126">
                  <c:v>27.03766320386945</c:v>
                </c:pt>
                <c:pt idx="127">
                  <c:v>28.419796667399599</c:v>
                </c:pt>
                <c:pt idx="128">
                  <c:v>27.574927646676141</c:v>
                </c:pt>
                <c:pt idx="129">
                  <c:v>27.447643551347628</c:v>
                </c:pt>
                <c:pt idx="130">
                  <c:v>28.128662987505002</c:v>
                </c:pt>
                <c:pt idx="131">
                  <c:v>29.408576921892401</c:v>
                </c:pt>
                <c:pt idx="132">
                  <c:v>31.471118582930192</c:v>
                </c:pt>
                <c:pt idx="133">
                  <c:v>31.183259162990844</c:v>
                </c:pt>
                <c:pt idx="134">
                  <c:v>32.555998328252045</c:v>
                </c:pt>
                <c:pt idx="135">
                  <c:v>31.462928507469677</c:v>
                </c:pt>
                <c:pt idx="136">
                  <c:v>33.215622677362752</c:v>
                </c:pt>
                <c:pt idx="137">
                  <c:v>33.536855941434972</c:v>
                </c:pt>
                <c:pt idx="138">
                  <c:v>34.237328664101391</c:v>
                </c:pt>
                <c:pt idx="139">
                  <c:v>32.505111310536748</c:v>
                </c:pt>
                <c:pt idx="140">
                  <c:v>34.728666370025962</c:v>
                </c:pt>
                <c:pt idx="141">
                  <c:v>34.281262611505483</c:v>
                </c:pt>
                <c:pt idx="142">
                  <c:v>36.016751278837283</c:v>
                </c:pt>
                <c:pt idx="143">
                  <c:v>36.300659070462302</c:v>
                </c:pt>
                <c:pt idx="144">
                  <c:v>37.485406546407312</c:v>
                </c:pt>
                <c:pt idx="145">
                  <c:v>37.207982108462303</c:v>
                </c:pt>
                <c:pt idx="146">
                  <c:v>38.159557745011739</c:v>
                </c:pt>
                <c:pt idx="147">
                  <c:v>38.729567234351109</c:v>
                </c:pt>
                <c:pt idx="148">
                  <c:v>37.1969258787705</c:v>
                </c:pt>
                <c:pt idx="149">
                  <c:v>37.603969456459701</c:v>
                </c:pt>
                <c:pt idx="150">
                  <c:v>36.726068630709385</c:v>
                </c:pt>
                <c:pt idx="151">
                  <c:v>37.382802949291822</c:v>
                </c:pt>
                <c:pt idx="152">
                  <c:v>39.020607239424791</c:v>
                </c:pt>
                <c:pt idx="153">
                  <c:v>38.771098718843781</c:v>
                </c:pt>
                <c:pt idx="154">
                  <c:v>40.502031229319442</c:v>
                </c:pt>
                <c:pt idx="155">
                  <c:v>42.430463140794998</c:v>
                </c:pt>
                <c:pt idx="156">
                  <c:v>45.568224553676082</c:v>
                </c:pt>
                <c:pt idx="157">
                  <c:v>44.249924304787307</c:v>
                </c:pt>
                <c:pt idx="158">
                  <c:v>46.793373096110741</c:v>
                </c:pt>
                <c:pt idx="159">
                  <c:v>44.893232007001259</c:v>
                </c:pt>
                <c:pt idx="160">
                  <c:v>46.000983198804576</c:v>
                </c:pt>
                <c:pt idx="161">
                  <c:v>45.179199769712987</c:v>
                </c:pt>
                <c:pt idx="162">
                  <c:v>47.880835203900986</c:v>
                </c:pt>
                <c:pt idx="163">
                  <c:v>51.243125109095182</c:v>
                </c:pt>
                <c:pt idx="164">
                  <c:v>49.705141167057931</c:v>
                </c:pt>
                <c:pt idx="165">
                  <c:v>51.219876889361416</c:v>
                </c:pt>
                <c:pt idx="166">
                  <c:v>50.357086395844028</c:v>
                </c:pt>
                <c:pt idx="167">
                  <c:v>48.322739635416184</c:v>
                </c:pt>
                <c:pt idx="168">
                  <c:v>48.206286938376422</c:v>
                </c:pt>
                <c:pt idx="169">
                  <c:v>50.366112472397639</c:v>
                </c:pt>
                <c:pt idx="170">
                  <c:v>50.797918360679652</c:v>
                </c:pt>
                <c:pt idx="171">
                  <c:v>53.046403888970261</c:v>
                </c:pt>
                <c:pt idx="172">
                  <c:v>52.620644520213297</c:v>
                </c:pt>
                <c:pt idx="173">
                  <c:v>51.819962179354945</c:v>
                </c:pt>
                <c:pt idx="174">
                  <c:v>53.683485248198728</c:v>
                </c:pt>
                <c:pt idx="175">
                  <c:v>52.05027324660108</c:v>
                </c:pt>
                <c:pt idx="176">
                  <c:v>51.780989528107952</c:v>
                </c:pt>
                <c:pt idx="177">
                  <c:v>50.600828522931664</c:v>
                </c:pt>
                <c:pt idx="178">
                  <c:v>45.801277572034472</c:v>
                </c:pt>
                <c:pt idx="179">
                  <c:v>45.5207354363801</c:v>
                </c:pt>
                <c:pt idx="180">
                  <c:v>43.806135627357058</c:v>
                </c:pt>
                <c:pt idx="181">
                  <c:v>44.097448014061193</c:v>
                </c:pt>
                <c:pt idx="182">
                  <c:v>41.113822768191206</c:v>
                </c:pt>
                <c:pt idx="183">
                  <c:v>42.754924073703478</c:v>
                </c:pt>
                <c:pt idx="184">
                  <c:v>42.353441987525585</c:v>
                </c:pt>
                <c:pt idx="185">
                  <c:v>43.68686527886296</c:v>
                </c:pt>
                <c:pt idx="186">
                  <c:v>42.639345806765938</c:v>
                </c:pt>
                <c:pt idx="187">
                  <c:v>42.567223077517077</c:v>
                </c:pt>
                <c:pt idx="188">
                  <c:v>42.321682331926318</c:v>
                </c:pt>
                <c:pt idx="189">
                  <c:v>42.240911052336713</c:v>
                </c:pt>
                <c:pt idx="190">
                  <c:v>46.020453666768887</c:v>
                </c:pt>
                <c:pt idx="191">
                  <c:v>47.063096217464</c:v>
                </c:pt>
                <c:pt idx="192">
                  <c:v>49.892272303481377</c:v>
                </c:pt>
                <c:pt idx="193">
                  <c:v>50.670864754025459</c:v>
                </c:pt>
                <c:pt idx="194">
                  <c:v>51.282251047728401</c:v>
                </c:pt>
                <c:pt idx="195">
                  <c:v>50.855531290452227</c:v>
                </c:pt>
                <c:pt idx="196">
                  <c:v>53.15109231579504</c:v>
                </c:pt>
                <c:pt idx="197">
                  <c:v>53.698702974664727</c:v>
                </c:pt>
                <c:pt idx="198">
                  <c:v>54.734146246831202</c:v>
                </c:pt>
                <c:pt idx="199">
                  <c:v>55.279287558884178</c:v>
                </c:pt>
                <c:pt idx="200">
                  <c:v>58.647042982535183</c:v>
                </c:pt>
                <c:pt idx="201">
                  <c:v>57.821915052914569</c:v>
                </c:pt>
                <c:pt idx="202">
                  <c:v>63.286449809066148</c:v>
                </c:pt>
                <c:pt idx="203">
                  <c:v>68.295617974315348</c:v>
                </c:pt>
                <c:pt idx="204">
                  <c:v>67.678592557984658</c:v>
                </c:pt>
                <c:pt idx="205">
                  <c:v>68.610901725457168</c:v>
                </c:pt>
                <c:pt idx="206">
                  <c:v>66.867969856105532</c:v>
                </c:pt>
                <c:pt idx="207">
                  <c:v>73.431284526175986</c:v>
                </c:pt>
                <c:pt idx="208">
                  <c:v>67.714210898507659</c:v>
                </c:pt>
                <c:pt idx="209">
                  <c:v>76.388392125332132</c:v>
                </c:pt>
                <c:pt idx="210">
                  <c:v>72.066500285799762</c:v>
                </c:pt>
                <c:pt idx="211">
                  <c:v>73.449377329219232</c:v>
                </c:pt>
                <c:pt idx="212">
                  <c:v>76.974115078173796</c:v>
                </c:pt>
                <c:pt idx="213">
                  <c:v>76.339015252553224</c:v>
                </c:pt>
                <c:pt idx="214">
                  <c:v>76.609862271342692</c:v>
                </c:pt>
                <c:pt idx="215">
                  <c:v>69.91040626350869</c:v>
                </c:pt>
                <c:pt idx="216">
                  <c:v>72.846197136526129</c:v>
                </c:pt>
                <c:pt idx="217">
                  <c:v>71.169605539136199</c:v>
                </c:pt>
                <c:pt idx="218">
                  <c:v>70.767414835691696</c:v>
                </c:pt>
                <c:pt idx="219">
                  <c:v>67.958813857934246</c:v>
                </c:pt>
                <c:pt idx="220">
                  <c:v>72.765179233313546</c:v>
                </c:pt>
                <c:pt idx="221">
                  <c:v>70.593644218944064</c:v>
                </c:pt>
                <c:pt idx="222">
                  <c:v>70.328961301719175</c:v>
                </c:pt>
                <c:pt idx="223">
                  <c:v>69.571051946621125</c:v>
                </c:pt>
                <c:pt idx="224">
                  <c:v>63.8898824256312</c:v>
                </c:pt>
                <c:pt idx="225">
                  <c:v>66.823957715568696</c:v>
                </c:pt>
                <c:pt idx="226">
                  <c:v>68.17078057319479</c:v>
                </c:pt>
                <c:pt idx="227">
                  <c:v>70.470197999984237</c:v>
                </c:pt>
                <c:pt idx="228">
                  <c:v>70.923327667517768</c:v>
                </c:pt>
                <c:pt idx="229">
                  <c:v>73.939266798775051</c:v>
                </c:pt>
                <c:pt idx="230">
                  <c:v>80.470225133818531</c:v>
                </c:pt>
                <c:pt idx="231">
                  <c:v>80.392430756881311</c:v>
                </c:pt>
                <c:pt idx="232">
                  <c:v>86.832224026614114</c:v>
                </c:pt>
                <c:pt idx="233">
                  <c:v>78.824854921068777</c:v>
                </c:pt>
                <c:pt idx="234">
                  <c:v>79.909196802594366</c:v>
                </c:pt>
                <c:pt idx="235">
                  <c:v>76.786317660059254</c:v>
                </c:pt>
                <c:pt idx="236">
                  <c:v>79.449677863473539</c:v>
                </c:pt>
                <c:pt idx="237">
                  <c:v>83.628816411767744</c:v>
                </c:pt>
                <c:pt idx="238">
                  <c:v>74.888957503636917</c:v>
                </c:pt>
                <c:pt idx="239">
                  <c:v>75.529652961663501</c:v>
                </c:pt>
                <c:pt idx="240">
                  <c:v>72.828541497138474</c:v>
                </c:pt>
                <c:pt idx="241">
                  <c:v>69.014115804608238</c:v>
                </c:pt>
                <c:pt idx="242">
                  <c:v>63.513975833133898</c:v>
                </c:pt>
                <c:pt idx="243">
                  <c:v>57.824329497152313</c:v>
                </c:pt>
                <c:pt idx="244">
                  <c:v>55.462154809000651</c:v>
                </c:pt>
                <c:pt idx="245">
                  <c:v>54.209908305960866</c:v>
                </c:pt>
                <c:pt idx="246">
                  <c:v>55.382822085879909</c:v>
                </c:pt>
                <c:pt idx="247">
                  <c:v>56.030553482128134</c:v>
                </c:pt>
                <c:pt idx="248">
                  <c:v>53.140090925861891</c:v>
                </c:pt>
                <c:pt idx="249">
                  <c:v>50.436158554887086</c:v>
                </c:pt>
                <c:pt idx="250">
                  <c:v>50.080002029112165</c:v>
                </c:pt>
                <c:pt idx="251">
                  <c:v>50.806395703656221</c:v>
                </c:pt>
                <c:pt idx="252">
                  <c:v>47.796355202501772</c:v>
                </c:pt>
                <c:pt idx="253">
                  <c:v>51.852463648709097</c:v>
                </c:pt>
                <c:pt idx="254">
                  <c:v>50.557847865414878</c:v>
                </c:pt>
                <c:pt idx="255">
                  <c:v>53.898829796684836</c:v>
                </c:pt>
                <c:pt idx="256">
                  <c:v>53.218331104794302</c:v>
                </c:pt>
                <c:pt idx="257">
                  <c:v>57.688159351970043</c:v>
                </c:pt>
                <c:pt idx="258">
                  <c:v>55.342104064840214</c:v>
                </c:pt>
                <c:pt idx="259">
                  <c:v>56.00033410844182</c:v>
                </c:pt>
                <c:pt idx="260">
                  <c:v>60.381346397182163</c:v>
                </c:pt>
                <c:pt idx="261">
                  <c:v>59.384475137019123</c:v>
                </c:pt>
                <c:pt idx="262">
                  <c:v>56.467330679060701</c:v>
                </c:pt>
                <c:pt idx="263">
                  <c:v>53.25269442077024</c:v>
                </c:pt>
                <c:pt idx="264">
                  <c:v>55.412182215723398</c:v>
                </c:pt>
                <c:pt idx="265">
                  <c:v>54.134397313641095</c:v>
                </c:pt>
                <c:pt idx="266">
                  <c:v>57.228705137690774</c:v>
                </c:pt>
                <c:pt idx="267">
                  <c:v>60.247623371557076</c:v>
                </c:pt>
                <c:pt idx="268">
                  <c:v>59.791083713761275</c:v>
                </c:pt>
                <c:pt idx="269">
                  <c:v>60.628554521062298</c:v>
                </c:pt>
                <c:pt idx="270">
                  <c:v>60.955335280676543</c:v>
                </c:pt>
                <c:pt idx="271">
                  <c:v>63.795580541750638</c:v>
                </c:pt>
                <c:pt idx="272">
                  <c:v>64.260791538927521</c:v>
                </c:pt>
                <c:pt idx="273">
                  <c:v>65.782328680753366</c:v>
                </c:pt>
                <c:pt idx="274">
                  <c:v>68.832321955178443</c:v>
                </c:pt>
                <c:pt idx="275">
                  <c:v>68.680838590370215</c:v>
                </c:pt>
                <c:pt idx="276">
                  <c:v>68.838476653219743</c:v>
                </c:pt>
                <c:pt idx="277">
                  <c:v>69.136099221888472</c:v>
                </c:pt>
                <c:pt idx="278">
                  <c:v>71.062881774711883</c:v>
                </c:pt>
                <c:pt idx="279">
                  <c:v>74.656556480714983</c:v>
                </c:pt>
                <c:pt idx="280">
                  <c:v>74.335427973066146</c:v>
                </c:pt>
                <c:pt idx="281">
                  <c:v>77.314865536336725</c:v>
                </c:pt>
                <c:pt idx="282">
                  <c:v>76.59147032706413</c:v>
                </c:pt>
                <c:pt idx="283">
                  <c:v>75.938596625093979</c:v>
                </c:pt>
                <c:pt idx="284">
                  <c:v>76.541387666747852</c:v>
                </c:pt>
                <c:pt idx="285">
                  <c:v>79.238903460676823</c:v>
                </c:pt>
                <c:pt idx="286">
                  <c:v>83.048603550260836</c:v>
                </c:pt>
                <c:pt idx="287">
                  <c:v>82.675974554670901</c:v>
                </c:pt>
                <c:pt idx="288">
                  <c:v>83.013780878723466</c:v>
                </c:pt>
                <c:pt idx="289">
                  <c:v>80.932127295316064</c:v>
                </c:pt>
                <c:pt idx="290">
                  <c:v>90.425253685174837</c:v>
                </c:pt>
                <c:pt idx="291">
                  <c:v>77.627474317614599</c:v>
                </c:pt>
                <c:pt idx="292">
                  <c:v>81.144826102101618</c:v>
                </c:pt>
                <c:pt idx="293">
                  <c:v>66.178236035719976</c:v>
                </c:pt>
                <c:pt idx="294">
                  <c:v>60.8052069421624</c:v>
                </c:pt>
                <c:pt idx="295">
                  <c:v>57.231617586781859</c:v>
                </c:pt>
                <c:pt idx="296">
                  <c:v>53.057058798838895</c:v>
                </c:pt>
                <c:pt idx="297">
                  <c:v>47.413902440875539</c:v>
                </c:pt>
                <c:pt idx="298">
                  <c:v>44.40634162701992</c:v>
                </c:pt>
                <c:pt idx="299">
                  <c:v>49.469405014548094</c:v>
                </c:pt>
                <c:pt idx="300">
                  <c:v>40.74203415104089</c:v>
                </c:pt>
                <c:pt idx="301">
                  <c:v>46.467764133383284</c:v>
                </c:pt>
                <c:pt idx="302">
                  <c:v>38.91299707438948</c:v>
                </c:pt>
                <c:pt idx="303">
                  <c:v>40.735034451241567</c:v>
                </c:pt>
                <c:pt idx="304">
                  <c:v>36.371537143435219</c:v>
                </c:pt>
                <c:pt idx="305">
                  <c:v>38.538920359213037</c:v>
                </c:pt>
                <c:pt idx="306">
                  <c:v>43.280059889150628</c:v>
                </c:pt>
                <c:pt idx="307">
                  <c:v>40.561432660449675</c:v>
                </c:pt>
                <c:pt idx="308">
                  <c:v>35.269963393317724</c:v>
                </c:pt>
                <c:pt idx="309">
                  <c:v>31.754860635964967</c:v>
                </c:pt>
                <c:pt idx="310">
                  <c:v>29.396533072725401</c:v>
                </c:pt>
                <c:pt idx="311">
                  <c:v>29.022652290836302</c:v>
                </c:pt>
                <c:pt idx="312">
                  <c:v>30.331727108129737</c:v>
                </c:pt>
                <c:pt idx="313">
                  <c:v>25.547643775495001</c:v>
                </c:pt>
                <c:pt idx="314">
                  <c:v>24.186377603895</c:v>
                </c:pt>
                <c:pt idx="315">
                  <c:v>23.301078420556198</c:v>
                </c:pt>
                <c:pt idx="316">
                  <c:v>22.921644464312934</c:v>
                </c:pt>
                <c:pt idx="317">
                  <c:v>24.652180851218699</c:v>
                </c:pt>
                <c:pt idx="318">
                  <c:v>26.216139440338566</c:v>
                </c:pt>
                <c:pt idx="319">
                  <c:v>29.385939479657292</c:v>
                </c:pt>
                <c:pt idx="320">
                  <c:v>32.895367422098253</c:v>
                </c:pt>
                <c:pt idx="321">
                  <c:v>37.463471316832766</c:v>
                </c:pt>
                <c:pt idx="322">
                  <c:v>38.815830857219829</c:v>
                </c:pt>
                <c:pt idx="323">
                  <c:v>34.275268574303645</c:v>
                </c:pt>
                <c:pt idx="324">
                  <c:v>36.159982858510695</c:v>
                </c:pt>
                <c:pt idx="325">
                  <c:v>35.575564358649849</c:v>
                </c:pt>
                <c:pt idx="326">
                  <c:v>37.52157256366192</c:v>
                </c:pt>
                <c:pt idx="327">
                  <c:v>33.161626185415024</c:v>
                </c:pt>
                <c:pt idx="328">
                  <c:v>33.956819630772401</c:v>
                </c:pt>
                <c:pt idx="329">
                  <c:v>36.124838052345574</c:v>
                </c:pt>
                <c:pt idx="330">
                  <c:v>29.345280199309538</c:v>
                </c:pt>
                <c:pt idx="331">
                  <c:v>29.733119729141446</c:v>
                </c:pt>
                <c:pt idx="332">
                  <c:v>29.950570528604903</c:v>
                </c:pt>
                <c:pt idx="333">
                  <c:v>28.710724543458429</c:v>
                </c:pt>
                <c:pt idx="334">
                  <c:v>30.152755715294063</c:v>
                </c:pt>
                <c:pt idx="335">
                  <c:v>30.413998069801121</c:v>
                </c:pt>
                <c:pt idx="336">
                  <c:v>32.046715855727996</c:v>
                </c:pt>
                <c:pt idx="337">
                  <c:v>34.539188554955182</c:v>
                </c:pt>
                <c:pt idx="338">
                  <c:v>33.380278209266869</c:v>
                </c:pt>
                <c:pt idx="339">
                  <c:v>35.804523804341805</c:v>
                </c:pt>
                <c:pt idx="340">
                  <c:v>36.210011327465864</c:v>
                </c:pt>
                <c:pt idx="341">
                  <c:v>34.445162764866474</c:v>
                </c:pt>
                <c:pt idx="342">
                  <c:v>35.724426848801215</c:v>
                </c:pt>
                <c:pt idx="343">
                  <c:v>34.781105563951186</c:v>
                </c:pt>
                <c:pt idx="344">
                  <c:v>32.373849281919121</c:v>
                </c:pt>
                <c:pt idx="345">
                  <c:v>32.798570191880422</c:v>
                </c:pt>
                <c:pt idx="346">
                  <c:v>35.591784315965455</c:v>
                </c:pt>
                <c:pt idx="347">
                  <c:v>36.135758582819001</c:v>
                </c:pt>
                <c:pt idx="348">
                  <c:v>36.019915041718683</c:v>
                </c:pt>
                <c:pt idx="349">
                  <c:v>36.569333665164123</c:v>
                </c:pt>
                <c:pt idx="350">
                  <c:v>38.898213080569604</c:v>
                </c:pt>
                <c:pt idx="351">
                  <c:v>39.832628908888886</c:v>
                </c:pt>
                <c:pt idx="352">
                  <c:v>38.731529292653839</c:v>
                </c:pt>
                <c:pt idx="353">
                  <c:v>39.032336475171128</c:v>
                </c:pt>
                <c:pt idx="354">
                  <c:v>40.284352482361236</c:v>
                </c:pt>
                <c:pt idx="355">
                  <c:v>35.72033815194083</c:v>
                </c:pt>
                <c:pt idx="356">
                  <c:v>38.724205855321401</c:v>
                </c:pt>
                <c:pt idx="357">
                  <c:v>40.59251817306366</c:v>
                </c:pt>
                <c:pt idx="358">
                  <c:v>38.545734062364012</c:v>
                </c:pt>
                <c:pt idx="359">
                  <c:v>36.13232513862647</c:v>
                </c:pt>
                <c:pt idx="360">
                  <c:v>33.454139557100099</c:v>
                </c:pt>
                <c:pt idx="361">
                  <c:v>29.731522306604113</c:v>
                </c:pt>
                <c:pt idx="362">
                  <c:v>30.610909960232544</c:v>
                </c:pt>
                <c:pt idx="363">
                  <c:v>30.684218334780919</c:v>
                </c:pt>
                <c:pt idx="364">
                  <c:v>33.203635029457075</c:v>
                </c:pt>
                <c:pt idx="365">
                  <c:v>32.599853651462041</c:v>
                </c:pt>
                <c:pt idx="366">
                  <c:v>36.136307989234808</c:v>
                </c:pt>
                <c:pt idx="367">
                  <c:v>38.827343048419422</c:v>
                </c:pt>
                <c:pt idx="368">
                  <c:v>41.46712079706581</c:v>
                </c:pt>
                <c:pt idx="369">
                  <c:v>41.391301406810349</c:v>
                </c:pt>
                <c:pt idx="370">
                  <c:v>41.129468203913177</c:v>
                </c:pt>
                <c:pt idx="371">
                  <c:v>44.74241133381868</c:v>
                </c:pt>
                <c:pt idx="372">
                  <c:v>48.884267051774628</c:v>
                </c:pt>
                <c:pt idx="373">
                  <c:v>53.268598776064934</c:v>
                </c:pt>
                <c:pt idx="374">
                  <c:v>51.542895116346742</c:v>
                </c:pt>
                <c:pt idx="375">
                  <c:v>56.566825486731709</c:v>
                </c:pt>
                <c:pt idx="376">
                  <c:v>55.581272186952077</c:v>
                </c:pt>
                <c:pt idx="377">
                  <c:v>53.584526646530414</c:v>
                </c:pt>
                <c:pt idx="378">
                  <c:v>52.415902806642642</c:v>
                </c:pt>
                <c:pt idx="379">
                  <c:v>52.926441009048133</c:v>
                </c:pt>
                <c:pt idx="380">
                  <c:v>50.890019436472329</c:v>
                </c:pt>
                <c:pt idx="381">
                  <c:v>48.650892785474525</c:v>
                </c:pt>
                <c:pt idx="382">
                  <c:v>47.849969092510122</c:v>
                </c:pt>
                <c:pt idx="383">
                  <c:v>44.497054882503456</c:v>
                </c:pt>
                <c:pt idx="384">
                  <c:v>48.879278713165256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2E-4860-B50A-00F219D47660}"/>
            </c:ext>
          </c:extLst>
        </c:ser>
        <c:ser>
          <c:idx val="4"/>
          <c:order val="3"/>
          <c:tx>
            <c:strRef>
              <c:f>REGV!$E$10</c:f>
              <c:strCache>
                <c:ptCount val="1"/>
                <c:pt idx="0">
                  <c:v>REGVN-TC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REGV!$E$11:$E$419</c:f>
              <c:numCache>
                <c:formatCode>0.0_);[Red]\-0.0_)</c:formatCode>
                <c:ptCount val="409"/>
                <c:pt idx="0">
                  <c:v>36.536471861862701</c:v>
                </c:pt>
                <c:pt idx="1">
                  <c:v>37.367866343497802</c:v>
                </c:pt>
                <c:pt idx="2">
                  <c:v>38.279045340316003</c:v>
                </c:pt>
                <c:pt idx="3">
                  <c:v>39.4297716425841</c:v>
                </c:pt>
                <c:pt idx="4">
                  <c:v>40.769851767672002</c:v>
                </c:pt>
                <c:pt idx="5">
                  <c:v>42.168149055249302</c:v>
                </c:pt>
                <c:pt idx="6">
                  <c:v>43.193328000484598</c:v>
                </c:pt>
                <c:pt idx="7">
                  <c:v>43.596542105619299</c:v>
                </c:pt>
                <c:pt idx="8">
                  <c:v>43.4044722308806</c:v>
                </c:pt>
                <c:pt idx="9">
                  <c:v>42.851227567490298</c:v>
                </c:pt>
                <c:pt idx="10">
                  <c:v>42.130649066071399</c:v>
                </c:pt>
                <c:pt idx="11">
                  <c:v>41.227825371287103</c:v>
                </c:pt>
                <c:pt idx="12">
                  <c:v>40.115933460054997</c:v>
                </c:pt>
                <c:pt idx="13">
                  <c:v>38.658508109955001</c:v>
                </c:pt>
                <c:pt idx="14">
                  <c:v>36.696350082979698</c:v>
                </c:pt>
                <c:pt idx="15">
                  <c:v>34.452082346367199</c:v>
                </c:pt>
                <c:pt idx="16">
                  <c:v>32.150817300184002</c:v>
                </c:pt>
                <c:pt idx="17">
                  <c:v>30.153650818905898</c:v>
                </c:pt>
                <c:pt idx="18">
                  <c:v>28.768863516240302</c:v>
                </c:pt>
                <c:pt idx="19">
                  <c:v>27.957224409388001</c:v>
                </c:pt>
                <c:pt idx="20">
                  <c:v>27.500162542925601</c:v>
                </c:pt>
                <c:pt idx="21">
                  <c:v>27.2972858439935</c:v>
                </c:pt>
                <c:pt idx="22">
                  <c:v>27.2769889602727</c:v>
                </c:pt>
                <c:pt idx="23">
                  <c:v>27.516422344973801</c:v>
                </c:pt>
                <c:pt idx="24">
                  <c:v>28.0939374100289</c:v>
                </c:pt>
                <c:pt idx="25">
                  <c:v>28.9284634902506</c:v>
                </c:pt>
                <c:pt idx="26">
                  <c:v>29.891437775293799</c:v>
                </c:pt>
                <c:pt idx="27">
                  <c:v>30.687082839538999</c:v>
                </c:pt>
                <c:pt idx="28">
                  <c:v>31.060310278045801</c:v>
                </c:pt>
                <c:pt idx="29">
                  <c:v>31.006301798567499</c:v>
                </c:pt>
                <c:pt idx="30">
                  <c:v>30.7125538524161</c:v>
                </c:pt>
                <c:pt idx="31">
                  <c:v>30.4566613742609</c:v>
                </c:pt>
                <c:pt idx="32">
                  <c:v>30.419834874234901</c:v>
                </c:pt>
                <c:pt idx="33">
                  <c:v>30.630671866147001</c:v>
                </c:pt>
                <c:pt idx="34">
                  <c:v>30.945687747752501</c:v>
                </c:pt>
                <c:pt idx="35">
                  <c:v>31.312757508320399</c:v>
                </c:pt>
                <c:pt idx="36">
                  <c:v>31.724806500211201</c:v>
                </c:pt>
                <c:pt idx="37">
                  <c:v>32.276521650286398</c:v>
                </c:pt>
                <c:pt idx="38">
                  <c:v>33.069822792912397</c:v>
                </c:pt>
                <c:pt idx="39">
                  <c:v>34.072792568919603</c:v>
                </c:pt>
                <c:pt idx="40">
                  <c:v>35.264680373422202</c:v>
                </c:pt>
                <c:pt idx="41">
                  <c:v>36.3591144260063</c:v>
                </c:pt>
                <c:pt idx="42">
                  <c:v>37.087347972916199</c:v>
                </c:pt>
                <c:pt idx="43">
                  <c:v>37.392647006488197</c:v>
                </c:pt>
                <c:pt idx="44">
                  <c:v>37.545841456591504</c:v>
                </c:pt>
                <c:pt idx="45">
                  <c:v>37.817110476989797</c:v>
                </c:pt>
                <c:pt idx="46">
                  <c:v>38.468552920144298</c:v>
                </c:pt>
                <c:pt idx="47">
                  <c:v>39.541052322318997</c:v>
                </c:pt>
                <c:pt idx="48">
                  <c:v>40.842631468434902</c:v>
                </c:pt>
                <c:pt idx="49">
                  <c:v>42.154777035090497</c:v>
                </c:pt>
                <c:pt idx="50">
                  <c:v>43.217468602546099</c:v>
                </c:pt>
                <c:pt idx="51">
                  <c:v>43.827023127897903</c:v>
                </c:pt>
                <c:pt idx="52">
                  <c:v>43.793491616549602</c:v>
                </c:pt>
                <c:pt idx="53">
                  <c:v>43.073372589227503</c:v>
                </c:pt>
                <c:pt idx="54">
                  <c:v>41.714911637143899</c:v>
                </c:pt>
                <c:pt idx="55">
                  <c:v>39.817129232159502</c:v>
                </c:pt>
                <c:pt idx="56">
                  <c:v>37.6533096223339</c:v>
                </c:pt>
                <c:pt idx="57">
                  <c:v>35.673156310353001</c:v>
                </c:pt>
                <c:pt idx="58">
                  <c:v>34.247000450939403</c:v>
                </c:pt>
                <c:pt idx="59">
                  <c:v>33.304418341655897</c:v>
                </c:pt>
                <c:pt idx="60">
                  <c:v>32.624929003656</c:v>
                </c:pt>
                <c:pt idx="61">
                  <c:v>31.906694657198901</c:v>
                </c:pt>
                <c:pt idx="62">
                  <c:v>31.081674775907501</c:v>
                </c:pt>
                <c:pt idx="63">
                  <c:v>30.407323749070699</c:v>
                </c:pt>
                <c:pt idx="64">
                  <c:v>30.295883542962098</c:v>
                </c:pt>
                <c:pt idx="65">
                  <c:v>31.0973291676545</c:v>
                </c:pt>
                <c:pt idx="66">
                  <c:v>32.850603601812303</c:v>
                </c:pt>
                <c:pt idx="67">
                  <c:v>34.982238051552599</c:v>
                </c:pt>
                <c:pt idx="68">
                  <c:v>36.746231086524602</c:v>
                </c:pt>
                <c:pt idx="69">
                  <c:v>37.618357389973298</c:v>
                </c:pt>
                <c:pt idx="70">
                  <c:v>37.421305825190203</c:v>
                </c:pt>
                <c:pt idx="71">
                  <c:v>36.340682856561003</c:v>
                </c:pt>
                <c:pt idx="72">
                  <c:v>34.781405616293803</c:v>
                </c:pt>
                <c:pt idx="73">
                  <c:v>33.122160230180903</c:v>
                </c:pt>
                <c:pt idx="74">
                  <c:v>31.610974777444</c:v>
                </c:pt>
                <c:pt idx="75">
                  <c:v>30.3509849037058</c:v>
                </c:pt>
                <c:pt idx="76">
                  <c:v>29.320316700215599</c:v>
                </c:pt>
                <c:pt idx="77">
                  <c:v>28.4435330466547</c:v>
                </c:pt>
                <c:pt idx="78">
                  <c:v>27.7787197889431</c:v>
                </c:pt>
                <c:pt idx="79">
                  <c:v>27.417470095342999</c:v>
                </c:pt>
                <c:pt idx="80">
                  <c:v>27.187852657626301</c:v>
                </c:pt>
                <c:pt idx="81">
                  <c:v>26.641701683313801</c:v>
                </c:pt>
                <c:pt idx="82">
                  <c:v>25.6205868523815</c:v>
                </c:pt>
                <c:pt idx="83">
                  <c:v>24.1151950892326</c:v>
                </c:pt>
                <c:pt idx="84">
                  <c:v>22.258193934367501</c:v>
                </c:pt>
                <c:pt idx="85">
                  <c:v>20.343125785742199</c:v>
                </c:pt>
                <c:pt idx="86">
                  <c:v>18.798056318661899</c:v>
                </c:pt>
                <c:pt idx="87">
                  <c:v>17.8439252164703</c:v>
                </c:pt>
                <c:pt idx="88">
                  <c:v>17.414974310884499</c:v>
                </c:pt>
                <c:pt idx="89">
                  <c:v>17.266473978055402</c:v>
                </c:pt>
                <c:pt idx="90">
                  <c:v>17.028109580305902</c:v>
                </c:pt>
                <c:pt idx="91">
                  <c:v>16.475070978879899</c:v>
                </c:pt>
                <c:pt idx="92">
                  <c:v>15.6376328988098</c:v>
                </c:pt>
                <c:pt idx="93">
                  <c:v>14.6058448973558</c:v>
                </c:pt>
                <c:pt idx="94">
                  <c:v>13.5351547198674</c:v>
                </c:pt>
                <c:pt idx="95">
                  <c:v>12.604772606787501</c:v>
                </c:pt>
                <c:pt idx="96">
                  <c:v>11.9144536609227</c:v>
                </c:pt>
                <c:pt idx="97">
                  <c:v>11.394305356587299</c:v>
                </c:pt>
                <c:pt idx="98">
                  <c:v>10.8552604798421</c:v>
                </c:pt>
                <c:pt idx="99">
                  <c:v>10.1631886343063</c:v>
                </c:pt>
                <c:pt idx="100">
                  <c:v>9.2692679198530694</c:v>
                </c:pt>
                <c:pt idx="101">
                  <c:v>8.2207278222617592</c:v>
                </c:pt>
                <c:pt idx="102">
                  <c:v>7.1614849071112303</c:v>
                </c:pt>
                <c:pt idx="103">
                  <c:v>6.3490857311244397</c:v>
                </c:pt>
                <c:pt idx="104">
                  <c:v>5.9680103406509</c:v>
                </c:pt>
                <c:pt idx="105">
                  <c:v>6.03973303563071</c:v>
                </c:pt>
                <c:pt idx="106">
                  <c:v>6.3939879742916501</c:v>
                </c:pt>
                <c:pt idx="107">
                  <c:v>6.8588088681139796</c:v>
                </c:pt>
                <c:pt idx="108">
                  <c:v>7.3714880838421699</c:v>
                </c:pt>
                <c:pt idx="109">
                  <c:v>7.94944830490242</c:v>
                </c:pt>
                <c:pt idx="110">
                  <c:v>8.6421200889178404</c:v>
                </c:pt>
                <c:pt idx="111">
                  <c:v>9.4655481751759201</c:v>
                </c:pt>
                <c:pt idx="112">
                  <c:v>10.4552596394493</c:v>
                </c:pt>
                <c:pt idx="113">
                  <c:v>11.6039149105032</c:v>
                </c:pt>
                <c:pt idx="114">
                  <c:v>12.913419732685</c:v>
                </c:pt>
                <c:pt idx="115">
                  <c:v>14.242293082578099</c:v>
                </c:pt>
                <c:pt idx="116">
                  <c:v>15.500390855715001</c:v>
                </c:pt>
                <c:pt idx="117">
                  <c:v>16.720383783765701</c:v>
                </c:pt>
                <c:pt idx="118">
                  <c:v>17.933960436271899</c:v>
                </c:pt>
                <c:pt idx="119">
                  <c:v>19.112342164595798</c:v>
                </c:pt>
                <c:pt idx="120">
                  <c:v>20.215232921873799</c:v>
                </c:pt>
                <c:pt idx="121">
                  <c:v>21.244041833309499</c:v>
                </c:pt>
                <c:pt idx="122">
                  <c:v>22.292425553119202</c:v>
                </c:pt>
                <c:pt idx="123">
                  <c:v>23.416090036256598</c:v>
                </c:pt>
                <c:pt idx="124">
                  <c:v>24.573170382711901</c:v>
                </c:pt>
                <c:pt idx="125">
                  <c:v>25.6446757765294</c:v>
                </c:pt>
                <c:pt idx="126">
                  <c:v>26.513419641292401</c:v>
                </c:pt>
                <c:pt idx="127">
                  <c:v>27.1660135663478</c:v>
                </c:pt>
                <c:pt idx="128">
                  <c:v>27.678291097361399</c:v>
                </c:pt>
                <c:pt idx="129">
                  <c:v>28.145572475070299</c:v>
                </c:pt>
                <c:pt idx="130">
                  <c:v>28.693646248497501</c:v>
                </c:pt>
                <c:pt idx="131">
                  <c:v>29.408576921892401</c:v>
                </c:pt>
                <c:pt idx="132">
                  <c:v>30.259496043872701</c:v>
                </c:pt>
                <c:pt idx="133">
                  <c:v>31.171433448762102</c:v>
                </c:pt>
                <c:pt idx="134">
                  <c:v>31.959339889409499</c:v>
                </c:pt>
                <c:pt idx="135">
                  <c:v>32.538185851014497</c:v>
                </c:pt>
                <c:pt idx="136">
                  <c:v>32.927598353632497</c:v>
                </c:pt>
                <c:pt idx="137">
                  <c:v>33.225881188046799</c:v>
                </c:pt>
                <c:pt idx="138">
                  <c:v>33.5090524290122</c:v>
                </c:pt>
                <c:pt idx="139">
                  <c:v>33.857041665377203</c:v>
                </c:pt>
                <c:pt idx="140">
                  <c:v>34.283692281578503</c:v>
                </c:pt>
                <c:pt idx="141">
                  <c:v>34.827168730621402</c:v>
                </c:pt>
                <c:pt idx="142">
                  <c:v>35.513305289912203</c:v>
                </c:pt>
                <c:pt idx="143">
                  <c:v>36.300659070462302</c:v>
                </c:pt>
                <c:pt idx="144">
                  <c:v>37.040203348334998</c:v>
                </c:pt>
                <c:pt idx="145">
                  <c:v>37.584968371729403</c:v>
                </c:pt>
                <c:pt idx="146">
                  <c:v>37.828210387856998</c:v>
                </c:pt>
                <c:pt idx="147">
                  <c:v>37.828867452585101</c:v>
                </c:pt>
                <c:pt idx="148">
                  <c:v>37.650655591767297</c:v>
                </c:pt>
                <c:pt idx="149">
                  <c:v>37.466248783357997</c:v>
                </c:pt>
                <c:pt idx="150">
                  <c:v>37.386909904216402</c:v>
                </c:pt>
                <c:pt idx="151">
                  <c:v>37.643142383705197</c:v>
                </c:pt>
                <c:pt idx="152">
                  <c:v>38.314502105487598</c:v>
                </c:pt>
                <c:pt idx="153">
                  <c:v>39.451957912540202</c:v>
                </c:pt>
                <c:pt idx="154">
                  <c:v>40.895646413544199</c:v>
                </c:pt>
                <c:pt idx="155">
                  <c:v>42.430463140794998</c:v>
                </c:pt>
                <c:pt idx="156">
                  <c:v>43.788951018570899</c:v>
                </c:pt>
                <c:pt idx="157">
                  <c:v>44.7234720284875</c:v>
                </c:pt>
                <c:pt idx="158">
                  <c:v>45.304838114644703</c:v>
                </c:pt>
                <c:pt idx="159">
                  <c:v>45.709467621902597</c:v>
                </c:pt>
                <c:pt idx="160">
                  <c:v>46.203435998385601</c:v>
                </c:pt>
                <c:pt idx="161">
                  <c:v>47.037293871988602</c:v>
                </c:pt>
                <c:pt idx="162">
                  <c:v>48.161960495234197</c:v>
                </c:pt>
                <c:pt idx="163">
                  <c:v>49.251609116269101</c:v>
                </c:pt>
                <c:pt idx="164">
                  <c:v>49.9506062601344</c:v>
                </c:pt>
                <c:pt idx="165">
                  <c:v>50.123865418862501</c:v>
                </c:pt>
                <c:pt idx="166">
                  <c:v>49.879500527890499</c:v>
                </c:pt>
                <c:pt idx="167">
                  <c:v>49.6265004817595</c:v>
                </c:pt>
                <c:pt idx="168">
                  <c:v>49.654837349796097</c:v>
                </c:pt>
                <c:pt idx="169">
                  <c:v>50.148362394676496</c:v>
                </c:pt>
                <c:pt idx="170">
                  <c:v>50.968392170304099</c:v>
                </c:pt>
                <c:pt idx="171">
                  <c:v>51.846307971330702</c:v>
                </c:pt>
                <c:pt idx="172">
                  <c:v>52.620644520213297</c:v>
                </c:pt>
                <c:pt idx="173">
                  <c:v>53.020155285993198</c:v>
                </c:pt>
                <c:pt idx="174">
                  <c:v>52.889373633789297</c:v>
                </c:pt>
                <c:pt idx="175">
                  <c:v>52.167428930284203</c:v>
                </c:pt>
                <c:pt idx="176">
                  <c:v>50.931530232020499</c:v>
                </c:pt>
                <c:pt idx="177">
                  <c:v>49.265379731203701</c:v>
                </c:pt>
                <c:pt idx="178">
                  <c:v>47.383765087294798</c:v>
                </c:pt>
                <c:pt idx="179">
                  <c:v>45.5207354363801</c:v>
                </c:pt>
                <c:pt idx="180">
                  <c:v>44.006816830484297</c:v>
                </c:pt>
                <c:pt idx="181">
                  <c:v>43.036979601055897</c:v>
                </c:pt>
                <c:pt idx="182">
                  <c:v>42.578322765458999</c:v>
                </c:pt>
                <c:pt idx="183">
                  <c:v>42.500599501760497</c:v>
                </c:pt>
                <c:pt idx="184">
                  <c:v>42.503437702111803</c:v>
                </c:pt>
                <c:pt idx="185">
                  <c:v>42.463940486222597</c:v>
                </c:pt>
                <c:pt idx="186">
                  <c:v>42.425071253102097</c:v>
                </c:pt>
                <c:pt idx="187">
                  <c:v>42.509092774715</c:v>
                </c:pt>
                <c:pt idx="188">
                  <c:v>42.918328232100698</c:v>
                </c:pt>
                <c:pt idx="189">
                  <c:v>43.850212667533</c:v>
                </c:pt>
                <c:pt idx="190">
                  <c:v>45.316886135277798</c:v>
                </c:pt>
                <c:pt idx="191">
                  <c:v>47.063096217464</c:v>
                </c:pt>
                <c:pt idx="192">
                  <c:v>48.785875776632203</c:v>
                </c:pt>
                <c:pt idx="193">
                  <c:v>50.2286560483263</c:v>
                </c:pt>
                <c:pt idx="194">
                  <c:v>51.282251047728401</c:v>
                </c:pt>
                <c:pt idx="195">
                  <c:v>52.082174979294599</c:v>
                </c:pt>
                <c:pt idx="196">
                  <c:v>52.779845943152701</c:v>
                </c:pt>
                <c:pt idx="197">
                  <c:v>53.509392244447703</c:v>
                </c:pt>
                <c:pt idx="198">
                  <c:v>54.499141130759298</c:v>
                </c:pt>
                <c:pt idx="199">
                  <c:v>55.993728246445301</c:v>
                </c:pt>
                <c:pt idx="200">
                  <c:v>58.076307742967998</c:v>
                </c:pt>
                <c:pt idx="201">
                  <c:v>60.493138972655899</c:v>
                </c:pt>
                <c:pt idx="202">
                  <c:v>63.071635092206598</c:v>
                </c:pt>
                <c:pt idx="203">
                  <c:v>65.386711255015996</c:v>
                </c:pt>
                <c:pt idx="204">
                  <c:v>67.242200456292494</c:v>
                </c:pt>
                <c:pt idx="205">
                  <c:v>68.637564693268601</c:v>
                </c:pt>
                <c:pt idx="206">
                  <c:v>69.639370530988501</c:v>
                </c:pt>
                <c:pt idx="207">
                  <c:v>70.486133462136706</c:v>
                </c:pt>
                <c:pt idx="208">
                  <c:v>71.4053800804476</c:v>
                </c:pt>
                <c:pt idx="209">
                  <c:v>72.666709546511598</c:v>
                </c:pt>
                <c:pt idx="210">
                  <c:v>73.9664507589941</c:v>
                </c:pt>
                <c:pt idx="211">
                  <c:v>74.938982348677598</c:v>
                </c:pt>
                <c:pt idx="212">
                  <c:v>75.374755711068602</c:v>
                </c:pt>
                <c:pt idx="213">
                  <c:v>75.252268967329002</c:v>
                </c:pt>
                <c:pt idx="214">
                  <c:v>74.538426638300393</c:v>
                </c:pt>
                <c:pt idx="215">
                  <c:v>73.364394688718903</c:v>
                </c:pt>
                <c:pt idx="216">
                  <c:v>72.171446801434101</c:v>
                </c:pt>
                <c:pt idx="217">
                  <c:v>71.169605539136199</c:v>
                </c:pt>
                <c:pt idx="218">
                  <c:v>70.767414835691696</c:v>
                </c:pt>
                <c:pt idx="219">
                  <c:v>70.746384413799106</c:v>
                </c:pt>
                <c:pt idx="220">
                  <c:v>70.6251230411481</c:v>
                </c:pt>
                <c:pt idx="221">
                  <c:v>70.086156386572199</c:v>
                </c:pt>
                <c:pt idx="222">
                  <c:v>69.161634880538898</c:v>
                </c:pt>
                <c:pt idx="223">
                  <c:v>68.178056917857703</c:v>
                </c:pt>
                <c:pt idx="224">
                  <c:v>67.311556081637207</c:v>
                </c:pt>
                <c:pt idx="225">
                  <c:v>67.069717081944304</c:v>
                </c:pt>
                <c:pt idx="226">
                  <c:v>67.757917271737199</c:v>
                </c:pt>
                <c:pt idx="227">
                  <c:v>69.701896069254204</c:v>
                </c:pt>
                <c:pt idx="228">
                  <c:v>72.5884648498525</c:v>
                </c:pt>
                <c:pt idx="229">
                  <c:v>75.902364171312996</c:v>
                </c:pt>
                <c:pt idx="230">
                  <c:v>78.827877912077298</c:v>
                </c:pt>
                <c:pt idx="231">
                  <c:v>80.689019431061396</c:v>
                </c:pt>
                <c:pt idx="232">
                  <c:v>81.531845569678595</c:v>
                </c:pt>
                <c:pt idx="233">
                  <c:v>81.449219518069</c:v>
                </c:pt>
                <c:pt idx="234">
                  <c:v>80.817273480369806</c:v>
                </c:pt>
                <c:pt idx="235">
                  <c:v>80.064566868166395</c:v>
                </c:pt>
                <c:pt idx="236">
                  <c:v>79.461029526771199</c:v>
                </c:pt>
                <c:pt idx="237">
                  <c:v>78.855636663568106</c:v>
                </c:pt>
                <c:pt idx="238">
                  <c:v>77.700490909064001</c:v>
                </c:pt>
                <c:pt idx="239">
                  <c:v>75.529652961663501</c:v>
                </c:pt>
                <c:pt idx="240">
                  <c:v>72.087408749358104</c:v>
                </c:pt>
                <c:pt idx="241">
                  <c:v>67.849018367795495</c:v>
                </c:pt>
                <c:pt idx="242">
                  <c:v>63.513975833133898</c:v>
                </c:pt>
                <c:pt idx="243">
                  <c:v>59.847157581146199</c:v>
                </c:pt>
                <c:pt idx="244">
                  <c:v>57.134361138398901</c:v>
                </c:pt>
                <c:pt idx="245">
                  <c:v>55.324920183009297</c:v>
                </c:pt>
                <c:pt idx="246">
                  <c:v>54.3443203932583</c:v>
                </c:pt>
                <c:pt idx="247">
                  <c:v>53.593782659165797</c:v>
                </c:pt>
                <c:pt idx="248">
                  <c:v>52.724953006239097</c:v>
                </c:pt>
                <c:pt idx="249">
                  <c:v>51.615984886944702</c:v>
                </c:pt>
                <c:pt idx="250">
                  <c:v>50.543498522645997</c:v>
                </c:pt>
                <c:pt idx="251">
                  <c:v>49.844506772870602</c:v>
                </c:pt>
                <c:pt idx="252">
                  <c:v>49.829007199055901</c:v>
                </c:pt>
                <c:pt idx="253">
                  <c:v>50.5402482704325</c:v>
                </c:pt>
                <c:pt idx="254">
                  <c:v>51.651669100171901</c:v>
                </c:pt>
                <c:pt idx="255">
                  <c:v>52.904533787297197</c:v>
                </c:pt>
                <c:pt idx="256">
                  <c:v>54.259145837210198</c:v>
                </c:pt>
                <c:pt idx="257">
                  <c:v>55.678480330684998</c:v>
                </c:pt>
                <c:pt idx="258">
                  <c:v>56.890601229500398</c:v>
                </c:pt>
                <c:pt idx="259">
                  <c:v>57.665571645705903</c:v>
                </c:pt>
                <c:pt idx="260">
                  <c:v>57.844619924411901</c:v>
                </c:pt>
                <c:pt idx="261">
                  <c:v>57.3326933757671</c:v>
                </c:pt>
                <c:pt idx="262">
                  <c:v>56.467330679060701</c:v>
                </c:pt>
                <c:pt idx="263">
                  <c:v>55.686943770329002</c:v>
                </c:pt>
                <c:pt idx="264">
                  <c:v>55.412182215723398</c:v>
                </c:pt>
                <c:pt idx="265">
                  <c:v>55.763427416400802</c:v>
                </c:pt>
                <c:pt idx="266">
                  <c:v>56.774485336467599</c:v>
                </c:pt>
                <c:pt idx="267">
                  <c:v>58.149836144205899</c:v>
                </c:pt>
                <c:pt idx="268">
                  <c:v>59.460825718159498</c:v>
                </c:pt>
                <c:pt idx="269">
                  <c:v>60.628554521062298</c:v>
                </c:pt>
                <c:pt idx="270">
                  <c:v>61.812037669242997</c:v>
                </c:pt>
                <c:pt idx="271">
                  <c:v>63.169907386510801</c:v>
                </c:pt>
                <c:pt idx="272">
                  <c:v>64.645181243327499</c:v>
                </c:pt>
                <c:pt idx="273">
                  <c:v>66.083494522402304</c:v>
                </c:pt>
                <c:pt idx="274">
                  <c:v>67.323970401653099</c:v>
                </c:pt>
                <c:pt idx="275">
                  <c:v>68.317946957527596</c:v>
                </c:pt>
                <c:pt idx="276">
                  <c:v>69.283086229575304</c:v>
                </c:pt>
                <c:pt idx="277">
                  <c:v>70.452116813092701</c:v>
                </c:pt>
                <c:pt idx="278">
                  <c:v>71.864949217043602</c:v>
                </c:pt>
                <c:pt idx="279">
                  <c:v>73.334212534421098</c:v>
                </c:pt>
                <c:pt idx="280">
                  <c:v>74.616367686544905</c:v>
                </c:pt>
                <c:pt idx="281">
                  <c:v>75.606332117057306</c:v>
                </c:pt>
                <c:pt idx="282">
                  <c:v>76.377373336427297</c:v>
                </c:pt>
                <c:pt idx="283">
                  <c:v>77.231225980797305</c:v>
                </c:pt>
                <c:pt idx="284">
                  <c:v>78.176579798520095</c:v>
                </c:pt>
                <c:pt idx="285">
                  <c:v>79.516060854099194</c:v>
                </c:pt>
                <c:pt idx="286">
                  <c:v>81.100159038242296</c:v>
                </c:pt>
                <c:pt idx="287">
                  <c:v>82.805720124863399</c:v>
                </c:pt>
                <c:pt idx="288">
                  <c:v>84.212725981128301</c:v>
                </c:pt>
                <c:pt idx="289">
                  <c:v>84.573954772887902</c:v>
                </c:pt>
                <c:pt idx="290">
                  <c:v>83.320652157693601</c:v>
                </c:pt>
                <c:pt idx="291">
                  <c:v>80.262305765225193</c:v>
                </c:pt>
                <c:pt idx="292">
                  <c:v>75.5445990665702</c:v>
                </c:pt>
                <c:pt idx="293">
                  <c:v>69.473547103982199</c:v>
                </c:pt>
                <c:pt idx="294">
                  <c:v>62.984561204470303</c:v>
                </c:pt>
                <c:pt idx="295">
                  <c:v>56.984854166911198</c:v>
                </c:pt>
                <c:pt idx="296">
                  <c:v>52.283247079577301</c:v>
                </c:pt>
                <c:pt idx="297">
                  <c:v>49.010074762981702</c:v>
                </c:pt>
                <c:pt idx="298">
                  <c:v>46.7861468552099</c:v>
                </c:pt>
                <c:pt idx="299">
                  <c:v>45.2492967367888</c:v>
                </c:pt>
                <c:pt idx="300">
                  <c:v>43.711393249462098</c:v>
                </c:pt>
                <c:pt idx="301">
                  <c:v>42.233822269966197</c:v>
                </c:pt>
                <c:pt idx="302">
                  <c:v>40.998677478785602</c:v>
                </c:pt>
                <c:pt idx="303">
                  <c:v>40.192038039144499</c:v>
                </c:pt>
                <c:pt idx="304">
                  <c:v>39.842659974761098</c:v>
                </c:pt>
                <c:pt idx="305">
                  <c:v>39.678195430430399</c:v>
                </c:pt>
                <c:pt idx="306">
                  <c:v>39.1544209966099</c:v>
                </c:pt>
                <c:pt idx="307">
                  <c:v>37.927185553447003</c:v>
                </c:pt>
                <c:pt idx="308">
                  <c:v>36.102143658573603</c:v>
                </c:pt>
                <c:pt idx="309">
                  <c:v>33.747246831453602</c:v>
                </c:pt>
                <c:pt idx="310">
                  <c:v>31.302866034642101</c:v>
                </c:pt>
                <c:pt idx="311">
                  <c:v>29.022652290836302</c:v>
                </c:pt>
                <c:pt idx="312">
                  <c:v>27.135340057037102</c:v>
                </c:pt>
                <c:pt idx="313">
                  <c:v>25.547643775495001</c:v>
                </c:pt>
                <c:pt idx="314">
                  <c:v>24.186377603895</c:v>
                </c:pt>
                <c:pt idx="315">
                  <c:v>23.301078420556198</c:v>
                </c:pt>
                <c:pt idx="316">
                  <c:v>23.328141723006901</c:v>
                </c:pt>
                <c:pt idx="317">
                  <c:v>24.652180851218699</c:v>
                </c:pt>
                <c:pt idx="318">
                  <c:v>27.111057611982801</c:v>
                </c:pt>
                <c:pt idx="319">
                  <c:v>30.096888981037999</c:v>
                </c:pt>
                <c:pt idx="320">
                  <c:v>32.8681005692615</c:v>
                </c:pt>
                <c:pt idx="321">
                  <c:v>35.064266489784799</c:v>
                </c:pt>
                <c:pt idx="322">
                  <c:v>36.4174315187418</c:v>
                </c:pt>
                <c:pt idx="323">
                  <c:v>36.828860013352703</c:v>
                </c:pt>
                <c:pt idx="324">
                  <c:v>36.6285203474444</c:v>
                </c:pt>
                <c:pt idx="325">
                  <c:v>36.140164365085802</c:v>
                </c:pt>
                <c:pt idx="326">
                  <c:v>35.548201837983903</c:v>
                </c:pt>
                <c:pt idx="327">
                  <c:v>34.867483587593298</c:v>
                </c:pt>
                <c:pt idx="328">
                  <c:v>33.956819630772401</c:v>
                </c:pt>
                <c:pt idx="329">
                  <c:v>32.745497602223701</c:v>
                </c:pt>
                <c:pt idx="330">
                  <c:v>31.4099479594135</c:v>
                </c:pt>
                <c:pt idx="331">
                  <c:v>30.272023766344098</c:v>
                </c:pt>
                <c:pt idx="332">
                  <c:v>29.576848596342401</c:v>
                </c:pt>
                <c:pt idx="333">
                  <c:v>29.455105231606499</c:v>
                </c:pt>
                <c:pt idx="334">
                  <c:v>29.9020611128425</c:v>
                </c:pt>
                <c:pt idx="335">
                  <c:v>30.9104491493047</c:v>
                </c:pt>
                <c:pt idx="336">
                  <c:v>32.154785146907301</c:v>
                </c:pt>
                <c:pt idx="337">
                  <c:v>33.340441193154199</c:v>
                </c:pt>
                <c:pt idx="338">
                  <c:v>34.421142534001198</c:v>
                </c:pt>
                <c:pt idx="339">
                  <c:v>35.1822122454872</c:v>
                </c:pt>
                <c:pt idx="340">
                  <c:v>35.439012170420398</c:v>
                </c:pt>
                <c:pt idx="341">
                  <c:v>35.222217053874701</c:v>
                </c:pt>
                <c:pt idx="342">
                  <c:v>34.726505307217998</c:v>
                </c:pt>
                <c:pt idx="343">
                  <c:v>34.246955573777498</c:v>
                </c:pt>
                <c:pt idx="344">
                  <c:v>33.972574075733299</c:v>
                </c:pt>
                <c:pt idx="345">
                  <c:v>34.033425050852202</c:v>
                </c:pt>
                <c:pt idx="346">
                  <c:v>34.550589461720897</c:v>
                </c:pt>
                <c:pt idx="347">
                  <c:v>35.416810681787197</c:v>
                </c:pt>
                <c:pt idx="348">
                  <c:v>36.436065012579299</c:v>
                </c:pt>
                <c:pt idx="349">
                  <c:v>37.509717251505698</c:v>
                </c:pt>
                <c:pt idx="350">
                  <c:v>38.381702991605202</c:v>
                </c:pt>
                <c:pt idx="351">
                  <c:v>38.869610893783403</c:v>
                </c:pt>
                <c:pt idx="352">
                  <c:v>39.031398146163099</c:v>
                </c:pt>
                <c:pt idx="353">
                  <c:v>38.995728767139703</c:v>
                </c:pt>
                <c:pt idx="354">
                  <c:v>38.900345602482297</c:v>
                </c:pt>
                <c:pt idx="355">
                  <c:v>38.856690353982302</c:v>
                </c:pt>
                <c:pt idx="356">
                  <c:v>38.724205855321401</c:v>
                </c:pt>
                <c:pt idx="357">
                  <c:v>38.220136479800402</c:v>
                </c:pt>
                <c:pt idx="358">
                  <c:v>37.074457613907597</c:v>
                </c:pt>
                <c:pt idx="359">
                  <c:v>35.378022692280602</c:v>
                </c:pt>
                <c:pt idx="360">
                  <c:v>33.454139557100099</c:v>
                </c:pt>
                <c:pt idx="361">
                  <c:v>31.749392939018801</c:v>
                </c:pt>
                <c:pt idx="362">
                  <c:v>30.757959646918</c:v>
                </c:pt>
                <c:pt idx="363">
                  <c:v>30.913752714461999</c:v>
                </c:pt>
                <c:pt idx="364">
                  <c:v>32.151159278916801</c:v>
                </c:pt>
                <c:pt idx="365">
                  <c:v>34.022776675520397</c:v>
                </c:pt>
                <c:pt idx="366">
                  <c:v>36.050923556084797</c:v>
                </c:pt>
                <c:pt idx="367">
                  <c:v>37.906500974477602</c:v>
                </c:pt>
                <c:pt idx="368">
                  <c:v>39.678468702556103</c:v>
                </c:pt>
                <c:pt idx="369">
                  <c:v>41.491242981213901</c:v>
                </c:pt>
                <c:pt idx="370">
                  <c:v>43.504758077680499</c:v>
                </c:pt>
                <c:pt idx="371">
                  <c:v>45.880914103648003</c:v>
                </c:pt>
                <c:pt idx="372">
                  <c:v>48.552109501098698</c:v>
                </c:pt>
                <c:pt idx="373">
                  <c:v>51.202153781358398</c:v>
                </c:pt>
                <c:pt idx="374">
                  <c:v>53.341341661963597</c:v>
                </c:pt>
                <c:pt idx="375">
                  <c:v>54.6134366272546</c:v>
                </c:pt>
                <c:pt idx="376">
                  <c:v>54.897248959446998</c:v>
                </c:pt>
                <c:pt idx="377">
                  <c:v>54.4277774726256</c:v>
                </c:pt>
                <c:pt idx="378">
                  <c:v>53.376421641394501</c:v>
                </c:pt>
                <c:pt idx="379">
                  <c:v>51.9055574702057</c:v>
                </c:pt>
                <c:pt idx="380">
                  <c:v>50.311171393852398</c:v>
                </c:pt>
                <c:pt idx="381">
                  <c:v>48.961901110368999</c:v>
                </c:pt>
                <c:pt idx="382">
                  <c:v>48.142716072004603</c:v>
                </c:pt>
                <c:pt idx="383">
                  <c:v>47.701948274156798</c:v>
                </c:pt>
                <c:pt idx="384">
                  <c:v>47.576501694553698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E-4860-B50A-00F219D47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796544"/>
        <c:axId val="384798080"/>
      </c:lineChart>
      <c:catAx>
        <c:axId val="384796544"/>
        <c:scaling>
          <c:orientation val="minMax"/>
        </c:scaling>
        <c:delete val="0"/>
        <c:axPos val="b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384798080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384798080"/>
        <c:scaling>
          <c:orientation val="minMax"/>
          <c:max val="120"/>
        </c:scaling>
        <c:delete val="0"/>
        <c:axPos val="l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384796544"/>
        <c:crosses val="autoZero"/>
        <c:crossBetween val="between"/>
      </c:valAx>
      <c:catAx>
        <c:axId val="3872083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387210240"/>
        <c:crosses val="autoZero"/>
        <c:auto val="0"/>
        <c:lblAlgn val="ctr"/>
        <c:lblOffset val="100"/>
        <c:noMultiLvlLbl val="0"/>
      </c:catAx>
      <c:valAx>
        <c:axId val="387210240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387208320"/>
        <c:crosses val="max"/>
        <c:crossBetween val="between"/>
      </c:valAx>
      <c:spPr>
        <a:solidFill>
          <a:sysClr val="window" lastClr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6.8134708684198894E-2"/>
          <c:y val="0.94461262571154336"/>
          <c:w val="0.87877331821426541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VARS!$B$13</c:f>
          <c:strCache>
            <c:ptCount val="1"/>
            <c:pt idx="0">
              <c:v>Patentamiento de Automotores Nuevos (REGVN).
Miles de vehículos.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6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9332509270704582E-2"/>
          <c:y val="0.14671814671814698"/>
          <c:w val="0.89864029666254786"/>
          <c:h val="0.7104247104247114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solidFill>
                <a:schemeClr val="bg1">
                  <a:lumMod val="85000"/>
                </a:schemeClr>
              </a:solidFill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REGV!$CF$11:$CF$419</c:f>
              <c:numCache>
                <c:formatCode>0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F-4ED4-AC64-68B79238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9023488"/>
        <c:axId val="79037568"/>
      </c:barChart>
      <c:lineChart>
        <c:grouping val="standard"/>
        <c:varyColors val="0"/>
        <c:ser>
          <c:idx val="1"/>
          <c:order val="0"/>
          <c:tx>
            <c:strRef>
              <c:f>REGV!$H$10</c:f>
              <c:strCache>
                <c:ptCount val="1"/>
                <c:pt idx="0">
                  <c:v>REGVN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REGV!$H$11:$H$419</c:f>
              <c:numCache>
                <c:formatCode>#,##0.0_);[Red]\-#,##0.0_)</c:formatCode>
                <c:ptCount val="409"/>
                <c:pt idx="0">
                  <c:v>37.885132109547634</c:v>
                </c:pt>
                <c:pt idx="1">
                  <c:v>37.169755748374527</c:v>
                </c:pt>
                <c:pt idx="2">
                  <c:v>37.787268113326974</c:v>
                </c:pt>
                <c:pt idx="3">
                  <c:v>39.536227166912909</c:v>
                </c:pt>
                <c:pt idx="4">
                  <c:v>40.669080129844076</c:v>
                </c:pt>
                <c:pt idx="5">
                  <c:v>42.175407939011862</c:v>
                </c:pt>
                <c:pt idx="6">
                  <c:v>43.832058447045988</c:v>
                </c:pt>
                <c:pt idx="7">
                  <c:v>43.578143884345963</c:v>
                </c:pt>
                <c:pt idx="8">
                  <c:v>43.276083673972479</c:v>
                </c:pt>
                <c:pt idx="9">
                  <c:v>42.608832630862693</c:v>
                </c:pt>
                <c:pt idx="10">
                  <c:v>40.839125519692274</c:v>
                </c:pt>
                <c:pt idx="11">
                  <c:v>40.434169209832795</c:v>
                </c:pt>
                <c:pt idx="12">
                  <c:v>40.644961682466104</c:v>
                </c:pt>
                <c:pt idx="13">
                  <c:v>39.334864378759647</c:v>
                </c:pt>
                <c:pt idx="14">
                  <c:v>37.104315612130854</c:v>
                </c:pt>
                <c:pt idx="15">
                  <c:v>34.524273909577531</c:v>
                </c:pt>
                <c:pt idx="16">
                  <c:v>32.140382381825042</c:v>
                </c:pt>
                <c:pt idx="17">
                  <c:v>30.107869720708671</c:v>
                </c:pt>
                <c:pt idx="18">
                  <c:v>28.358731079569651</c:v>
                </c:pt>
                <c:pt idx="19">
                  <c:v>27.923923234654616</c:v>
                </c:pt>
                <c:pt idx="20">
                  <c:v>28.057695642315366</c:v>
                </c:pt>
                <c:pt idx="21">
                  <c:v>27.713845065155525</c:v>
                </c:pt>
                <c:pt idx="22">
                  <c:v>27.468871452370575</c:v>
                </c:pt>
                <c:pt idx="23">
                  <c:v>27.371592941088615</c:v>
                </c:pt>
                <c:pt idx="24">
                  <c:v>27.601492882848113</c:v>
                </c:pt>
                <c:pt idx="25">
                  <c:v>28.767289274236855</c:v>
                </c:pt>
                <c:pt idx="26">
                  <c:v>30.118118451043827</c:v>
                </c:pt>
                <c:pt idx="27">
                  <c:v>31.110591504857176</c:v>
                </c:pt>
                <c:pt idx="28">
                  <c:v>31.685748179196921</c:v>
                </c:pt>
                <c:pt idx="29">
                  <c:v>31.225957174943794</c:v>
                </c:pt>
                <c:pt idx="30">
                  <c:v>30.501835524898894</c:v>
                </c:pt>
                <c:pt idx="31">
                  <c:v>30.181328369314748</c:v>
                </c:pt>
                <c:pt idx="32">
                  <c:v>29.910786130968482</c:v>
                </c:pt>
                <c:pt idx="33">
                  <c:v>30.473346297150783</c:v>
                </c:pt>
                <c:pt idx="34">
                  <c:v>31.397738944494588</c:v>
                </c:pt>
                <c:pt idx="35">
                  <c:v>31.565612247963102</c:v>
                </c:pt>
                <c:pt idx="36">
                  <c:v>31.559011790013777</c:v>
                </c:pt>
                <c:pt idx="37">
                  <c:v>31.929278320494213</c:v>
                </c:pt>
                <c:pt idx="38">
                  <c:v>32.523942557216429</c:v>
                </c:pt>
                <c:pt idx="39">
                  <c:v>33.873721883392086</c:v>
                </c:pt>
                <c:pt idx="40">
                  <c:v>35.718970285871613</c:v>
                </c:pt>
                <c:pt idx="41">
                  <c:v>36.638861770874882</c:v>
                </c:pt>
                <c:pt idx="42">
                  <c:v>37.177401895812082</c:v>
                </c:pt>
                <c:pt idx="43">
                  <c:v>37.601938289093354</c:v>
                </c:pt>
                <c:pt idx="44">
                  <c:v>37.870658607197882</c:v>
                </c:pt>
                <c:pt idx="45">
                  <c:v>37.718506727051953</c:v>
                </c:pt>
                <c:pt idx="46">
                  <c:v>37.506578558348721</c:v>
                </c:pt>
                <c:pt idx="47">
                  <c:v>39.020370864815327</c:v>
                </c:pt>
                <c:pt idx="48">
                  <c:v>41.440282818940744</c:v>
                </c:pt>
                <c:pt idx="49">
                  <c:v>42.718694330218355</c:v>
                </c:pt>
                <c:pt idx="50">
                  <c:v>43.148236839173926</c:v>
                </c:pt>
                <c:pt idx="51">
                  <c:v>43.639860702978133</c:v>
                </c:pt>
                <c:pt idx="52">
                  <c:v>43.503540303894582</c:v>
                </c:pt>
                <c:pt idx="53">
                  <c:v>43.012344346652931</c:v>
                </c:pt>
                <c:pt idx="54">
                  <c:v>42.280922120939039</c:v>
                </c:pt>
                <c:pt idx="55">
                  <c:v>40.448308948982884</c:v>
                </c:pt>
                <c:pt idx="56">
                  <c:v>37.52914548855982</c:v>
                </c:pt>
                <c:pt idx="57">
                  <c:v>34.963409339793927</c:v>
                </c:pt>
                <c:pt idx="58">
                  <c:v>33.449988207705729</c:v>
                </c:pt>
                <c:pt idx="59">
                  <c:v>32.829596949721285</c:v>
                </c:pt>
                <c:pt idx="60">
                  <c:v>33.136079712924527</c:v>
                </c:pt>
                <c:pt idx="61">
                  <c:v>33.251226613186347</c:v>
                </c:pt>
                <c:pt idx="62">
                  <c:v>32.165336938096331</c:v>
                </c:pt>
                <c:pt idx="63">
                  <c:v>29.906640650009194</c:v>
                </c:pt>
                <c:pt idx="64">
                  <c:v>28.800188776409129</c:v>
                </c:pt>
                <c:pt idx="65">
                  <c:v>30.239465254613343</c:v>
                </c:pt>
                <c:pt idx="66">
                  <c:v>32.78641693521142</c:v>
                </c:pt>
                <c:pt idx="67">
                  <c:v>35.419220927208343</c:v>
                </c:pt>
                <c:pt idx="68">
                  <c:v>37.308491711023279</c:v>
                </c:pt>
                <c:pt idx="69">
                  <c:v>38.25654591376437</c:v>
                </c:pt>
                <c:pt idx="70">
                  <c:v>38.222889663374275</c:v>
                </c:pt>
                <c:pt idx="71">
                  <c:v>35.770405387752049</c:v>
                </c:pt>
                <c:pt idx="72">
                  <c:v>33.493058178448997</c:v>
                </c:pt>
                <c:pt idx="73">
                  <c:v>33.408358796186164</c:v>
                </c:pt>
                <c:pt idx="74">
                  <c:v>32.121735401217194</c:v>
                </c:pt>
                <c:pt idx="75">
                  <c:v>29.853002627267294</c:v>
                </c:pt>
                <c:pt idx="76">
                  <c:v>29.011784148551868</c:v>
                </c:pt>
                <c:pt idx="77">
                  <c:v>28.835935991764096</c:v>
                </c:pt>
                <c:pt idx="78">
                  <c:v>27.871415355235346</c:v>
                </c:pt>
                <c:pt idx="79">
                  <c:v>27.011336048260695</c:v>
                </c:pt>
                <c:pt idx="80">
                  <c:v>26.871358240811187</c:v>
                </c:pt>
                <c:pt idx="81">
                  <c:v>26.621593248511672</c:v>
                </c:pt>
                <c:pt idx="82">
                  <c:v>26.516437382922636</c:v>
                </c:pt>
                <c:pt idx="83">
                  <c:v>25.4174956466995</c:v>
                </c:pt>
                <c:pt idx="84">
                  <c:v>22.152379336276201</c:v>
                </c:pt>
                <c:pt idx="85">
                  <c:v>19.20605222454143</c:v>
                </c:pt>
                <c:pt idx="86">
                  <c:v>18.175811116987106</c:v>
                </c:pt>
                <c:pt idx="87">
                  <c:v>17.905698946086055</c:v>
                </c:pt>
                <c:pt idx="88">
                  <c:v>17.522978524378207</c:v>
                </c:pt>
                <c:pt idx="89">
                  <c:v>17.397353972009721</c:v>
                </c:pt>
                <c:pt idx="90">
                  <c:v>17.448639512512603</c:v>
                </c:pt>
                <c:pt idx="91">
                  <c:v>16.70151585527142</c:v>
                </c:pt>
                <c:pt idx="92">
                  <c:v>15.475211285842871</c:v>
                </c:pt>
                <c:pt idx="93">
                  <c:v>14.563409640167372</c:v>
                </c:pt>
                <c:pt idx="94">
                  <c:v>13.650270965368467</c:v>
                </c:pt>
                <c:pt idx="95">
                  <c:v>12.472291148854417</c:v>
                </c:pt>
                <c:pt idx="96">
                  <c:v>11.458000210797936</c:v>
                </c:pt>
                <c:pt idx="97">
                  <c:v>10.845146868263134</c:v>
                </c:pt>
                <c:pt idx="98">
                  <c:v>10.797701018894703</c:v>
                </c:pt>
                <c:pt idx="99">
                  <c:v>10.713705705925726</c:v>
                </c:pt>
                <c:pt idx="100">
                  <c:v>9.7659313624340385</c:v>
                </c:pt>
                <c:pt idx="101">
                  <c:v>8.3535424953158</c:v>
                </c:pt>
                <c:pt idx="102">
                  <c:v>7.0921893682319439</c:v>
                </c:pt>
                <c:pt idx="103">
                  <c:v>6.2370371647045415</c:v>
                </c:pt>
                <c:pt idx="104">
                  <c:v>5.9772456250935333</c:v>
                </c:pt>
                <c:pt idx="105">
                  <c:v>6.0709998811131785</c:v>
                </c:pt>
                <c:pt idx="106">
                  <c:v>6.3039317490254279</c:v>
                </c:pt>
                <c:pt idx="107">
                  <c:v>7.0017961219627001</c:v>
                </c:pt>
                <c:pt idx="108">
                  <c:v>7.8051935257235119</c:v>
                </c:pt>
                <c:pt idx="109">
                  <c:v>8.0157409229805605</c:v>
                </c:pt>
                <c:pt idx="110">
                  <c:v>8.2601488286951223</c:v>
                </c:pt>
                <c:pt idx="111">
                  <c:v>9.2661337055560367</c:v>
                </c:pt>
                <c:pt idx="112">
                  <c:v>10.643818897007597</c:v>
                </c:pt>
                <c:pt idx="113">
                  <c:v>11.847748381283552</c:v>
                </c:pt>
                <c:pt idx="114">
                  <c:v>12.888056174108451</c:v>
                </c:pt>
                <c:pt idx="115">
                  <c:v>14.012669321664774</c:v>
                </c:pt>
                <c:pt idx="116">
                  <c:v>15.459878972163217</c:v>
                </c:pt>
                <c:pt idx="117">
                  <c:v>16.98645760179862</c:v>
                </c:pt>
                <c:pt idx="118">
                  <c:v>18.179872130690576</c:v>
                </c:pt>
                <c:pt idx="119">
                  <c:v>18.904712175886893</c:v>
                </c:pt>
                <c:pt idx="120">
                  <c:v>19.770575840820314</c:v>
                </c:pt>
                <c:pt idx="121">
                  <c:v>21.484634635822943</c:v>
                </c:pt>
                <c:pt idx="122">
                  <c:v>22.742915650252574</c:v>
                </c:pt>
                <c:pt idx="123">
                  <c:v>23.207403477066471</c:v>
                </c:pt>
                <c:pt idx="124">
                  <c:v>24.048607488510122</c:v>
                </c:pt>
                <c:pt idx="125">
                  <c:v>25.395847188410983</c:v>
                </c:pt>
                <c:pt idx="126">
                  <c:v>26.947602426239154</c:v>
                </c:pt>
                <c:pt idx="127">
                  <c:v>27.863046046336198</c:v>
                </c:pt>
                <c:pt idx="128">
                  <c:v>27.754323878024877</c:v>
                </c:pt>
                <c:pt idx="129">
                  <c:v>27.649719434219101</c:v>
                </c:pt>
                <c:pt idx="130">
                  <c:v>28.278386612062508</c:v>
                </c:pt>
                <c:pt idx="131">
                  <c:v>29.604233853554998</c:v>
                </c:pt>
                <c:pt idx="132">
                  <c:v>30.883518312685908</c:v>
                </c:pt>
                <c:pt idx="133">
                  <c:v>31.59840880929098</c:v>
                </c:pt>
                <c:pt idx="134">
                  <c:v>31.939546081741156</c:v>
                </c:pt>
                <c:pt idx="135">
                  <c:v>32.174369505138536</c:v>
                </c:pt>
                <c:pt idx="136">
                  <c:v>32.857757450907535</c:v>
                </c:pt>
                <c:pt idx="137">
                  <c:v>33.631665806083525</c:v>
                </c:pt>
                <c:pt idx="138">
                  <c:v>33.629156145043623</c:v>
                </c:pt>
                <c:pt idx="139">
                  <c:v>33.494054413800214</c:v>
                </c:pt>
                <c:pt idx="140">
                  <c:v>34.060926665523539</c:v>
                </c:pt>
                <c:pt idx="141">
                  <c:v>34.826985717968554</c:v>
                </c:pt>
                <c:pt idx="142">
                  <c:v>35.653856059910588</c:v>
                </c:pt>
                <c:pt idx="143">
                  <c:v>36.525868991542303</c:v>
                </c:pt>
                <c:pt idx="144">
                  <c:v>37.119863567934807</c:v>
                </c:pt>
                <c:pt idx="145">
                  <c:v>37.515232127085916</c:v>
                </c:pt>
                <c:pt idx="146">
                  <c:v>38.064166208209222</c:v>
                </c:pt>
                <c:pt idx="147">
                  <c:v>38.203904523121111</c:v>
                </c:pt>
                <c:pt idx="148">
                  <c:v>37.681847112087951</c:v>
                </c:pt>
                <c:pt idx="149">
                  <c:v>37.282733355599824</c:v>
                </c:pt>
                <c:pt idx="150">
                  <c:v>37.109727416792573</c:v>
                </c:pt>
                <c:pt idx="151">
                  <c:v>37.62807044217945</c:v>
                </c:pt>
                <c:pt idx="152">
                  <c:v>38.548779036746296</c:v>
                </c:pt>
                <c:pt idx="153">
                  <c:v>39.266208976607949</c:v>
                </c:pt>
                <c:pt idx="154">
                  <c:v>40.551406079569418</c:v>
                </c:pt>
                <c:pt idx="155">
                  <c:v>42.732795516146382</c:v>
                </c:pt>
                <c:pt idx="156">
                  <c:v>44.454209138233615</c:v>
                </c:pt>
                <c:pt idx="157">
                  <c:v>45.215361564840357</c:v>
                </c:pt>
                <c:pt idx="158">
                  <c:v>45.682475626002514</c:v>
                </c:pt>
                <c:pt idx="159">
                  <c:v>45.645205077229463</c:v>
                </c:pt>
                <c:pt idx="160">
                  <c:v>45.518599543580855</c:v>
                </c:pt>
                <c:pt idx="161">
                  <c:v>46.060054485532888</c:v>
                </c:pt>
                <c:pt idx="162">
                  <c:v>48.045998821652539</c:v>
                </c:pt>
                <c:pt idx="163">
                  <c:v>50.018056647287324</c:v>
                </c:pt>
                <c:pt idx="164">
                  <c:v>50.468321083143117</c:v>
                </c:pt>
                <c:pt idx="165">
                  <c:v>50.6254953354062</c:v>
                </c:pt>
                <c:pt idx="166">
                  <c:v>50.064197329116418</c:v>
                </c:pt>
                <c:pt idx="167">
                  <c:v>48.802213151263203</c:v>
                </c:pt>
                <c:pt idx="168">
                  <c:v>48.775356496141669</c:v>
                </c:pt>
                <c:pt idx="169">
                  <c:v>49.934107560962843</c:v>
                </c:pt>
                <c:pt idx="170">
                  <c:v>51.252088270681796</c:v>
                </c:pt>
                <c:pt idx="171">
                  <c:v>52.377842664708368</c:v>
                </c:pt>
                <c:pt idx="172">
                  <c:v>52.52691377718795</c:v>
                </c:pt>
                <c:pt idx="173">
                  <c:v>52.486013531780479</c:v>
                </c:pt>
                <c:pt idx="174">
                  <c:v>52.809301480588374</c:v>
                </c:pt>
                <c:pt idx="175">
                  <c:v>52.391255317377215</c:v>
                </c:pt>
                <c:pt idx="176">
                  <c:v>51.553270206437162</c:v>
                </c:pt>
                <c:pt idx="177">
                  <c:v>49.695981036501443</c:v>
                </c:pt>
                <c:pt idx="178">
                  <c:v>46.931029775845175</c:v>
                </c:pt>
                <c:pt idx="179">
                  <c:v>45.162221018037933</c:v>
                </c:pt>
                <c:pt idx="180">
                  <c:v>44.307613676288852</c:v>
                </c:pt>
                <c:pt idx="181">
                  <c:v>43.278713605917659</c:v>
                </c:pt>
                <c:pt idx="182">
                  <c:v>42.270004406036769</c:v>
                </c:pt>
                <c:pt idx="183">
                  <c:v>42.244278225780931</c:v>
                </c:pt>
                <c:pt idx="184">
                  <c:v>42.787168331904404</c:v>
                </c:pt>
                <c:pt idx="185">
                  <c:v>43.091629588004359</c:v>
                </c:pt>
                <c:pt idx="186">
                  <c:v>42.883194992477975</c:v>
                </c:pt>
                <c:pt idx="187">
                  <c:v>42.523868573431606</c:v>
                </c:pt>
                <c:pt idx="188">
                  <c:v>42.362874698426609</c:v>
                </c:pt>
                <c:pt idx="189">
                  <c:v>43.205989525842156</c:v>
                </c:pt>
                <c:pt idx="190">
                  <c:v>45.33622865083462</c:v>
                </c:pt>
                <c:pt idx="191">
                  <c:v>47.509729601294566</c:v>
                </c:pt>
                <c:pt idx="192">
                  <c:v>49.379626394613055</c:v>
                </c:pt>
                <c:pt idx="193">
                  <c:v>50.629063214815176</c:v>
                </c:pt>
                <c:pt idx="194">
                  <c:v>51.022724534983624</c:v>
                </c:pt>
                <c:pt idx="195">
                  <c:v>51.536101486106972</c:v>
                </c:pt>
                <c:pt idx="196">
                  <c:v>52.714104724176764</c:v>
                </c:pt>
                <c:pt idx="197">
                  <c:v>53.820661127988927</c:v>
                </c:pt>
                <c:pt idx="198">
                  <c:v>54.61157075680282</c:v>
                </c:pt>
                <c:pt idx="199">
                  <c:v>55.984941086783692</c:v>
                </c:pt>
                <c:pt idx="200">
                  <c:v>57.59882214421728</c:v>
                </c:pt>
                <c:pt idx="201">
                  <c:v>59.394330724357616</c:v>
                </c:pt>
                <c:pt idx="202">
                  <c:v>63.172608161340555</c:v>
                </c:pt>
                <c:pt idx="203">
                  <c:v>66.88906957892037</c:v>
                </c:pt>
                <c:pt idx="204">
                  <c:v>68.065926203935462</c:v>
                </c:pt>
                <c:pt idx="205">
                  <c:v>67.942091466251128</c:v>
                </c:pt>
                <c:pt idx="206">
                  <c:v>68.944531490961054</c:v>
                </c:pt>
                <c:pt idx="207">
                  <c:v>70.361187451741287</c:v>
                </c:pt>
                <c:pt idx="208">
                  <c:v>71.312024612130855</c:v>
                </c:pt>
                <c:pt idx="209">
                  <c:v>73.139373858742914</c:v>
                </c:pt>
                <c:pt idx="210">
                  <c:v>73.492692506537722</c:v>
                </c:pt>
                <c:pt idx="211">
                  <c:v>73.984842505602998</c:v>
                </c:pt>
                <c:pt idx="212">
                  <c:v>75.934155684530012</c:v>
                </c:pt>
                <c:pt idx="213">
                  <c:v>76.565501963655734</c:v>
                </c:pt>
                <c:pt idx="214">
                  <c:v>74.867286514686825</c:v>
                </c:pt>
                <c:pt idx="215">
                  <c:v>72.319217983721558</c:v>
                </c:pt>
                <c:pt idx="216">
                  <c:v>71.693101518924294</c:v>
                </c:pt>
                <c:pt idx="217">
                  <c:v>71.488205762622556</c:v>
                </c:pt>
                <c:pt idx="218">
                  <c:v>70.165812267113466</c:v>
                </c:pt>
                <c:pt idx="219">
                  <c:v>69.862555446218437</c:v>
                </c:pt>
                <c:pt idx="220">
                  <c:v>71.020704135876343</c:v>
                </c:pt>
                <c:pt idx="221">
                  <c:v>71.070357243230205</c:v>
                </c:pt>
                <c:pt idx="222">
                  <c:v>70.205654692250889</c:v>
                </c:pt>
                <c:pt idx="223">
                  <c:v>68.34023690514816</c:v>
                </c:pt>
                <c:pt idx="224">
                  <c:v>66.043693628363059</c:v>
                </c:pt>
                <c:pt idx="225">
                  <c:v>66.427144607490845</c:v>
                </c:pt>
                <c:pt idx="226">
                  <c:v>68.408929215485628</c:v>
                </c:pt>
                <c:pt idx="227">
                  <c:v>70.008626060170258</c:v>
                </c:pt>
                <c:pt idx="228">
                  <c:v>71.564030033448702</c:v>
                </c:pt>
                <c:pt idx="229">
                  <c:v>74.818021599721604</c:v>
                </c:pt>
                <c:pt idx="230">
                  <c:v>78.818036955823359</c:v>
                </c:pt>
                <c:pt idx="231">
                  <c:v>82.021827668548809</c:v>
                </c:pt>
                <c:pt idx="232">
                  <c:v>83.220433432794579</c:v>
                </c:pt>
                <c:pt idx="233">
                  <c:v>81.097782667836512</c:v>
                </c:pt>
                <c:pt idx="234">
                  <c:v>78.857391546579194</c:v>
                </c:pt>
                <c:pt idx="235">
                  <c:v>78.232877496546607</c:v>
                </c:pt>
                <c:pt idx="236">
                  <c:v>79.828622449693512</c:v>
                </c:pt>
                <c:pt idx="237">
                  <c:v>80.399067047661489</c:v>
                </c:pt>
                <c:pt idx="238">
                  <c:v>77.23409609517627</c:v>
                </c:pt>
                <c:pt idx="239">
                  <c:v>74.694201231025602</c:v>
                </c:pt>
                <c:pt idx="240">
                  <c:v>72.550212940137172</c:v>
                </c:pt>
                <c:pt idx="241">
                  <c:v>68.592687234872216</c:v>
                </c:pt>
                <c:pt idx="242">
                  <c:v>63.466599242007085</c:v>
                </c:pt>
                <c:pt idx="243">
                  <c:v>58.656197409109794</c:v>
                </c:pt>
                <c:pt idx="244">
                  <c:v>55.739636855278619</c:v>
                </c:pt>
                <c:pt idx="245">
                  <c:v>54.816198376700569</c:v>
                </c:pt>
                <c:pt idx="246">
                  <c:v>55.251526489962203</c:v>
                </c:pt>
                <c:pt idx="247">
                  <c:v>55.146004993999519</c:v>
                </c:pt>
                <c:pt idx="248">
                  <c:v>53.186723472184752</c:v>
                </c:pt>
                <c:pt idx="249">
                  <c:v>51.023102516187059</c:v>
                </c:pt>
                <c:pt idx="250">
                  <c:v>50.350639579191906</c:v>
                </c:pt>
                <c:pt idx="251">
                  <c:v>49.872287159731599</c:v>
                </c:pt>
                <c:pt idx="252">
                  <c:v>49.562892439342214</c:v>
                </c:pt>
                <c:pt idx="253">
                  <c:v>50.514782591333713</c:v>
                </c:pt>
                <c:pt idx="254">
                  <c:v>51.716747294055921</c:v>
                </c:pt>
                <c:pt idx="255">
                  <c:v>52.893459640894719</c:v>
                </c:pt>
                <c:pt idx="256">
                  <c:v>54.505912839560878</c:v>
                </c:pt>
                <c:pt idx="257">
                  <c:v>55.984188468393654</c:v>
                </c:pt>
                <c:pt idx="258">
                  <c:v>56.093175397523076</c:v>
                </c:pt>
                <c:pt idx="259">
                  <c:v>56.931029669726506</c:v>
                </c:pt>
                <c:pt idx="260">
                  <c:v>59.036875509956317</c:v>
                </c:pt>
                <c:pt idx="261">
                  <c:v>58.904406837570278</c:v>
                </c:pt>
                <c:pt idx="262">
                  <c:v>56.392957728977692</c:v>
                </c:pt>
                <c:pt idx="263">
                  <c:v>54.596225434081141</c:v>
                </c:pt>
                <c:pt idx="264">
                  <c:v>54.552864041464531</c:v>
                </c:pt>
                <c:pt idx="265">
                  <c:v>55.227420495174094</c:v>
                </c:pt>
                <c:pt idx="266">
                  <c:v>57.209857740144926</c:v>
                </c:pt>
                <c:pt idx="267">
                  <c:v>59.37875889864155</c:v>
                </c:pt>
                <c:pt idx="268">
                  <c:v>60.114586330035479</c:v>
                </c:pt>
                <c:pt idx="269">
                  <c:v>60.500882009140604</c:v>
                </c:pt>
                <c:pt idx="270">
                  <c:v>61.583701406041506</c:v>
                </c:pt>
                <c:pt idx="271">
                  <c:v>63.201821975776333</c:v>
                </c:pt>
                <c:pt idx="272">
                  <c:v>64.524873075089758</c:v>
                </c:pt>
                <c:pt idx="273">
                  <c:v>66.164442713903171</c:v>
                </c:pt>
                <c:pt idx="274">
                  <c:v>68.031952795370117</c:v>
                </c:pt>
                <c:pt idx="275">
                  <c:v>68.758118947284657</c:v>
                </c:pt>
                <c:pt idx="276">
                  <c:v>68.873472779674543</c:v>
                </c:pt>
                <c:pt idx="277">
                  <c:v>69.543389217927142</c:v>
                </c:pt>
                <c:pt idx="278">
                  <c:v>71.479604813006802</c:v>
                </c:pt>
                <c:pt idx="279">
                  <c:v>73.677855677302006</c:v>
                </c:pt>
                <c:pt idx="280">
                  <c:v>75.160569490796007</c:v>
                </c:pt>
                <c:pt idx="281">
                  <c:v>76.389157343200935</c:v>
                </c:pt>
                <c:pt idx="282">
                  <c:v>76.609100703889737</c:v>
                </c:pt>
                <c:pt idx="283">
                  <c:v>76.252512810999974</c:v>
                </c:pt>
                <c:pt idx="284">
                  <c:v>77.065068854816616</c:v>
                </c:pt>
                <c:pt idx="285">
                  <c:v>79.51694953459058</c:v>
                </c:pt>
                <c:pt idx="286">
                  <c:v>82.003021278967353</c:v>
                </c:pt>
                <c:pt idx="287">
                  <c:v>82.853583384581526</c:v>
                </c:pt>
                <c:pt idx="288">
                  <c:v>82.408915901858478</c:v>
                </c:pt>
                <c:pt idx="289">
                  <c:v>83.825822288632608</c:v>
                </c:pt>
                <c:pt idx="290">
                  <c:v>84.852527245820085</c:v>
                </c:pt>
                <c:pt idx="291">
                  <c:v>81.706257105626406</c:v>
                </c:pt>
                <c:pt idx="292">
                  <c:v>76.523840639384446</c:v>
                </c:pt>
                <c:pt idx="293">
                  <c:v>68.576626278925986</c:v>
                </c:pt>
                <c:pt idx="294">
                  <c:v>61.255066876706657</c:v>
                </c:pt>
                <c:pt idx="295">
                  <c:v>57.081375228641249</c:v>
                </c:pt>
                <c:pt idx="296">
                  <c:v>52.689909406333797</c:v>
                </c:pt>
                <c:pt idx="297">
                  <c:v>48.072801326902471</c:v>
                </c:pt>
                <c:pt idx="298">
                  <c:v>46.423997677365868</c:v>
                </c:pt>
                <c:pt idx="299">
                  <c:v>46.02179645178925</c:v>
                </c:pt>
                <c:pt idx="300">
                  <c:v>44.355309362503291</c:v>
                </c:pt>
                <c:pt idx="301">
                  <c:v>43.147639873049229</c:v>
                </c:pt>
                <c:pt idx="302">
                  <c:v>41.257198183350951</c:v>
                </c:pt>
                <c:pt idx="303">
                  <c:v>39.188650780076955</c:v>
                </c:pt>
                <c:pt idx="304">
                  <c:v>38.004257274331266</c:v>
                </c:pt>
                <c:pt idx="305">
                  <c:v>39.182359437752979</c:v>
                </c:pt>
                <c:pt idx="306">
                  <c:v>41.41511819949099</c:v>
                </c:pt>
                <c:pt idx="307">
                  <c:v>39.918222150841927</c:v>
                </c:pt>
                <c:pt idx="308">
                  <c:v>35.714055020762522</c:v>
                </c:pt>
                <c:pt idx="309">
                  <c:v>32.044054434493262</c:v>
                </c:pt>
                <c:pt idx="310">
                  <c:v>29.892644768063018</c:v>
                </c:pt>
                <c:pt idx="311">
                  <c:v>29.443391190631935</c:v>
                </c:pt>
                <c:pt idx="312">
                  <c:v>28.808437570647694</c:v>
                </c:pt>
                <c:pt idx="313">
                  <c:v>26.403348065753683</c:v>
                </c:pt>
                <c:pt idx="314">
                  <c:v>24.305369350960298</c:v>
                </c:pt>
                <c:pt idx="315">
                  <c:v>23.427544727330083</c:v>
                </c:pt>
                <c:pt idx="316">
                  <c:v>23.449137050100191</c:v>
                </c:pt>
                <c:pt idx="317">
                  <c:v>24.610536401772222</c:v>
                </c:pt>
                <c:pt idx="318">
                  <c:v>26.617599802888282</c:v>
                </c:pt>
                <c:pt idx="319">
                  <c:v>29.470846455437851</c:v>
                </c:pt>
                <c:pt idx="320">
                  <c:v>33.160036410171642</c:v>
                </c:pt>
                <c:pt idx="321">
                  <c:v>36.6595352282459</c:v>
                </c:pt>
                <c:pt idx="322">
                  <c:v>37.342600401394016</c:v>
                </c:pt>
                <c:pt idx="323">
                  <c:v>35.881587716084454</c:v>
                </c:pt>
                <c:pt idx="324">
                  <c:v>35.542699662493717</c:v>
                </c:pt>
                <c:pt idx="325">
                  <c:v>36.20817103486808</c:v>
                </c:pt>
                <c:pt idx="326">
                  <c:v>35.945083917847178</c:v>
                </c:pt>
                <c:pt idx="327">
                  <c:v>34.450411141316096</c:v>
                </c:pt>
                <c:pt idx="328">
                  <c:v>34.300025874826353</c:v>
                </c:pt>
                <c:pt idx="329">
                  <c:v>33.887943983693269</c:v>
                </c:pt>
                <c:pt idx="330">
                  <c:v>31.137129545026525</c:v>
                </c:pt>
                <c:pt idx="331">
                  <c:v>29.690522546549332</c:v>
                </c:pt>
                <c:pt idx="332">
                  <c:v>29.586246332452419</c:v>
                </c:pt>
                <c:pt idx="333">
                  <c:v>29.381193832703957</c:v>
                </c:pt>
                <c:pt idx="334">
                  <c:v>29.857558510961919</c:v>
                </c:pt>
                <c:pt idx="335">
                  <c:v>30.756866927656077</c:v>
                </c:pt>
                <c:pt idx="336">
                  <c:v>32.261654584053076</c:v>
                </c:pt>
                <c:pt idx="337">
                  <c:v>33.626342793726309</c:v>
                </c:pt>
                <c:pt idx="338">
                  <c:v>34.276067194457681</c:v>
                </c:pt>
                <c:pt idx="339">
                  <c:v>35.299834286354084</c:v>
                </c:pt>
                <c:pt idx="340">
                  <c:v>35.667427306035002</c:v>
                </c:pt>
                <c:pt idx="341">
                  <c:v>35.206190926500007</c:v>
                </c:pt>
                <c:pt idx="342">
                  <c:v>35.168780506605017</c:v>
                </c:pt>
                <c:pt idx="343">
                  <c:v>34.415121814655677</c:v>
                </c:pt>
                <c:pt idx="344">
                  <c:v>33.081843579917461</c:v>
                </c:pt>
                <c:pt idx="345">
                  <c:v>33.390693495411355</c:v>
                </c:pt>
                <c:pt idx="346">
                  <c:v>35.029474351657583</c:v>
                </c:pt>
                <c:pt idx="347">
                  <c:v>35.970804130830537</c:v>
                </c:pt>
                <c:pt idx="348">
                  <c:v>36.186230582855124</c:v>
                </c:pt>
                <c:pt idx="349">
                  <c:v>37.014198863154135</c:v>
                </c:pt>
                <c:pt idx="350">
                  <c:v>38.549597183798056</c:v>
                </c:pt>
                <c:pt idx="351">
                  <c:v>39.323750047750302</c:v>
                </c:pt>
                <c:pt idx="352">
                  <c:v>39.082005992341919</c:v>
                </c:pt>
                <c:pt idx="353">
                  <c:v>39.270138681339333</c:v>
                </c:pt>
                <c:pt idx="354">
                  <c:v>38.830344897958611</c:v>
                </c:pt>
                <c:pt idx="355">
                  <c:v>37.612308660391072</c:v>
                </c:pt>
                <c:pt idx="356">
                  <c:v>38.440317008911826</c:v>
                </c:pt>
                <c:pt idx="357">
                  <c:v>39.613744065953185</c:v>
                </c:pt>
                <c:pt idx="358">
                  <c:v>38.454077859104537</c:v>
                </c:pt>
                <c:pt idx="359">
                  <c:v>36.066130974179259</c:v>
                </c:pt>
                <c:pt idx="360">
                  <c:v>33.193031639857693</c:v>
                </c:pt>
                <c:pt idx="361">
                  <c:v>30.88202353263522</c:v>
                </c:pt>
                <c:pt idx="362">
                  <c:v>30.409390140462531</c:v>
                </c:pt>
                <c:pt idx="363">
                  <c:v>31.295745414812863</c:v>
                </c:pt>
                <c:pt idx="364">
                  <c:v>32.422835511289279</c:v>
                </c:pt>
                <c:pt idx="365">
                  <c:v>33.634912580403991</c:v>
                </c:pt>
                <c:pt idx="366">
                  <c:v>35.924953169587766</c:v>
                </c:pt>
                <c:pt idx="367">
                  <c:v>38.814528720784864</c:v>
                </c:pt>
                <c:pt idx="368">
                  <c:v>40.78822151234035</c:v>
                </c:pt>
                <c:pt idx="369">
                  <c:v>41.344797953649923</c:v>
                </c:pt>
                <c:pt idx="370">
                  <c:v>42.098162287113851</c:v>
                </c:pt>
                <c:pt idx="371">
                  <c:v>44.874639480831291</c:v>
                </c:pt>
                <c:pt idx="372">
                  <c:v>48.944886053358218</c:v>
                </c:pt>
                <c:pt idx="373">
                  <c:v>51.741089930062813</c:v>
                </c:pt>
                <c:pt idx="374">
                  <c:v>53.23030362387253</c:v>
                </c:pt>
                <c:pt idx="375">
                  <c:v>55.064454569190559</c:v>
                </c:pt>
                <c:pt idx="376">
                  <c:v>55.328474126791569</c:v>
                </c:pt>
                <c:pt idx="377">
                  <c:v>53.791557071663888</c:v>
                </c:pt>
                <c:pt idx="378">
                  <c:v>52.835693317215956</c:v>
                </c:pt>
                <c:pt idx="379">
                  <c:v>52.289701065302808</c:v>
                </c:pt>
                <c:pt idx="380">
                  <c:v>50.839343166866826</c:v>
                </c:pt>
                <c:pt idx="381">
                  <c:v>49.010443524982875</c:v>
                </c:pt>
                <c:pt idx="382">
                  <c:v>47.211971463249554</c:v>
                </c:pt>
                <c:pt idx="383">
                  <c:v>46.430839392670578</c:v>
                </c:pt>
                <c:pt idx="384">
                  <c:v>47.418537436277994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F-4ED4-AC64-68B79238CB52}"/>
            </c:ext>
          </c:extLst>
        </c:ser>
        <c:ser>
          <c:idx val="3"/>
          <c:order val="1"/>
          <c:tx>
            <c:strRef>
              <c:f>REGV!$J$10</c:f>
              <c:strCache>
                <c:ptCount val="1"/>
                <c:pt idx="0">
                  <c:v>P.G. Clás.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dPt>
            <c:idx val="64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15F-4ED4-AC64-68B79238CB52}"/>
              </c:ext>
            </c:extLst>
          </c:dPt>
          <c:dPt>
            <c:idx val="69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962-4A81-8862-F05469382B0F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00-3C13-4605-A330-77826EFE9A32}"/>
              </c:ext>
            </c:extLst>
          </c:dPt>
          <c:dPt>
            <c:idx val="322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C13-4605-A330-77826EFE9A32}"/>
              </c:ext>
            </c:extLst>
          </c:dPt>
          <c:dPt>
            <c:idx val="333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9F1-4F35-90B9-BC4C67AB06DD}"/>
              </c:ext>
            </c:extLst>
          </c:dPt>
          <c:dLbls>
            <c:dLbl>
              <c:idx val="1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5F-4ED4-AC64-68B79238CB52}"/>
                </c:ext>
              </c:extLst>
            </c:dLbl>
            <c:dLbl>
              <c:idx val="2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5F-4ED4-AC64-68B79238CB52}"/>
                </c:ext>
              </c:extLst>
            </c:dLbl>
            <c:dLbl>
              <c:idx val="2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5F-4ED4-AC64-68B79238CB52}"/>
                </c:ext>
              </c:extLst>
            </c:dLbl>
            <c:dLbl>
              <c:idx val="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08-4629-9B73-49CD85875400}"/>
                </c:ext>
              </c:extLst>
            </c:dLbl>
            <c:dLbl>
              <c:idx val="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5F-4ED4-AC64-68B79238CB52}"/>
                </c:ext>
              </c:extLst>
            </c:dLbl>
            <c:dLbl>
              <c:idx val="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5F-4ED4-AC64-68B79238CB52}"/>
                </c:ext>
              </c:extLst>
            </c:dLbl>
            <c:dLbl>
              <c:idx val="6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5F-4ED4-AC64-68B79238CB52}"/>
                </c:ext>
              </c:extLst>
            </c:dLbl>
            <c:dLbl>
              <c:idx val="64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5F-4ED4-AC64-68B79238CB52}"/>
                </c:ext>
              </c:extLst>
            </c:dLbl>
            <c:dLbl>
              <c:idx val="6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5F-4ED4-AC64-68B79238CB52}"/>
                </c:ext>
              </c:extLst>
            </c:dLbl>
            <c:dLbl>
              <c:idx val="6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5F-4ED4-AC64-68B79238CB52}"/>
                </c:ext>
              </c:extLst>
            </c:dLbl>
            <c:dLbl>
              <c:idx val="69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962-4A81-8862-F05469382B0F}"/>
                </c:ext>
              </c:extLst>
            </c:dLbl>
            <c:dLbl>
              <c:idx val="70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C13-4605-A330-77826EFE9A32}"/>
                </c:ext>
              </c:extLst>
            </c:dLbl>
            <c:dLbl>
              <c:idx val="9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5F-4ED4-AC64-68B79238CB52}"/>
                </c:ext>
              </c:extLst>
            </c:dLbl>
            <c:dLbl>
              <c:idx val="103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EE-4E11-9414-B80E0B9BA0AE}"/>
                </c:ext>
              </c:extLst>
            </c:dLbl>
            <c:dLbl>
              <c:idx val="104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5F-4ED4-AC64-68B79238CB52}"/>
                </c:ext>
              </c:extLst>
            </c:dLbl>
            <c:dLbl>
              <c:idx val="105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7-4C4F-B64F-F9C68D98CB1B}"/>
                </c:ext>
              </c:extLst>
            </c:dLbl>
            <c:dLbl>
              <c:idx val="113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5F-4ED4-AC64-68B79238CB52}"/>
                </c:ext>
              </c:extLst>
            </c:dLbl>
            <c:dLbl>
              <c:idx val="1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5F-4ED4-AC64-68B79238CB52}"/>
                </c:ext>
              </c:extLst>
            </c:dLbl>
            <c:dLbl>
              <c:idx val="15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5F-4ED4-AC64-68B79238CB52}"/>
                </c:ext>
              </c:extLst>
            </c:dLbl>
            <c:dLbl>
              <c:idx val="1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5F-4ED4-AC64-68B79238CB52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5F-4ED4-AC64-68B79238CB52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5F-4ED4-AC64-68B79238CB52}"/>
                </c:ext>
              </c:extLst>
            </c:dLbl>
            <c:dLbl>
              <c:idx val="185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5F-4ED4-AC64-68B79238CB52}"/>
                </c:ext>
              </c:extLst>
            </c:dLbl>
            <c:dLbl>
              <c:idx val="20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5F-4ED4-AC64-68B79238CB52}"/>
                </c:ext>
              </c:extLst>
            </c:dLbl>
            <c:dLbl>
              <c:idx val="21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5F-4ED4-AC64-68B79238CB52}"/>
                </c:ext>
              </c:extLst>
            </c:dLbl>
            <c:dLbl>
              <c:idx val="2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5F-4ED4-AC64-68B79238CB52}"/>
                </c:ext>
              </c:extLst>
            </c:dLbl>
            <c:dLbl>
              <c:idx val="2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EE-4E11-9414-B80E0B9BA0AE}"/>
                </c:ext>
              </c:extLst>
            </c:dLbl>
            <c:dLbl>
              <c:idx val="25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5F-4ED4-AC64-68B79238CB52}"/>
                </c:ext>
              </c:extLst>
            </c:dLbl>
            <c:dLbl>
              <c:idx val="26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5F-4ED4-AC64-68B79238CB52}"/>
                </c:ext>
              </c:extLst>
            </c:dLbl>
            <c:dLbl>
              <c:idx val="26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EE-4E11-9414-B80E0B9BA0AE}"/>
                </c:ext>
              </c:extLst>
            </c:dLbl>
            <c:dLbl>
              <c:idx val="30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9-46DF-9B69-BA16FED08255}"/>
                </c:ext>
              </c:extLst>
            </c:dLbl>
            <c:dLbl>
              <c:idx val="31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9A-4B64-AC21-0562D947E62D}"/>
                </c:ext>
              </c:extLst>
            </c:dLbl>
            <c:dLbl>
              <c:idx val="3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31-46E2-AF1F-425630120ED6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08-4629-9B73-49CD85875400}"/>
                </c:ext>
              </c:extLst>
            </c:dLbl>
            <c:dLbl>
              <c:idx val="322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C13-4605-A330-77826EFE9A32}"/>
                </c:ext>
              </c:extLst>
            </c:dLbl>
            <c:dLbl>
              <c:idx val="33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21-49A4-B275-DF8F3CB6CF00}"/>
                </c:ext>
              </c:extLst>
            </c:dLbl>
            <c:dLbl>
              <c:idx val="33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97-4313-9D35-5738B416A287}"/>
                </c:ext>
              </c:extLst>
            </c:dLbl>
            <c:dLbl>
              <c:idx val="333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F1-4F35-90B9-BC4C67AB06DD}"/>
                </c:ext>
              </c:extLst>
            </c:dLbl>
            <c:dLbl>
              <c:idx val="33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A7-4C4F-B64F-F9C68D98CB1B}"/>
                </c:ext>
              </c:extLst>
            </c:dLbl>
            <c:dLbl>
              <c:idx val="35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15F-4ED4-AC64-68B79238CB52}"/>
                </c:ext>
              </c:extLst>
            </c:dLbl>
            <c:dLbl>
              <c:idx val="35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15F-4ED4-AC64-68B79238CB52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fld id="{8E9F4F5A-8A2B-4133-8449-D1ED1BA19AA7}" type="CATEGORYNAME">
                      <a:rPr lang="en-US"/>
                      <a:pPr/>
                      <a:t>[NOMBRE DE CATEGORÍA]</a:t>
                    </a:fld>
                    <a:endParaRPr lang="es-AR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C54-4805-A2CE-E20573CA949E}"/>
                </c:ext>
              </c:extLst>
            </c:dLbl>
            <c:dLbl>
              <c:idx val="36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BF-4460-86DE-42228B3EB316}"/>
                </c:ext>
              </c:extLst>
            </c:dLbl>
            <c:dLbl>
              <c:idx val="3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15F-4ED4-AC64-68B79238CB52}"/>
                </c:ext>
              </c:extLst>
            </c:dLbl>
            <c:spPr>
              <a:solidFill>
                <a:schemeClr val="bg1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050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REGV!$J$11:$J$419</c:f>
              <c:numCache>
                <c:formatCode>#,##0.0_);[Red]\-#,##0.0_)</c:formatCode>
                <c:ptCount val="409"/>
                <c:pt idx="6">
                  <c:v>46.832058447045988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24.371592941088615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46.639860702978133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25.800188776409129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41.25654591376437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2.9772456250935333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55.809301480588374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39.244278225780931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79.565501963655734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63.043693628363059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86.220433432794579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46.562892439342214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87.852527245820085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20.427544727330083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40.342600401394016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26.381193832703957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42.613744065953185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27.409390140462531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15F-4ED4-AC64-68B79238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20416"/>
        <c:axId val="79021952"/>
      </c:lineChart>
      <c:catAx>
        <c:axId val="7902041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021952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7902195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020416"/>
        <c:crosses val="autoZero"/>
        <c:crossBetween val="midCat"/>
      </c:valAx>
      <c:catAx>
        <c:axId val="790234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79037568"/>
        <c:crosses val="autoZero"/>
        <c:auto val="0"/>
        <c:lblAlgn val="ctr"/>
        <c:lblOffset val="100"/>
        <c:noMultiLvlLbl val="0"/>
      </c:catAx>
      <c:valAx>
        <c:axId val="79037568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9525">
            <a:noFill/>
          </a:ln>
        </c:spPr>
        <c:crossAx val="79023488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VARS!$B$13</c:f>
          <c:strCache>
            <c:ptCount val="1"/>
            <c:pt idx="0">
              <c:v>Patentamiento de Automotores Nuevos (REGVN).
Miles de vehículos.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7527975508355945E-2"/>
          <c:y val="0.16580131664157363"/>
          <c:w val="0.88634713453034653"/>
          <c:h val="0.69560198092425052"/>
        </c:manualLayout>
      </c:layout>
      <c:barChart>
        <c:barDir val="col"/>
        <c:grouping val="clustered"/>
        <c:varyColors val="0"/>
        <c:ser>
          <c:idx val="2"/>
          <c:order val="3"/>
          <c:tx>
            <c:strRef>
              <c:f>REGV!$CG$10</c:f>
              <c:strCache>
                <c:ptCount val="1"/>
                <c:pt idx="0">
                  <c:v>Desac. Argentina</c:v>
                </c:pt>
              </c:strCache>
            </c:strRef>
          </c:tx>
          <c:spPr>
            <a:solidFill>
              <a:srgbClr val="FFCCFF"/>
            </a:solidFill>
            <a:ln w="25400">
              <a:noFill/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REGV!$CG$11:$CG$419</c:f>
              <c:numCache>
                <c:formatCode>0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C-4D52-8C97-E54853D5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9311616"/>
        <c:axId val="79313152"/>
      </c:barChart>
      <c:lineChart>
        <c:grouping val="standard"/>
        <c:varyColors val="0"/>
        <c:ser>
          <c:idx val="1"/>
          <c:order val="0"/>
          <c:tx>
            <c:strRef>
              <c:f>REGV!$H$10</c:f>
              <c:strCache>
                <c:ptCount val="1"/>
                <c:pt idx="0">
                  <c:v>REGVN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REGV!$H$11:$H$419</c:f>
              <c:numCache>
                <c:formatCode>#,##0.0_);[Red]\-#,##0.0_)</c:formatCode>
                <c:ptCount val="409"/>
                <c:pt idx="0">
                  <c:v>37.885132109547634</c:v>
                </c:pt>
                <c:pt idx="1">
                  <c:v>37.169755748374527</c:v>
                </c:pt>
                <c:pt idx="2">
                  <c:v>37.787268113326974</c:v>
                </c:pt>
                <c:pt idx="3">
                  <c:v>39.536227166912909</c:v>
                </c:pt>
                <c:pt idx="4">
                  <c:v>40.669080129844076</c:v>
                </c:pt>
                <c:pt idx="5">
                  <c:v>42.175407939011862</c:v>
                </c:pt>
                <c:pt idx="6">
                  <c:v>43.832058447045988</c:v>
                </c:pt>
                <c:pt idx="7">
                  <c:v>43.578143884345963</c:v>
                </c:pt>
                <c:pt idx="8">
                  <c:v>43.276083673972479</c:v>
                </c:pt>
                <c:pt idx="9">
                  <c:v>42.608832630862693</c:v>
                </c:pt>
                <c:pt idx="10">
                  <c:v>40.839125519692274</c:v>
                </c:pt>
                <c:pt idx="11">
                  <c:v>40.434169209832795</c:v>
                </c:pt>
                <c:pt idx="12">
                  <c:v>40.644961682466104</c:v>
                </c:pt>
                <c:pt idx="13">
                  <c:v>39.334864378759647</c:v>
                </c:pt>
                <c:pt idx="14">
                  <c:v>37.104315612130854</c:v>
                </c:pt>
                <c:pt idx="15">
                  <c:v>34.524273909577531</c:v>
                </c:pt>
                <c:pt idx="16">
                  <c:v>32.140382381825042</c:v>
                </c:pt>
                <c:pt idx="17">
                  <c:v>30.107869720708671</c:v>
                </c:pt>
                <c:pt idx="18">
                  <c:v>28.358731079569651</c:v>
                </c:pt>
                <c:pt idx="19">
                  <c:v>27.923923234654616</c:v>
                </c:pt>
                <c:pt idx="20">
                  <c:v>28.057695642315366</c:v>
                </c:pt>
                <c:pt idx="21">
                  <c:v>27.713845065155525</c:v>
                </c:pt>
                <c:pt idx="22">
                  <c:v>27.468871452370575</c:v>
                </c:pt>
                <c:pt idx="23">
                  <c:v>27.371592941088615</c:v>
                </c:pt>
                <c:pt idx="24">
                  <c:v>27.601492882848113</c:v>
                </c:pt>
                <c:pt idx="25">
                  <c:v>28.767289274236855</c:v>
                </c:pt>
                <c:pt idx="26">
                  <c:v>30.118118451043827</c:v>
                </c:pt>
                <c:pt idx="27">
                  <c:v>31.110591504857176</c:v>
                </c:pt>
                <c:pt idx="28">
                  <c:v>31.685748179196921</c:v>
                </c:pt>
                <c:pt idx="29">
                  <c:v>31.225957174943794</c:v>
                </c:pt>
                <c:pt idx="30">
                  <c:v>30.501835524898894</c:v>
                </c:pt>
                <c:pt idx="31">
                  <c:v>30.181328369314748</c:v>
                </c:pt>
                <c:pt idx="32">
                  <c:v>29.910786130968482</c:v>
                </c:pt>
                <c:pt idx="33">
                  <c:v>30.473346297150783</c:v>
                </c:pt>
                <c:pt idx="34">
                  <c:v>31.397738944494588</c:v>
                </c:pt>
                <c:pt idx="35">
                  <c:v>31.565612247963102</c:v>
                </c:pt>
                <c:pt idx="36">
                  <c:v>31.559011790013777</c:v>
                </c:pt>
                <c:pt idx="37">
                  <c:v>31.929278320494213</c:v>
                </c:pt>
                <c:pt idx="38">
                  <c:v>32.523942557216429</c:v>
                </c:pt>
                <c:pt idx="39">
                  <c:v>33.873721883392086</c:v>
                </c:pt>
                <c:pt idx="40">
                  <c:v>35.718970285871613</c:v>
                </c:pt>
                <c:pt idx="41">
                  <c:v>36.638861770874882</c:v>
                </c:pt>
                <c:pt idx="42">
                  <c:v>37.177401895812082</c:v>
                </c:pt>
                <c:pt idx="43">
                  <c:v>37.601938289093354</c:v>
                </c:pt>
                <c:pt idx="44">
                  <c:v>37.870658607197882</c:v>
                </c:pt>
                <c:pt idx="45">
                  <c:v>37.718506727051953</c:v>
                </c:pt>
                <c:pt idx="46">
                  <c:v>37.506578558348721</c:v>
                </c:pt>
                <c:pt idx="47">
                  <c:v>39.020370864815327</c:v>
                </c:pt>
                <c:pt idx="48">
                  <c:v>41.440282818940744</c:v>
                </c:pt>
                <c:pt idx="49">
                  <c:v>42.718694330218355</c:v>
                </c:pt>
                <c:pt idx="50">
                  <c:v>43.148236839173926</c:v>
                </c:pt>
                <c:pt idx="51">
                  <c:v>43.639860702978133</c:v>
                </c:pt>
                <c:pt idx="52">
                  <c:v>43.503540303894582</c:v>
                </c:pt>
                <c:pt idx="53">
                  <c:v>43.012344346652931</c:v>
                </c:pt>
                <c:pt idx="54">
                  <c:v>42.280922120939039</c:v>
                </c:pt>
                <c:pt idx="55">
                  <c:v>40.448308948982884</c:v>
                </c:pt>
                <c:pt idx="56">
                  <c:v>37.52914548855982</c:v>
                </c:pt>
                <c:pt idx="57">
                  <c:v>34.963409339793927</c:v>
                </c:pt>
                <c:pt idx="58">
                  <c:v>33.449988207705729</c:v>
                </c:pt>
                <c:pt idx="59">
                  <c:v>32.829596949721285</c:v>
                </c:pt>
                <c:pt idx="60">
                  <c:v>33.136079712924527</c:v>
                </c:pt>
                <c:pt idx="61">
                  <c:v>33.251226613186347</c:v>
                </c:pt>
                <c:pt idx="62">
                  <c:v>32.165336938096331</c:v>
                </c:pt>
                <c:pt idx="63">
                  <c:v>29.906640650009194</c:v>
                </c:pt>
                <c:pt idx="64">
                  <c:v>28.800188776409129</c:v>
                </c:pt>
                <c:pt idx="65">
                  <c:v>30.239465254613343</c:v>
                </c:pt>
                <c:pt idx="66">
                  <c:v>32.78641693521142</c:v>
                </c:pt>
                <c:pt idx="67">
                  <c:v>35.419220927208343</c:v>
                </c:pt>
                <c:pt idx="68">
                  <c:v>37.308491711023279</c:v>
                </c:pt>
                <c:pt idx="69">
                  <c:v>38.25654591376437</c:v>
                </c:pt>
                <c:pt idx="70">
                  <c:v>38.222889663374275</c:v>
                </c:pt>
                <c:pt idx="71">
                  <c:v>35.770405387752049</c:v>
                </c:pt>
                <c:pt idx="72">
                  <c:v>33.493058178448997</c:v>
                </c:pt>
                <c:pt idx="73">
                  <c:v>33.408358796186164</c:v>
                </c:pt>
                <c:pt idx="74">
                  <c:v>32.121735401217194</c:v>
                </c:pt>
                <c:pt idx="75">
                  <c:v>29.853002627267294</c:v>
                </c:pt>
                <c:pt idx="76">
                  <c:v>29.011784148551868</c:v>
                </c:pt>
                <c:pt idx="77">
                  <c:v>28.835935991764096</c:v>
                </c:pt>
                <c:pt idx="78">
                  <c:v>27.871415355235346</c:v>
                </c:pt>
                <c:pt idx="79">
                  <c:v>27.011336048260695</c:v>
                </c:pt>
                <c:pt idx="80">
                  <c:v>26.871358240811187</c:v>
                </c:pt>
                <c:pt idx="81">
                  <c:v>26.621593248511672</c:v>
                </c:pt>
                <c:pt idx="82">
                  <c:v>26.516437382922636</c:v>
                </c:pt>
                <c:pt idx="83">
                  <c:v>25.4174956466995</c:v>
                </c:pt>
                <c:pt idx="84">
                  <c:v>22.152379336276201</c:v>
                </c:pt>
                <c:pt idx="85">
                  <c:v>19.20605222454143</c:v>
                </c:pt>
                <c:pt idx="86">
                  <c:v>18.175811116987106</c:v>
                </c:pt>
                <c:pt idx="87">
                  <c:v>17.905698946086055</c:v>
                </c:pt>
                <c:pt idx="88">
                  <c:v>17.522978524378207</c:v>
                </c:pt>
                <c:pt idx="89">
                  <c:v>17.397353972009721</c:v>
                </c:pt>
                <c:pt idx="90">
                  <c:v>17.448639512512603</c:v>
                </c:pt>
                <c:pt idx="91">
                  <c:v>16.70151585527142</c:v>
                </c:pt>
                <c:pt idx="92">
                  <c:v>15.475211285842871</c:v>
                </c:pt>
                <c:pt idx="93">
                  <c:v>14.563409640167372</c:v>
                </c:pt>
                <c:pt idx="94">
                  <c:v>13.650270965368467</c:v>
                </c:pt>
                <c:pt idx="95">
                  <c:v>12.472291148854417</c:v>
                </c:pt>
                <c:pt idx="96">
                  <c:v>11.458000210797936</c:v>
                </c:pt>
                <c:pt idx="97">
                  <c:v>10.845146868263134</c:v>
                </c:pt>
                <c:pt idx="98">
                  <c:v>10.797701018894703</c:v>
                </c:pt>
                <c:pt idx="99">
                  <c:v>10.713705705925726</c:v>
                </c:pt>
                <c:pt idx="100">
                  <c:v>9.7659313624340385</c:v>
                </c:pt>
                <c:pt idx="101">
                  <c:v>8.3535424953158</c:v>
                </c:pt>
                <c:pt idx="102">
                  <c:v>7.0921893682319439</c:v>
                </c:pt>
                <c:pt idx="103">
                  <c:v>6.2370371647045415</c:v>
                </c:pt>
                <c:pt idx="104">
                  <c:v>5.9772456250935333</c:v>
                </c:pt>
                <c:pt idx="105">
                  <c:v>6.0709998811131785</c:v>
                </c:pt>
                <c:pt idx="106">
                  <c:v>6.3039317490254279</c:v>
                </c:pt>
                <c:pt idx="107">
                  <c:v>7.0017961219627001</c:v>
                </c:pt>
                <c:pt idx="108">
                  <c:v>7.8051935257235119</c:v>
                </c:pt>
                <c:pt idx="109">
                  <c:v>8.0157409229805605</c:v>
                </c:pt>
                <c:pt idx="110">
                  <c:v>8.2601488286951223</c:v>
                </c:pt>
                <c:pt idx="111">
                  <c:v>9.2661337055560367</c:v>
                </c:pt>
                <c:pt idx="112">
                  <c:v>10.643818897007597</c:v>
                </c:pt>
                <c:pt idx="113">
                  <c:v>11.847748381283552</c:v>
                </c:pt>
                <c:pt idx="114">
                  <c:v>12.888056174108451</c:v>
                </c:pt>
                <c:pt idx="115">
                  <c:v>14.012669321664774</c:v>
                </c:pt>
                <c:pt idx="116">
                  <c:v>15.459878972163217</c:v>
                </c:pt>
                <c:pt idx="117">
                  <c:v>16.98645760179862</c:v>
                </c:pt>
                <c:pt idx="118">
                  <c:v>18.179872130690576</c:v>
                </c:pt>
                <c:pt idx="119">
                  <c:v>18.904712175886893</c:v>
                </c:pt>
                <c:pt idx="120">
                  <c:v>19.770575840820314</c:v>
                </c:pt>
                <c:pt idx="121">
                  <c:v>21.484634635822943</c:v>
                </c:pt>
                <c:pt idx="122">
                  <c:v>22.742915650252574</c:v>
                </c:pt>
                <c:pt idx="123">
                  <c:v>23.207403477066471</c:v>
                </c:pt>
                <c:pt idx="124">
                  <c:v>24.048607488510122</c:v>
                </c:pt>
                <c:pt idx="125">
                  <c:v>25.395847188410983</c:v>
                </c:pt>
                <c:pt idx="126">
                  <c:v>26.947602426239154</c:v>
                </c:pt>
                <c:pt idx="127">
                  <c:v>27.863046046336198</c:v>
                </c:pt>
                <c:pt idx="128">
                  <c:v>27.754323878024877</c:v>
                </c:pt>
                <c:pt idx="129">
                  <c:v>27.649719434219101</c:v>
                </c:pt>
                <c:pt idx="130">
                  <c:v>28.278386612062508</c:v>
                </c:pt>
                <c:pt idx="131">
                  <c:v>29.604233853554998</c:v>
                </c:pt>
                <c:pt idx="132">
                  <c:v>30.883518312685908</c:v>
                </c:pt>
                <c:pt idx="133">
                  <c:v>31.59840880929098</c:v>
                </c:pt>
                <c:pt idx="134">
                  <c:v>31.939546081741156</c:v>
                </c:pt>
                <c:pt idx="135">
                  <c:v>32.174369505138536</c:v>
                </c:pt>
                <c:pt idx="136">
                  <c:v>32.857757450907535</c:v>
                </c:pt>
                <c:pt idx="137">
                  <c:v>33.631665806083525</c:v>
                </c:pt>
                <c:pt idx="138">
                  <c:v>33.629156145043623</c:v>
                </c:pt>
                <c:pt idx="139">
                  <c:v>33.494054413800214</c:v>
                </c:pt>
                <c:pt idx="140">
                  <c:v>34.060926665523539</c:v>
                </c:pt>
                <c:pt idx="141">
                  <c:v>34.826985717968554</c:v>
                </c:pt>
                <c:pt idx="142">
                  <c:v>35.653856059910588</c:v>
                </c:pt>
                <c:pt idx="143">
                  <c:v>36.525868991542303</c:v>
                </c:pt>
                <c:pt idx="144">
                  <c:v>37.119863567934807</c:v>
                </c:pt>
                <c:pt idx="145">
                  <c:v>37.515232127085916</c:v>
                </c:pt>
                <c:pt idx="146">
                  <c:v>38.064166208209222</c:v>
                </c:pt>
                <c:pt idx="147">
                  <c:v>38.203904523121111</c:v>
                </c:pt>
                <c:pt idx="148">
                  <c:v>37.681847112087951</c:v>
                </c:pt>
                <c:pt idx="149">
                  <c:v>37.282733355599824</c:v>
                </c:pt>
                <c:pt idx="150">
                  <c:v>37.109727416792573</c:v>
                </c:pt>
                <c:pt idx="151">
                  <c:v>37.62807044217945</c:v>
                </c:pt>
                <c:pt idx="152">
                  <c:v>38.548779036746296</c:v>
                </c:pt>
                <c:pt idx="153">
                  <c:v>39.266208976607949</c:v>
                </c:pt>
                <c:pt idx="154">
                  <c:v>40.551406079569418</c:v>
                </c:pt>
                <c:pt idx="155">
                  <c:v>42.732795516146382</c:v>
                </c:pt>
                <c:pt idx="156">
                  <c:v>44.454209138233615</c:v>
                </c:pt>
                <c:pt idx="157">
                  <c:v>45.215361564840357</c:v>
                </c:pt>
                <c:pt idx="158">
                  <c:v>45.682475626002514</c:v>
                </c:pt>
                <c:pt idx="159">
                  <c:v>45.645205077229463</c:v>
                </c:pt>
                <c:pt idx="160">
                  <c:v>45.518599543580855</c:v>
                </c:pt>
                <c:pt idx="161">
                  <c:v>46.060054485532888</c:v>
                </c:pt>
                <c:pt idx="162">
                  <c:v>48.045998821652539</c:v>
                </c:pt>
                <c:pt idx="163">
                  <c:v>50.018056647287324</c:v>
                </c:pt>
                <c:pt idx="164">
                  <c:v>50.468321083143117</c:v>
                </c:pt>
                <c:pt idx="165">
                  <c:v>50.6254953354062</c:v>
                </c:pt>
                <c:pt idx="166">
                  <c:v>50.064197329116418</c:v>
                </c:pt>
                <c:pt idx="167">
                  <c:v>48.802213151263203</c:v>
                </c:pt>
                <c:pt idx="168">
                  <c:v>48.775356496141669</c:v>
                </c:pt>
                <c:pt idx="169">
                  <c:v>49.934107560962843</c:v>
                </c:pt>
                <c:pt idx="170">
                  <c:v>51.252088270681796</c:v>
                </c:pt>
                <c:pt idx="171">
                  <c:v>52.377842664708368</c:v>
                </c:pt>
                <c:pt idx="172">
                  <c:v>52.52691377718795</c:v>
                </c:pt>
                <c:pt idx="173">
                  <c:v>52.486013531780479</c:v>
                </c:pt>
                <c:pt idx="174">
                  <c:v>52.809301480588374</c:v>
                </c:pt>
                <c:pt idx="175">
                  <c:v>52.391255317377215</c:v>
                </c:pt>
                <c:pt idx="176">
                  <c:v>51.553270206437162</c:v>
                </c:pt>
                <c:pt idx="177">
                  <c:v>49.695981036501443</c:v>
                </c:pt>
                <c:pt idx="178">
                  <c:v>46.931029775845175</c:v>
                </c:pt>
                <c:pt idx="179">
                  <c:v>45.162221018037933</c:v>
                </c:pt>
                <c:pt idx="180">
                  <c:v>44.307613676288852</c:v>
                </c:pt>
                <c:pt idx="181">
                  <c:v>43.278713605917659</c:v>
                </c:pt>
                <c:pt idx="182">
                  <c:v>42.270004406036769</c:v>
                </c:pt>
                <c:pt idx="183">
                  <c:v>42.244278225780931</c:v>
                </c:pt>
                <c:pt idx="184">
                  <c:v>42.787168331904404</c:v>
                </c:pt>
                <c:pt idx="185">
                  <c:v>43.091629588004359</c:v>
                </c:pt>
                <c:pt idx="186">
                  <c:v>42.883194992477975</c:v>
                </c:pt>
                <c:pt idx="187">
                  <c:v>42.523868573431606</c:v>
                </c:pt>
                <c:pt idx="188">
                  <c:v>42.362874698426609</c:v>
                </c:pt>
                <c:pt idx="189">
                  <c:v>43.205989525842156</c:v>
                </c:pt>
                <c:pt idx="190">
                  <c:v>45.33622865083462</c:v>
                </c:pt>
                <c:pt idx="191">
                  <c:v>47.509729601294566</c:v>
                </c:pt>
                <c:pt idx="192">
                  <c:v>49.379626394613055</c:v>
                </c:pt>
                <c:pt idx="193">
                  <c:v>50.629063214815176</c:v>
                </c:pt>
                <c:pt idx="194">
                  <c:v>51.022724534983624</c:v>
                </c:pt>
                <c:pt idx="195">
                  <c:v>51.536101486106972</c:v>
                </c:pt>
                <c:pt idx="196">
                  <c:v>52.714104724176764</c:v>
                </c:pt>
                <c:pt idx="197">
                  <c:v>53.820661127988927</c:v>
                </c:pt>
                <c:pt idx="198">
                  <c:v>54.61157075680282</c:v>
                </c:pt>
                <c:pt idx="199">
                  <c:v>55.984941086783692</c:v>
                </c:pt>
                <c:pt idx="200">
                  <c:v>57.59882214421728</c:v>
                </c:pt>
                <c:pt idx="201">
                  <c:v>59.394330724357616</c:v>
                </c:pt>
                <c:pt idx="202">
                  <c:v>63.172608161340555</c:v>
                </c:pt>
                <c:pt idx="203">
                  <c:v>66.88906957892037</c:v>
                </c:pt>
                <c:pt idx="204">
                  <c:v>68.065926203935462</c:v>
                </c:pt>
                <c:pt idx="205">
                  <c:v>67.942091466251128</c:v>
                </c:pt>
                <c:pt idx="206">
                  <c:v>68.944531490961054</c:v>
                </c:pt>
                <c:pt idx="207">
                  <c:v>70.361187451741287</c:v>
                </c:pt>
                <c:pt idx="208">
                  <c:v>71.312024612130855</c:v>
                </c:pt>
                <c:pt idx="209">
                  <c:v>73.139373858742914</c:v>
                </c:pt>
                <c:pt idx="210">
                  <c:v>73.492692506537722</c:v>
                </c:pt>
                <c:pt idx="211">
                  <c:v>73.984842505602998</c:v>
                </c:pt>
                <c:pt idx="212">
                  <c:v>75.934155684530012</c:v>
                </c:pt>
                <c:pt idx="213">
                  <c:v>76.565501963655734</c:v>
                </c:pt>
                <c:pt idx="214">
                  <c:v>74.867286514686825</c:v>
                </c:pt>
                <c:pt idx="215">
                  <c:v>72.319217983721558</c:v>
                </c:pt>
                <c:pt idx="216">
                  <c:v>71.693101518924294</c:v>
                </c:pt>
                <c:pt idx="217">
                  <c:v>71.488205762622556</c:v>
                </c:pt>
                <c:pt idx="218">
                  <c:v>70.165812267113466</c:v>
                </c:pt>
                <c:pt idx="219">
                  <c:v>69.862555446218437</c:v>
                </c:pt>
                <c:pt idx="220">
                  <c:v>71.020704135876343</c:v>
                </c:pt>
                <c:pt idx="221">
                  <c:v>71.070357243230205</c:v>
                </c:pt>
                <c:pt idx="222">
                  <c:v>70.205654692250889</c:v>
                </c:pt>
                <c:pt idx="223">
                  <c:v>68.34023690514816</c:v>
                </c:pt>
                <c:pt idx="224">
                  <c:v>66.043693628363059</c:v>
                </c:pt>
                <c:pt idx="225">
                  <c:v>66.427144607490845</c:v>
                </c:pt>
                <c:pt idx="226">
                  <c:v>68.408929215485628</c:v>
                </c:pt>
                <c:pt idx="227">
                  <c:v>70.008626060170258</c:v>
                </c:pt>
                <c:pt idx="228">
                  <c:v>71.564030033448702</c:v>
                </c:pt>
                <c:pt idx="229">
                  <c:v>74.818021599721604</c:v>
                </c:pt>
                <c:pt idx="230">
                  <c:v>78.818036955823359</c:v>
                </c:pt>
                <c:pt idx="231">
                  <c:v>82.021827668548809</c:v>
                </c:pt>
                <c:pt idx="232">
                  <c:v>83.220433432794579</c:v>
                </c:pt>
                <c:pt idx="233">
                  <c:v>81.097782667836512</c:v>
                </c:pt>
                <c:pt idx="234">
                  <c:v>78.857391546579194</c:v>
                </c:pt>
                <c:pt idx="235">
                  <c:v>78.232877496546607</c:v>
                </c:pt>
                <c:pt idx="236">
                  <c:v>79.828622449693512</c:v>
                </c:pt>
                <c:pt idx="237">
                  <c:v>80.399067047661489</c:v>
                </c:pt>
                <c:pt idx="238">
                  <c:v>77.23409609517627</c:v>
                </c:pt>
                <c:pt idx="239">
                  <c:v>74.694201231025602</c:v>
                </c:pt>
                <c:pt idx="240">
                  <c:v>72.550212940137172</c:v>
                </c:pt>
                <c:pt idx="241">
                  <c:v>68.592687234872216</c:v>
                </c:pt>
                <c:pt idx="242">
                  <c:v>63.466599242007085</c:v>
                </c:pt>
                <c:pt idx="243">
                  <c:v>58.656197409109794</c:v>
                </c:pt>
                <c:pt idx="244">
                  <c:v>55.739636855278619</c:v>
                </c:pt>
                <c:pt idx="245">
                  <c:v>54.816198376700569</c:v>
                </c:pt>
                <c:pt idx="246">
                  <c:v>55.251526489962203</c:v>
                </c:pt>
                <c:pt idx="247">
                  <c:v>55.146004993999519</c:v>
                </c:pt>
                <c:pt idx="248">
                  <c:v>53.186723472184752</c:v>
                </c:pt>
                <c:pt idx="249">
                  <c:v>51.023102516187059</c:v>
                </c:pt>
                <c:pt idx="250">
                  <c:v>50.350639579191906</c:v>
                </c:pt>
                <c:pt idx="251">
                  <c:v>49.872287159731599</c:v>
                </c:pt>
                <c:pt idx="252">
                  <c:v>49.562892439342214</c:v>
                </c:pt>
                <c:pt idx="253">
                  <c:v>50.514782591333713</c:v>
                </c:pt>
                <c:pt idx="254">
                  <c:v>51.716747294055921</c:v>
                </c:pt>
                <c:pt idx="255">
                  <c:v>52.893459640894719</c:v>
                </c:pt>
                <c:pt idx="256">
                  <c:v>54.505912839560878</c:v>
                </c:pt>
                <c:pt idx="257">
                  <c:v>55.984188468393654</c:v>
                </c:pt>
                <c:pt idx="258">
                  <c:v>56.093175397523076</c:v>
                </c:pt>
                <c:pt idx="259">
                  <c:v>56.931029669726506</c:v>
                </c:pt>
                <c:pt idx="260">
                  <c:v>59.036875509956317</c:v>
                </c:pt>
                <c:pt idx="261">
                  <c:v>58.904406837570278</c:v>
                </c:pt>
                <c:pt idx="262">
                  <c:v>56.392957728977692</c:v>
                </c:pt>
                <c:pt idx="263">
                  <c:v>54.596225434081141</c:v>
                </c:pt>
                <c:pt idx="264">
                  <c:v>54.552864041464531</c:v>
                </c:pt>
                <c:pt idx="265">
                  <c:v>55.227420495174094</c:v>
                </c:pt>
                <c:pt idx="266">
                  <c:v>57.209857740144926</c:v>
                </c:pt>
                <c:pt idx="267">
                  <c:v>59.37875889864155</c:v>
                </c:pt>
                <c:pt idx="268">
                  <c:v>60.114586330035479</c:v>
                </c:pt>
                <c:pt idx="269">
                  <c:v>60.500882009140604</c:v>
                </c:pt>
                <c:pt idx="270">
                  <c:v>61.583701406041506</c:v>
                </c:pt>
                <c:pt idx="271">
                  <c:v>63.201821975776333</c:v>
                </c:pt>
                <c:pt idx="272">
                  <c:v>64.524873075089758</c:v>
                </c:pt>
                <c:pt idx="273">
                  <c:v>66.164442713903171</c:v>
                </c:pt>
                <c:pt idx="274">
                  <c:v>68.031952795370117</c:v>
                </c:pt>
                <c:pt idx="275">
                  <c:v>68.758118947284657</c:v>
                </c:pt>
                <c:pt idx="276">
                  <c:v>68.873472779674543</c:v>
                </c:pt>
                <c:pt idx="277">
                  <c:v>69.543389217927142</c:v>
                </c:pt>
                <c:pt idx="278">
                  <c:v>71.479604813006802</c:v>
                </c:pt>
                <c:pt idx="279">
                  <c:v>73.677855677302006</c:v>
                </c:pt>
                <c:pt idx="280">
                  <c:v>75.160569490796007</c:v>
                </c:pt>
                <c:pt idx="281">
                  <c:v>76.389157343200935</c:v>
                </c:pt>
                <c:pt idx="282">
                  <c:v>76.609100703889737</c:v>
                </c:pt>
                <c:pt idx="283">
                  <c:v>76.252512810999974</c:v>
                </c:pt>
                <c:pt idx="284">
                  <c:v>77.065068854816616</c:v>
                </c:pt>
                <c:pt idx="285">
                  <c:v>79.51694953459058</c:v>
                </c:pt>
                <c:pt idx="286">
                  <c:v>82.003021278967353</c:v>
                </c:pt>
                <c:pt idx="287">
                  <c:v>82.853583384581526</c:v>
                </c:pt>
                <c:pt idx="288">
                  <c:v>82.408915901858478</c:v>
                </c:pt>
                <c:pt idx="289">
                  <c:v>83.825822288632608</c:v>
                </c:pt>
                <c:pt idx="290">
                  <c:v>84.852527245820085</c:v>
                </c:pt>
                <c:pt idx="291">
                  <c:v>81.706257105626406</c:v>
                </c:pt>
                <c:pt idx="292">
                  <c:v>76.523840639384446</c:v>
                </c:pt>
                <c:pt idx="293">
                  <c:v>68.576626278925986</c:v>
                </c:pt>
                <c:pt idx="294">
                  <c:v>61.255066876706657</c:v>
                </c:pt>
                <c:pt idx="295">
                  <c:v>57.081375228641249</c:v>
                </c:pt>
                <c:pt idx="296">
                  <c:v>52.689909406333797</c:v>
                </c:pt>
                <c:pt idx="297">
                  <c:v>48.072801326902471</c:v>
                </c:pt>
                <c:pt idx="298">
                  <c:v>46.423997677365868</c:v>
                </c:pt>
                <c:pt idx="299">
                  <c:v>46.02179645178925</c:v>
                </c:pt>
                <c:pt idx="300">
                  <c:v>44.355309362503291</c:v>
                </c:pt>
                <c:pt idx="301">
                  <c:v>43.147639873049229</c:v>
                </c:pt>
                <c:pt idx="302">
                  <c:v>41.257198183350951</c:v>
                </c:pt>
                <c:pt idx="303">
                  <c:v>39.188650780076955</c:v>
                </c:pt>
                <c:pt idx="304">
                  <c:v>38.004257274331266</c:v>
                </c:pt>
                <c:pt idx="305">
                  <c:v>39.182359437752979</c:v>
                </c:pt>
                <c:pt idx="306">
                  <c:v>41.41511819949099</c:v>
                </c:pt>
                <c:pt idx="307">
                  <c:v>39.918222150841927</c:v>
                </c:pt>
                <c:pt idx="308">
                  <c:v>35.714055020762522</c:v>
                </c:pt>
                <c:pt idx="309">
                  <c:v>32.044054434493262</c:v>
                </c:pt>
                <c:pt idx="310">
                  <c:v>29.892644768063018</c:v>
                </c:pt>
                <c:pt idx="311">
                  <c:v>29.443391190631935</c:v>
                </c:pt>
                <c:pt idx="312">
                  <c:v>28.808437570647694</c:v>
                </c:pt>
                <c:pt idx="313">
                  <c:v>26.403348065753683</c:v>
                </c:pt>
                <c:pt idx="314">
                  <c:v>24.305369350960298</c:v>
                </c:pt>
                <c:pt idx="315">
                  <c:v>23.427544727330083</c:v>
                </c:pt>
                <c:pt idx="316">
                  <c:v>23.449137050100191</c:v>
                </c:pt>
                <c:pt idx="317">
                  <c:v>24.610536401772222</c:v>
                </c:pt>
                <c:pt idx="318">
                  <c:v>26.617599802888282</c:v>
                </c:pt>
                <c:pt idx="319">
                  <c:v>29.470846455437851</c:v>
                </c:pt>
                <c:pt idx="320">
                  <c:v>33.160036410171642</c:v>
                </c:pt>
                <c:pt idx="321">
                  <c:v>36.6595352282459</c:v>
                </c:pt>
                <c:pt idx="322">
                  <c:v>37.342600401394016</c:v>
                </c:pt>
                <c:pt idx="323">
                  <c:v>35.881587716084454</c:v>
                </c:pt>
                <c:pt idx="324">
                  <c:v>35.542699662493717</c:v>
                </c:pt>
                <c:pt idx="325">
                  <c:v>36.20817103486808</c:v>
                </c:pt>
                <c:pt idx="326">
                  <c:v>35.945083917847178</c:v>
                </c:pt>
                <c:pt idx="327">
                  <c:v>34.450411141316096</c:v>
                </c:pt>
                <c:pt idx="328">
                  <c:v>34.300025874826353</c:v>
                </c:pt>
                <c:pt idx="329">
                  <c:v>33.887943983693269</c:v>
                </c:pt>
                <c:pt idx="330">
                  <c:v>31.137129545026525</c:v>
                </c:pt>
                <c:pt idx="331">
                  <c:v>29.690522546549332</c:v>
                </c:pt>
                <c:pt idx="332">
                  <c:v>29.586246332452419</c:v>
                </c:pt>
                <c:pt idx="333">
                  <c:v>29.381193832703957</c:v>
                </c:pt>
                <c:pt idx="334">
                  <c:v>29.857558510961919</c:v>
                </c:pt>
                <c:pt idx="335">
                  <c:v>30.756866927656077</c:v>
                </c:pt>
                <c:pt idx="336">
                  <c:v>32.261654584053076</c:v>
                </c:pt>
                <c:pt idx="337">
                  <c:v>33.626342793726309</c:v>
                </c:pt>
                <c:pt idx="338">
                  <c:v>34.276067194457681</c:v>
                </c:pt>
                <c:pt idx="339">
                  <c:v>35.299834286354084</c:v>
                </c:pt>
                <c:pt idx="340">
                  <c:v>35.667427306035002</c:v>
                </c:pt>
                <c:pt idx="341">
                  <c:v>35.206190926500007</c:v>
                </c:pt>
                <c:pt idx="342">
                  <c:v>35.168780506605017</c:v>
                </c:pt>
                <c:pt idx="343">
                  <c:v>34.415121814655677</c:v>
                </c:pt>
                <c:pt idx="344">
                  <c:v>33.081843579917461</c:v>
                </c:pt>
                <c:pt idx="345">
                  <c:v>33.390693495411355</c:v>
                </c:pt>
                <c:pt idx="346">
                  <c:v>35.029474351657583</c:v>
                </c:pt>
                <c:pt idx="347">
                  <c:v>35.970804130830537</c:v>
                </c:pt>
                <c:pt idx="348">
                  <c:v>36.186230582855124</c:v>
                </c:pt>
                <c:pt idx="349">
                  <c:v>37.014198863154135</c:v>
                </c:pt>
                <c:pt idx="350">
                  <c:v>38.549597183798056</c:v>
                </c:pt>
                <c:pt idx="351">
                  <c:v>39.323750047750302</c:v>
                </c:pt>
                <c:pt idx="352">
                  <c:v>39.082005992341919</c:v>
                </c:pt>
                <c:pt idx="353">
                  <c:v>39.270138681339333</c:v>
                </c:pt>
                <c:pt idx="354">
                  <c:v>38.830344897958611</c:v>
                </c:pt>
                <c:pt idx="355">
                  <c:v>37.612308660391072</c:v>
                </c:pt>
                <c:pt idx="356">
                  <c:v>38.440317008911826</c:v>
                </c:pt>
                <c:pt idx="357">
                  <c:v>39.613744065953185</c:v>
                </c:pt>
                <c:pt idx="358">
                  <c:v>38.454077859104537</c:v>
                </c:pt>
                <c:pt idx="359">
                  <c:v>36.066130974179259</c:v>
                </c:pt>
                <c:pt idx="360">
                  <c:v>33.193031639857693</c:v>
                </c:pt>
                <c:pt idx="361">
                  <c:v>30.88202353263522</c:v>
                </c:pt>
                <c:pt idx="362">
                  <c:v>30.409390140462531</c:v>
                </c:pt>
                <c:pt idx="363">
                  <c:v>31.295745414812863</c:v>
                </c:pt>
                <c:pt idx="364">
                  <c:v>32.422835511289279</c:v>
                </c:pt>
                <c:pt idx="365">
                  <c:v>33.634912580403991</c:v>
                </c:pt>
                <c:pt idx="366">
                  <c:v>35.924953169587766</c:v>
                </c:pt>
                <c:pt idx="367">
                  <c:v>38.814528720784864</c:v>
                </c:pt>
                <c:pt idx="368">
                  <c:v>40.78822151234035</c:v>
                </c:pt>
                <c:pt idx="369">
                  <c:v>41.344797953649923</c:v>
                </c:pt>
                <c:pt idx="370">
                  <c:v>42.098162287113851</c:v>
                </c:pt>
                <c:pt idx="371">
                  <c:v>44.874639480831291</c:v>
                </c:pt>
                <c:pt idx="372">
                  <c:v>48.944886053358218</c:v>
                </c:pt>
                <c:pt idx="373">
                  <c:v>51.741089930062813</c:v>
                </c:pt>
                <c:pt idx="374">
                  <c:v>53.23030362387253</c:v>
                </c:pt>
                <c:pt idx="375">
                  <c:v>55.064454569190559</c:v>
                </c:pt>
                <c:pt idx="376">
                  <c:v>55.328474126791569</c:v>
                </c:pt>
                <c:pt idx="377">
                  <c:v>53.791557071663888</c:v>
                </c:pt>
                <c:pt idx="378">
                  <c:v>52.835693317215956</c:v>
                </c:pt>
                <c:pt idx="379">
                  <c:v>52.289701065302808</c:v>
                </c:pt>
                <c:pt idx="380">
                  <c:v>50.839343166866826</c:v>
                </c:pt>
                <c:pt idx="381">
                  <c:v>49.010443524982875</c:v>
                </c:pt>
                <c:pt idx="382">
                  <c:v>47.211971463249554</c:v>
                </c:pt>
                <c:pt idx="383">
                  <c:v>46.430839392670578</c:v>
                </c:pt>
                <c:pt idx="384">
                  <c:v>47.418537436277994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C-4D52-8C97-E54853D51633}"/>
            </c:ext>
          </c:extLst>
        </c:ser>
        <c:ser>
          <c:idx val="0"/>
          <c:order val="1"/>
          <c:tx>
            <c:strRef>
              <c:f>REGV!$O$10</c:f>
              <c:strCache>
                <c:ptCount val="1"/>
                <c:pt idx="0">
                  <c:v>REGVN-THP</c:v>
                </c:pt>
              </c:strCache>
            </c:strRef>
          </c:tx>
          <c:spPr>
            <a:ln w="31750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REGV!$O$11:$O$419</c:f>
              <c:numCache>
                <c:formatCode>#,##0.0_);[Red]\-#,##0.0_)</c:formatCode>
                <c:ptCount val="409"/>
                <c:pt idx="0">
                  <c:v>38.950394982344854</c:v>
                </c:pt>
                <c:pt idx="1">
                  <c:v>38.808111909211995</c:v>
                </c:pt>
                <c:pt idx="2">
                  <c:v>38.665823305119254</c:v>
                </c:pt>
                <c:pt idx="3">
                  <c:v>38.523515132584627</c:v>
                </c:pt>
                <c:pt idx="4">
                  <c:v>38.381168792572673</c:v>
                </c:pt>
                <c:pt idx="5">
                  <c:v>38.23877094415819</c:v>
                </c:pt>
                <c:pt idx="6">
                  <c:v>38.096320125498728</c:v>
                </c:pt>
                <c:pt idx="7">
                  <c:v>37.953835314196247</c:v>
                </c:pt>
                <c:pt idx="8">
                  <c:v>37.811365268425511</c:v>
                </c:pt>
                <c:pt idx="9">
                  <c:v>37.668987948378778</c:v>
                </c:pt>
                <c:pt idx="10">
                  <c:v>37.526809687656431</c:v>
                </c:pt>
                <c:pt idx="11">
                  <c:v>37.384962468065929</c:v>
                </c:pt>
                <c:pt idx="12">
                  <c:v>37.24359546931624</c:v>
                </c:pt>
                <c:pt idx="13">
                  <c:v>37.102873702927042</c:v>
                </c:pt>
                <c:pt idx="14">
                  <c:v>36.96297984067872</c:v>
                </c:pt>
                <c:pt idx="15">
                  <c:v>36.824108143088303</c:v>
                </c:pt>
                <c:pt idx="16">
                  <c:v>36.686453604503406</c:v>
                </c:pt>
                <c:pt idx="17">
                  <c:v>36.55019927828392</c:v>
                </c:pt>
                <c:pt idx="18">
                  <c:v>36.415504614096989</c:v>
                </c:pt>
                <c:pt idx="19">
                  <c:v>36.282495612338948</c:v>
                </c:pt>
                <c:pt idx="20">
                  <c:v>36.151256441767842</c:v>
                </c:pt>
                <c:pt idx="21">
                  <c:v>36.021827872531233</c:v>
                </c:pt>
                <c:pt idx="22">
                  <c:v>35.894208652134942</c:v>
                </c:pt>
                <c:pt idx="23">
                  <c:v>35.768354392140822</c:v>
                </c:pt>
                <c:pt idx="24">
                  <c:v>35.644176958850082</c:v>
                </c:pt>
                <c:pt idx="25">
                  <c:v>35.521544621671666</c:v>
                </c:pt>
                <c:pt idx="26">
                  <c:v>35.400283891530208</c:v>
                </c:pt>
                <c:pt idx="27">
                  <c:v>35.280186210527148</c:v>
                </c:pt>
                <c:pt idx="28">
                  <c:v>35.161015595190513</c:v>
                </c:pt>
                <c:pt idx="29">
                  <c:v>35.042514413062307</c:v>
                </c:pt>
                <c:pt idx="30">
                  <c:v>34.924406987720808</c:v>
                </c:pt>
                <c:pt idx="31">
                  <c:v>34.80639782676694</c:v>
                </c:pt>
                <c:pt idx="32">
                  <c:v>34.688168475332979</c:v>
                </c:pt>
                <c:pt idx="33">
                  <c:v>34.569376464691089</c:v>
                </c:pt>
                <c:pt idx="34">
                  <c:v>34.449654521428364</c:v>
                </c:pt>
                <c:pt idx="35">
                  <c:v>34.328614105100904</c:v>
                </c:pt>
                <c:pt idx="36">
                  <c:v>34.205850829389547</c:v>
                </c:pt>
                <c:pt idx="37">
                  <c:v>34.0809459621711</c:v>
                </c:pt>
                <c:pt idx="38">
                  <c:v>33.95346702864822</c:v>
                </c:pt>
                <c:pt idx="39">
                  <c:v>33.822970382332791</c:v>
                </c:pt>
                <c:pt idx="40">
                  <c:v>33.689004954491267</c:v>
                </c:pt>
                <c:pt idx="41">
                  <c:v>33.551119939897383</c:v>
                </c:pt>
                <c:pt idx="42">
                  <c:v>33.408875073124086</c:v>
                </c:pt>
                <c:pt idx="43">
                  <c:v>33.261846120633386</c:v>
                </c:pt>
                <c:pt idx="44">
                  <c:v>33.109628415485531</c:v>
                </c:pt>
                <c:pt idx="45">
                  <c:v>32.951839824968019</c:v>
                </c:pt>
                <c:pt idx="46">
                  <c:v>32.788122936151275</c:v>
                </c:pt>
                <c:pt idx="47">
                  <c:v>32.618145085155064</c:v>
                </c:pt>
                <c:pt idx="48">
                  <c:v>32.441598106830313</c:v>
                </c:pt>
                <c:pt idx="49">
                  <c:v>32.25820707707561</c:v>
                </c:pt>
                <c:pt idx="50">
                  <c:v>32.067743793932394</c:v>
                </c:pt>
                <c:pt idx="51">
                  <c:v>31.870034367421599</c:v>
                </c:pt>
                <c:pt idx="52">
                  <c:v>31.664962438680707</c:v>
                </c:pt>
                <c:pt idx="53">
                  <c:v>31.452472759056619</c:v>
                </c:pt>
                <c:pt idx="54">
                  <c:v>31.232571547071029</c:v>
                </c:pt>
                <c:pt idx="55">
                  <c:v>31.005325041347326</c:v>
                </c:pt>
                <c:pt idx="56">
                  <c:v>30.770856844738258</c:v>
                </c:pt>
                <c:pt idx="57">
                  <c:v>30.529339589088817</c:v>
                </c:pt>
                <c:pt idx="58">
                  <c:v>30.280980996008505</c:v>
                </c:pt>
                <c:pt idx="59">
                  <c:v>30.026011809275829</c:v>
                </c:pt>
                <c:pt idx="60">
                  <c:v>29.76467922649698</c:v>
                </c:pt>
                <c:pt idx="61">
                  <c:v>29.497245001794973</c:v>
                </c:pt>
                <c:pt idx="62">
                  <c:v>29.223988393968238</c:v>
                </c:pt>
                <c:pt idx="63">
                  <c:v>28.945208152893155</c:v>
                </c:pt>
                <c:pt idx="64">
                  <c:v>28.661218300245391</c:v>
                </c:pt>
                <c:pt idx="65">
                  <c:v>28.372337849561976</c:v>
                </c:pt>
                <c:pt idx="66">
                  <c:v>28.078886535929659</c:v>
                </c:pt>
                <c:pt idx="67">
                  <c:v>27.781193788762327</c:v>
                </c:pt>
                <c:pt idx="68">
                  <c:v>27.479613479480097</c:v>
                </c:pt>
                <c:pt idx="69">
                  <c:v>27.174539136964867</c:v>
                </c:pt>
                <c:pt idx="70">
                  <c:v>26.86641532269579</c:v>
                </c:pt>
                <c:pt idx="71">
                  <c:v>26.555744137128016</c:v>
                </c:pt>
                <c:pt idx="72">
                  <c:v>26.243086644757923</c:v>
                </c:pt>
                <c:pt idx="73">
                  <c:v>25.929051753598248</c:v>
                </c:pt>
                <c:pt idx="74">
                  <c:v>25.614286014296901</c:v>
                </c:pt>
                <c:pt idx="75">
                  <c:v>25.29947481087169</c:v>
                </c:pt>
                <c:pt idx="76">
                  <c:v>24.985337314720411</c:v>
                </c:pt>
                <c:pt idx="77">
                  <c:v>24.672616339649053</c:v>
                </c:pt>
                <c:pt idx="78">
                  <c:v>24.362075605210403</c:v>
                </c:pt>
                <c:pt idx="79">
                  <c:v>24.054500447362503</c:v>
                </c:pt>
                <c:pt idx="80">
                  <c:v>23.750694422934366</c:v>
                </c:pt>
                <c:pt idx="81">
                  <c:v>23.451476440964772</c:v>
                </c:pt>
                <c:pt idx="82">
                  <c:v>23.157681613316061</c:v>
                </c:pt>
                <c:pt idx="83">
                  <c:v>22.870161511439395</c:v>
                </c:pt>
                <c:pt idx="84">
                  <c:v>22.58978514580863</c:v>
                </c:pt>
                <c:pt idx="85">
                  <c:v>22.31743475293155</c:v>
                </c:pt>
                <c:pt idx="86">
                  <c:v>22.053990298257744</c:v>
                </c:pt>
                <c:pt idx="87">
                  <c:v>21.800315592602693</c:v>
                </c:pt>
                <c:pt idx="88">
                  <c:v>21.557254310856742</c:v>
                </c:pt>
                <c:pt idx="89">
                  <c:v>21.32562990664</c:v>
                </c:pt>
                <c:pt idx="90">
                  <c:v>21.106244887177017</c:v>
                </c:pt>
                <c:pt idx="91">
                  <c:v>20.89988136365945</c:v>
                </c:pt>
                <c:pt idx="92">
                  <c:v>20.707302456596842</c:v>
                </c:pt>
                <c:pt idx="93">
                  <c:v>20.529249488131612</c:v>
                </c:pt>
                <c:pt idx="94">
                  <c:v>20.366436614823769</c:v>
                </c:pt>
                <c:pt idx="95">
                  <c:v>20.219547017948546</c:v>
                </c:pt>
                <c:pt idx="96">
                  <c:v>20.089229007723805</c:v>
                </c:pt>
                <c:pt idx="97">
                  <c:v>19.976090669778259</c:v>
                </c:pt>
                <c:pt idx="98">
                  <c:v>19.880695275468572</c:v>
                </c:pt>
                <c:pt idx="99">
                  <c:v>19.803558687305085</c:v>
                </c:pt>
                <c:pt idx="100">
                  <c:v>19.745149607911031</c:v>
                </c:pt>
                <c:pt idx="101">
                  <c:v>19.705889544411299</c:v>
                </c:pt>
                <c:pt idx="102">
                  <c:v>19.686148190751933</c:v>
                </c:pt>
                <c:pt idx="103">
                  <c:v>19.68623629826709</c:v>
                </c:pt>
                <c:pt idx="104">
                  <c:v>19.706399229096625</c:v>
                </c:pt>
                <c:pt idx="105">
                  <c:v>19.746812515686031</c:v>
                </c:pt>
                <c:pt idx="106">
                  <c:v>19.807580407232589</c:v>
                </c:pt>
                <c:pt idx="107">
                  <c:v>19.888736146637459</c:v>
                </c:pt>
                <c:pt idx="108">
                  <c:v>19.990242864399629</c:v>
                </c:pt>
                <c:pt idx="109">
                  <c:v>20.111996780633742</c:v>
                </c:pt>
                <c:pt idx="110">
                  <c:v>20.253830849362341</c:v>
                </c:pt>
                <c:pt idx="111">
                  <c:v>20.41551521954122</c:v>
                </c:pt>
                <c:pt idx="112">
                  <c:v>20.596757767633854</c:v>
                </c:pt>
                <c:pt idx="113">
                  <c:v>20.7972084813108</c:v>
                </c:pt>
                <c:pt idx="114">
                  <c:v>21.016465671509131</c:v>
                </c:pt>
                <c:pt idx="115">
                  <c:v>21.254081182602569</c:v>
                </c:pt>
                <c:pt idx="116">
                  <c:v>21.509564655384896</c:v>
                </c:pt>
                <c:pt idx="117">
                  <c:v>21.78238813245747</c:v>
                </c:pt>
                <c:pt idx="118">
                  <c:v>22.071992245800242</c:v>
                </c:pt>
                <c:pt idx="119">
                  <c:v>22.377792726403904</c:v>
                </c:pt>
                <c:pt idx="120">
                  <c:v>22.699185096951172</c:v>
                </c:pt>
                <c:pt idx="121">
                  <c:v>23.035546847515466</c:v>
                </c:pt>
                <c:pt idx="122">
                  <c:v>23.386240262514665</c:v>
                </c:pt>
                <c:pt idx="123">
                  <c:v>23.750619573862959</c:v>
                </c:pt>
                <c:pt idx="124">
                  <c:v>24.128035673263675</c:v>
                </c:pt>
                <c:pt idx="125">
                  <c:v>24.517836631983496</c:v>
                </c:pt>
                <c:pt idx="126">
                  <c:v>24.9193701088894</c:v>
                </c:pt>
                <c:pt idx="127">
                  <c:v>25.331988321573995</c:v>
                </c:pt>
                <c:pt idx="128">
                  <c:v>25.755054018431121</c:v>
                </c:pt>
                <c:pt idx="129">
                  <c:v>26.187943089379665</c:v>
                </c:pt>
                <c:pt idx="130">
                  <c:v>26.630041804763536</c:v>
                </c:pt>
                <c:pt idx="131">
                  <c:v>27.08074402462729</c:v>
                </c:pt>
                <c:pt idx="132">
                  <c:v>27.539452167399734</c:v>
                </c:pt>
                <c:pt idx="133">
                  <c:v>28.005581753741389</c:v>
                </c:pt>
                <c:pt idx="134">
                  <c:v>28.478565667065343</c:v>
                </c:pt>
                <c:pt idx="135">
                  <c:v>28.957855445130775</c:v>
                </c:pt>
                <c:pt idx="136">
                  <c:v>29.442920595480945</c:v>
                </c:pt>
                <c:pt idx="137">
                  <c:v>29.933247326147487</c:v>
                </c:pt>
                <c:pt idx="138">
                  <c:v>30.428339575363772</c:v>
                </c:pt>
                <c:pt idx="139">
                  <c:v>30.927720483951333</c:v>
                </c:pt>
                <c:pt idx="140">
                  <c:v>31.430929811717004</c:v>
                </c:pt>
                <c:pt idx="141">
                  <c:v>31.937520643150542</c:v>
                </c:pt>
                <c:pt idx="142">
                  <c:v>32.447059717969402</c:v>
                </c:pt>
                <c:pt idx="143">
                  <c:v>32.959128778305754</c:v>
                </c:pt>
                <c:pt idx="144">
                  <c:v>33.473326216324693</c:v>
                </c:pt>
                <c:pt idx="145">
                  <c:v>33.989268943091687</c:v>
                </c:pt>
                <c:pt idx="146">
                  <c:v>34.506592802887944</c:v>
                </c:pt>
                <c:pt idx="147">
                  <c:v>35.024951947176312</c:v>
                </c:pt>
                <c:pt idx="148">
                  <c:v>35.544018998724965</c:v>
                </c:pt>
                <c:pt idx="149">
                  <c:v>36.063483085767167</c:v>
                </c:pt>
                <c:pt idx="150">
                  <c:v>36.583044436370614</c:v>
                </c:pt>
                <c:pt idx="151">
                  <c:v>37.102409609082081</c:v>
                </c:pt>
                <c:pt idx="152">
                  <c:v>37.62128789704326</c:v>
                </c:pt>
                <c:pt idx="153">
                  <c:v>38.13939132268365</c:v>
                </c:pt>
                <c:pt idx="154">
                  <c:v>38.656436724066921</c:v>
                </c:pt>
                <c:pt idx="155">
                  <c:v>39.172146789815692</c:v>
                </c:pt>
                <c:pt idx="156">
                  <c:v>39.686254047438119</c:v>
                </c:pt>
                <c:pt idx="157">
                  <c:v>40.198509511715088</c:v>
                </c:pt>
                <c:pt idx="158">
                  <c:v>40.708688953165243</c:v>
                </c:pt>
                <c:pt idx="159">
                  <c:v>41.216594190344871</c:v>
                </c:pt>
                <c:pt idx="160">
                  <c:v>41.722052866247822</c:v>
                </c:pt>
                <c:pt idx="161">
                  <c:v>42.224915617693938</c:v>
                </c:pt>
                <c:pt idx="162">
                  <c:v>42.725052793583423</c:v>
                </c:pt>
                <c:pt idx="163">
                  <c:v>43.222354655271666</c:v>
                </c:pt>
                <c:pt idx="164">
                  <c:v>43.716739091040473</c:v>
                </c:pt>
                <c:pt idx="165">
                  <c:v>44.208159273190311</c:v>
                </c:pt>
                <c:pt idx="166">
                  <c:v>44.696603428964487</c:v>
                </c:pt>
                <c:pt idx="167">
                  <c:v>45.182093105108187</c:v>
                </c:pt>
                <c:pt idx="168">
                  <c:v>45.664677717493824</c:v>
                </c:pt>
                <c:pt idx="169">
                  <c:v>46.144425478048035</c:v>
                </c:pt>
                <c:pt idx="170">
                  <c:v>46.621420749677618</c:v>
                </c:pt>
                <c:pt idx="171">
                  <c:v>47.095767571728018</c:v>
                </c:pt>
                <c:pt idx="172">
                  <c:v>47.567594026470537</c:v>
                </c:pt>
                <c:pt idx="173">
                  <c:v>48.037055621280814</c:v>
                </c:pt>
                <c:pt idx="174">
                  <c:v>48.504333612858211</c:v>
                </c:pt>
                <c:pt idx="175">
                  <c:v>48.969632357372035</c:v>
                </c:pt>
                <c:pt idx="176">
                  <c:v>49.433178562849676</c:v>
                </c:pt>
                <c:pt idx="177">
                  <c:v>49.89521670275446</c:v>
                </c:pt>
                <c:pt idx="178">
                  <c:v>50.356002258294488</c:v>
                </c:pt>
                <c:pt idx="179">
                  <c:v>50.81578967622476</c:v>
                </c:pt>
                <c:pt idx="180">
                  <c:v>51.274815620473262</c:v>
                </c:pt>
                <c:pt idx="181">
                  <c:v>51.733287401028946</c:v>
                </c:pt>
                <c:pt idx="182">
                  <c:v>52.191376153415838</c:v>
                </c:pt>
                <c:pt idx="183">
                  <c:v>52.649209116097772</c:v>
                </c:pt>
                <c:pt idx="184">
                  <c:v>53.106862014704994</c:v>
                </c:pt>
                <c:pt idx="185">
                  <c:v>53.564356551342875</c:v>
                </c:pt>
                <c:pt idx="186">
                  <c:v>54.02166084715271</c:v>
                </c:pt>
                <c:pt idx="187">
                  <c:v>54.478688647746388</c:v>
                </c:pt>
                <c:pt idx="188">
                  <c:v>54.935295866618183</c:v>
                </c:pt>
                <c:pt idx="189">
                  <c:v>55.391276346545482</c:v>
                </c:pt>
                <c:pt idx="190">
                  <c:v>55.846358652937177</c:v>
                </c:pt>
                <c:pt idx="191">
                  <c:v>56.300208083877052</c:v>
                </c:pt>
                <c:pt idx="192">
                  <c:v>56.752435367718867</c:v>
                </c:pt>
                <c:pt idx="193">
                  <c:v>57.20260559170277</c:v>
                </c:pt>
                <c:pt idx="194">
                  <c:v>57.650245562648479</c:v>
                </c:pt>
                <c:pt idx="195">
                  <c:v>58.094847956833775</c:v>
                </c:pt>
                <c:pt idx="196">
                  <c:v>58.535871039731511</c:v>
                </c:pt>
                <c:pt idx="197">
                  <c:v>58.972739023094547</c:v>
                </c:pt>
                <c:pt idx="198">
                  <c:v>59.404845891436324</c:v>
                </c:pt>
                <c:pt idx="199">
                  <c:v>59.831558879125438</c:v>
                </c:pt>
                <c:pt idx="200">
                  <c:v>60.252220333328346</c:v>
                </c:pt>
                <c:pt idx="201">
                  <c:v>60.666152629156493</c:v>
                </c:pt>
                <c:pt idx="202">
                  <c:v>61.072664364991375</c:v>
                </c:pt>
                <c:pt idx="203">
                  <c:v>61.471057535777803</c:v>
                </c:pt>
                <c:pt idx="204">
                  <c:v>61.860645039595546</c:v>
                </c:pt>
                <c:pt idx="205">
                  <c:v>62.240767905428044</c:v>
                </c:pt>
                <c:pt idx="206">
                  <c:v>62.610799380748674</c:v>
                </c:pt>
                <c:pt idx="207">
                  <c:v>62.970142314918462</c:v>
                </c:pt>
                <c:pt idx="208">
                  <c:v>63.31823244271957</c:v>
                </c:pt>
                <c:pt idx="209">
                  <c:v>63.654543874038701</c:v>
                </c:pt>
                <c:pt idx="210">
                  <c:v>63.978592223394813</c:v>
                </c:pt>
                <c:pt idx="211">
                  <c:v>64.289942351568456</c:v>
                </c:pt>
                <c:pt idx="212">
                  <c:v>64.588208517576334</c:v>
                </c:pt>
                <c:pt idx="213">
                  <c:v>64.87305531740374</c:v>
                </c:pt>
                <c:pt idx="214">
                  <c:v>65.144206256418983</c:v>
                </c:pt>
                <c:pt idx="215">
                  <c:v>65.401445548436072</c:v>
                </c:pt>
                <c:pt idx="216">
                  <c:v>65.644607890551782</c:v>
                </c:pt>
                <c:pt idx="217">
                  <c:v>65.873563897684434</c:v>
                </c:pt>
                <c:pt idx="218">
                  <c:v>66.088215589184486</c:v>
                </c:pt>
                <c:pt idx="219">
                  <c:v>66.288494136229318</c:v>
                </c:pt>
                <c:pt idx="220">
                  <c:v>66.474351881318597</c:v>
                </c:pt>
                <c:pt idx="221">
                  <c:v>66.645759723864316</c:v>
                </c:pt>
                <c:pt idx="222">
                  <c:v>66.802712168430347</c:v>
                </c:pt>
                <c:pt idx="223">
                  <c:v>66.945226692568724</c:v>
                </c:pt>
                <c:pt idx="224">
                  <c:v>67.073338442276551</c:v>
                </c:pt>
                <c:pt idx="225">
                  <c:v>67.187089806594628</c:v>
                </c:pt>
                <c:pt idx="226">
                  <c:v>67.286517828536688</c:v>
                </c:pt>
                <c:pt idx="227">
                  <c:v>67.371655605398914</c:v>
                </c:pt>
                <c:pt idx="228">
                  <c:v>67.442542062158637</c:v>
                </c:pt>
                <c:pt idx="229">
                  <c:v>67.499229815228574</c:v>
                </c:pt>
                <c:pt idx="230">
                  <c:v>67.541792880232109</c:v>
                </c:pt>
                <c:pt idx="231">
                  <c:v>67.570343272749952</c:v>
                </c:pt>
                <c:pt idx="232">
                  <c:v>67.58505155583984</c:v>
                </c:pt>
                <c:pt idx="233">
                  <c:v>67.586163326227194</c:v>
                </c:pt>
                <c:pt idx="234">
                  <c:v>67.5740053612287</c:v>
                </c:pt>
                <c:pt idx="235">
                  <c:v>67.548974591947882</c:v>
                </c:pt>
                <c:pt idx="236">
                  <c:v>67.511526534047889</c:v>
                </c:pt>
                <c:pt idx="237">
                  <c:v>67.46217217516957</c:v>
                </c:pt>
                <c:pt idx="238">
                  <c:v>67.401486454645976</c:v>
                </c:pt>
                <c:pt idx="239">
                  <c:v>67.330111481565467</c:v>
                </c:pt>
                <c:pt idx="240">
                  <c:v>67.24874041698753</c:v>
                </c:pt>
                <c:pt idx="241">
                  <c:v>67.15810465712093</c:v>
                </c:pt>
                <c:pt idx="242">
                  <c:v>67.058963123992328</c:v>
                </c:pt>
                <c:pt idx="243">
                  <c:v>66.95208218813606</c:v>
                </c:pt>
                <c:pt idx="244">
                  <c:v>66.838209568145217</c:v>
                </c:pt>
                <c:pt idx="245">
                  <c:v>66.71804990948317</c:v>
                </c:pt>
                <c:pt idx="246">
                  <c:v>66.592250232625162</c:v>
                </c:pt>
                <c:pt idx="247">
                  <c:v>66.461395762347948</c:v>
                </c:pt>
                <c:pt idx="248">
                  <c:v>66.326012841165834</c:v>
                </c:pt>
                <c:pt idx="249">
                  <c:v>66.186569060862254</c:v>
                </c:pt>
                <c:pt idx="250">
                  <c:v>66.043463792611263</c:v>
                </c:pt>
                <c:pt idx="251">
                  <c:v>65.89701767723102</c:v>
                </c:pt>
                <c:pt idx="252">
                  <c:v>65.747469876701587</c:v>
                </c:pt>
                <c:pt idx="253">
                  <c:v>65.594976350871605</c:v>
                </c:pt>
                <c:pt idx="254">
                  <c:v>65.4396090275158</c:v>
                </c:pt>
                <c:pt idx="255">
                  <c:v>65.281361536414295</c:v>
                </c:pt>
                <c:pt idx="256">
                  <c:v>65.120156256767103</c:v>
                </c:pt>
                <c:pt idx="257">
                  <c:v>64.955851248449733</c:v>
                </c:pt>
                <c:pt idx="258">
                  <c:v>64.788249461039598</c:v>
                </c:pt>
                <c:pt idx="259">
                  <c:v>64.617107262272057</c:v>
                </c:pt>
                <c:pt idx="260">
                  <c:v>64.442135874118904</c:v>
                </c:pt>
                <c:pt idx="261">
                  <c:v>64.263006611607011</c:v>
                </c:pt>
                <c:pt idx="262">
                  <c:v>64.079362725067696</c:v>
                </c:pt>
                <c:pt idx="263">
                  <c:v>63.890819642403535</c:v>
                </c:pt>
                <c:pt idx="264">
                  <c:v>63.69695288287226</c:v>
                </c:pt>
                <c:pt idx="265">
                  <c:v>63.497289707194696</c:v>
                </c:pt>
                <c:pt idx="266">
                  <c:v>63.291309898994875</c:v>
                </c:pt>
                <c:pt idx="267">
                  <c:v>63.078450303842757</c:v>
                </c:pt>
                <c:pt idx="268">
                  <c:v>62.858116191751925</c:v>
                </c:pt>
                <c:pt idx="269">
                  <c:v>62.629693623538614</c:v>
                </c:pt>
                <c:pt idx="270">
                  <c:v>62.392554415315736</c:v>
                </c:pt>
                <c:pt idx="271">
                  <c:v>62.146059330176392</c:v>
                </c:pt>
                <c:pt idx="272">
                  <c:v>61.889564931561509</c:v>
                </c:pt>
                <c:pt idx="273">
                  <c:v>61.622433264545698</c:v>
                </c:pt>
                <c:pt idx="274">
                  <c:v>61.344040057008058</c:v>
                </c:pt>
                <c:pt idx="275">
                  <c:v>61.053784619431262</c:v>
                </c:pt>
                <c:pt idx="276">
                  <c:v>60.751100986663204</c:v>
                </c:pt>
                <c:pt idx="277">
                  <c:v>60.435463195287653</c:v>
                </c:pt>
                <c:pt idx="278">
                  <c:v>60.106387454119897</c:v>
                </c:pt>
                <c:pt idx="279">
                  <c:v>59.763437261310749</c:v>
                </c:pt>
                <c:pt idx="280">
                  <c:v>59.406235165983816</c:v>
                </c:pt>
                <c:pt idx="281">
                  <c:v>59.034475962425816</c:v>
                </c:pt>
                <c:pt idx="282">
                  <c:v>58.647936243128704</c:v>
                </c:pt>
                <c:pt idx="283">
                  <c:v>58.246482707964383</c:v>
                </c:pt>
                <c:pt idx="284">
                  <c:v>57.83007531311037</c:v>
                </c:pt>
                <c:pt idx="285">
                  <c:v>57.398767503997057</c:v>
                </c:pt>
                <c:pt idx="286">
                  <c:v>56.952712596218603</c:v>
                </c:pt>
                <c:pt idx="287">
                  <c:v>56.492178745358942</c:v>
                </c:pt>
                <c:pt idx="288">
                  <c:v>56.017564170910028</c:v>
                </c:pt>
                <c:pt idx="289">
                  <c:v>55.529403963623622</c:v>
                </c:pt>
                <c:pt idx="290">
                  <c:v>55.028370240999827</c:v>
                </c:pt>
                <c:pt idx="291">
                  <c:v>54.515282038598585</c:v>
                </c:pt>
                <c:pt idx="292">
                  <c:v>53.991113242223889</c:v>
                </c:pt>
                <c:pt idx="293">
                  <c:v>53.456978916158782</c:v>
                </c:pt>
                <c:pt idx="294">
                  <c:v>52.914111117040392</c:v>
                </c:pt>
                <c:pt idx="295">
                  <c:v>52.36382040434782</c:v>
                </c:pt>
                <c:pt idx="296">
                  <c:v>51.807460644703262</c:v>
                </c:pt>
                <c:pt idx="297">
                  <c:v>51.246410198783046</c:v>
                </c:pt>
                <c:pt idx="298">
                  <c:v>50.682052009032773</c:v>
                </c:pt>
                <c:pt idx="299">
                  <c:v>50.115752540178043</c:v>
                </c:pt>
                <c:pt idx="300">
                  <c:v>49.548856148666523</c:v>
                </c:pt>
                <c:pt idx="301">
                  <c:v>48.982685934683751</c:v>
                </c:pt>
                <c:pt idx="302">
                  <c:v>48.418538032959475</c:v>
                </c:pt>
                <c:pt idx="303">
                  <c:v>47.857678282034129</c:v>
                </c:pt>
                <c:pt idx="304">
                  <c:v>47.301335337998253</c:v>
                </c:pt>
                <c:pt idx="305">
                  <c:v>46.750692846415376</c:v>
                </c:pt>
                <c:pt idx="306">
                  <c:v>46.206886181415683</c:v>
                </c:pt>
                <c:pt idx="307">
                  <c:v>45.671011421524959</c:v>
                </c:pt>
                <c:pt idx="308">
                  <c:v>45.144139765892149</c:v>
                </c:pt>
                <c:pt idx="309">
                  <c:v>44.627312544563026</c:v>
                </c:pt>
                <c:pt idx="310">
                  <c:v>44.121522125564958</c:v>
                </c:pt>
                <c:pt idx="311">
                  <c:v>43.627695543290265</c:v>
                </c:pt>
                <c:pt idx="312">
                  <c:v>43.146685954263369</c:v>
                </c:pt>
                <c:pt idx="313">
                  <c:v>42.679272868568646</c:v>
                </c:pt>
                <c:pt idx="314">
                  <c:v>42.226161350556389</c:v>
                </c:pt>
                <c:pt idx="315">
                  <c:v>41.787971958217589</c:v>
                </c:pt>
                <c:pt idx="316">
                  <c:v>41.3652322028558</c:v>
                </c:pt>
                <c:pt idx="317">
                  <c:v>40.958374266453525</c:v>
                </c:pt>
                <c:pt idx="318">
                  <c:v>40.567737308692365</c:v>
                </c:pt>
                <c:pt idx="319">
                  <c:v>40.193575609514234</c:v>
                </c:pt>
                <c:pt idx="320">
                  <c:v>39.836071018240538</c:v>
                </c:pt>
                <c:pt idx="321">
                  <c:v>39.495349710624922</c:v>
                </c:pt>
                <c:pt idx="322">
                  <c:v>39.171503199728356</c:v>
                </c:pt>
                <c:pt idx="323">
                  <c:v>38.864608274756762</c:v>
                </c:pt>
                <c:pt idx="324">
                  <c:v>38.574732229055215</c:v>
                </c:pt>
                <c:pt idx="325">
                  <c:v>38.3019268678039</c:v>
                </c:pt>
                <c:pt idx="326">
                  <c:v>38.046228253542481</c:v>
                </c:pt>
                <c:pt idx="327">
                  <c:v>37.807661577804204</c:v>
                </c:pt>
                <c:pt idx="328">
                  <c:v>37.586241122754011</c:v>
                </c:pt>
                <c:pt idx="329">
                  <c:v>37.381963739350006</c:v>
                </c:pt>
                <c:pt idx="330">
                  <c:v>37.194809216165822</c:v>
                </c:pt>
                <c:pt idx="331">
                  <c:v>37.024739200447186</c:v>
                </c:pt>
                <c:pt idx="332">
                  <c:v>36.871683887312763</c:v>
                </c:pt>
                <c:pt idx="333">
                  <c:v>36.735535391836294</c:v>
                </c:pt>
                <c:pt idx="334">
                  <c:v>36.61614800231294</c:v>
                </c:pt>
                <c:pt idx="335">
                  <c:v>36.513337822502244</c:v>
                </c:pt>
                <c:pt idx="336">
                  <c:v>36.42688586483721</c:v>
                </c:pt>
                <c:pt idx="337">
                  <c:v>36.35654325353228</c:v>
                </c:pt>
                <c:pt idx="338">
                  <c:v>36.302039486471266</c:v>
                </c:pt>
                <c:pt idx="339">
                  <c:v>36.263089886042337</c:v>
                </c:pt>
                <c:pt idx="340">
                  <c:v>36.239399255566738</c:v>
                </c:pt>
                <c:pt idx="341">
                  <c:v>36.230667397038602</c:v>
                </c:pt>
                <c:pt idx="342">
                  <c:v>36.236591142711937</c:v>
                </c:pt>
                <c:pt idx="343">
                  <c:v>36.256862005648273</c:v>
                </c:pt>
                <c:pt idx="344">
                  <c:v>36.291165954720988</c:v>
                </c:pt>
                <c:pt idx="345">
                  <c:v>36.339179396289488</c:v>
                </c:pt>
                <c:pt idx="346">
                  <c:v>36.400562073564807</c:v>
                </c:pt>
                <c:pt idx="347">
                  <c:v>36.474958420900762</c:v>
                </c:pt>
                <c:pt idx="348">
                  <c:v>36.562005753815654</c:v>
                </c:pt>
                <c:pt idx="349">
                  <c:v>36.661338770204267</c:v>
                </c:pt>
                <c:pt idx="350">
                  <c:v>36.77259021689612</c:v>
                </c:pt>
                <c:pt idx="351">
                  <c:v>36.895394672808443</c:v>
                </c:pt>
                <c:pt idx="352">
                  <c:v>37.029395943270551</c:v>
                </c:pt>
                <c:pt idx="353">
                  <c:v>37.174250441895111</c:v>
                </c:pt>
                <c:pt idx="354">
                  <c:v>37.329625239667848</c:v>
                </c:pt>
                <c:pt idx="355">
                  <c:v>37.495198289652571</c:v>
                </c:pt>
                <c:pt idx="356">
                  <c:v>37.670655336811627</c:v>
                </c:pt>
                <c:pt idx="357">
                  <c:v>37.855682734157057</c:v>
                </c:pt>
                <c:pt idx="358">
                  <c:v>38.049970830867416</c:v>
                </c:pt>
                <c:pt idx="359">
                  <c:v>38.253219104165559</c:v>
                </c:pt>
                <c:pt idx="360">
                  <c:v>38.465129129441671</c:v>
                </c:pt>
                <c:pt idx="361">
                  <c:v>38.68539112648817</c:v>
                </c:pt>
                <c:pt idx="362">
                  <c:v>38.913667941797947</c:v>
                </c:pt>
                <c:pt idx="363">
                  <c:v>39.149581905936621</c:v>
                </c:pt>
                <c:pt idx="364">
                  <c:v>39.39271119434104</c:v>
                </c:pt>
                <c:pt idx="365">
                  <c:v>39.642593204480804</c:v>
                </c:pt>
                <c:pt idx="366">
                  <c:v>39.898729145478249</c:v>
                </c:pt>
                <c:pt idx="367">
                  <c:v>40.160589033929114</c:v>
                </c:pt>
                <c:pt idx="368">
                  <c:v>40.427622254155111</c:v>
                </c:pt>
                <c:pt idx="369">
                  <c:v>40.699271201587443</c:v>
                </c:pt>
                <c:pt idx="370">
                  <c:v>40.974980143927603</c:v>
                </c:pt>
                <c:pt idx="371">
                  <c:v>41.254196700521703</c:v>
                </c:pt>
                <c:pt idx="372">
                  <c:v>41.536374322398849</c:v>
                </c:pt>
                <c:pt idx="373">
                  <c:v>41.820985258318053</c:v>
                </c:pt>
                <c:pt idx="374">
                  <c:v>42.107540222831332</c:v>
                </c:pt>
                <c:pt idx="375">
                  <c:v>42.395601436745487</c:v>
                </c:pt>
                <c:pt idx="376">
                  <c:v>42.684788871456107</c:v>
                </c:pt>
                <c:pt idx="377">
                  <c:v>42.974788276412433</c:v>
                </c:pt>
                <c:pt idx="378">
                  <c:v>43.26535104844303</c:v>
                </c:pt>
                <c:pt idx="379">
                  <c:v>43.556284746208213</c:v>
                </c:pt>
                <c:pt idx="380">
                  <c:v>43.84744661861891</c:v>
                </c:pt>
                <c:pt idx="381">
                  <c:v>44.138739259426757</c:v>
                </c:pt>
                <c:pt idx="382">
                  <c:v>44.430101565065364</c:v>
                </c:pt>
                <c:pt idx="383">
                  <c:v>44.721497726383014</c:v>
                </c:pt>
                <c:pt idx="384">
                  <c:v>45.012906377996913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C-4D52-8C97-E54853D51633}"/>
            </c:ext>
          </c:extLst>
        </c:ser>
        <c:ser>
          <c:idx val="3"/>
          <c:order val="2"/>
          <c:tx>
            <c:strRef>
              <c:f>REGV!$Q$10</c:f>
              <c:strCache>
                <c:ptCount val="1"/>
                <c:pt idx="0">
                  <c:v>P.G. Crec.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dLbls>
            <c:dLbl>
              <c:idx val="2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BC-4D52-8C97-E54853D51633}"/>
                </c:ext>
              </c:extLst>
            </c:dLbl>
            <c:dLbl>
              <c:idx val="2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BC-4D52-8C97-E54853D51633}"/>
                </c:ext>
              </c:extLst>
            </c:dLbl>
            <c:dLbl>
              <c:idx val="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86-41A2-8E36-345CB6C87F04}"/>
                </c:ext>
              </c:extLst>
            </c:dLbl>
            <c:dLbl>
              <c:idx val="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BC-4D52-8C97-E54853D51633}"/>
                </c:ext>
              </c:extLst>
            </c:dLbl>
            <c:dLbl>
              <c:idx val="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BC-4D52-8C97-E54853D51633}"/>
                </c:ext>
              </c:extLst>
            </c:dLbl>
            <c:dLbl>
              <c:idx val="2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BC-4D52-8C97-E54853D51633}"/>
                </c:ext>
              </c:extLst>
            </c:dLbl>
            <c:dLbl>
              <c:idx val="3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BC-4D52-8C97-E54853D51633}"/>
                </c:ext>
              </c:extLst>
            </c:dLbl>
            <c:dLbl>
              <c:idx val="6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EBC-4D52-8C97-E54853D51633}"/>
                </c:ext>
              </c:extLst>
            </c:dLbl>
            <c:dLbl>
              <c:idx val="6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EBC-4D52-8C97-E54853D51633}"/>
                </c:ext>
              </c:extLst>
            </c:dLbl>
            <c:dLbl>
              <c:idx val="6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BC-4D52-8C97-E54853D51633}"/>
                </c:ext>
              </c:extLst>
            </c:dLbl>
            <c:dLbl>
              <c:idx val="103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9C-4A28-86A1-52908C272B42}"/>
                </c:ext>
              </c:extLst>
            </c:dLbl>
            <c:dLbl>
              <c:idx val="104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EBC-4D52-8C97-E54853D51633}"/>
                </c:ext>
              </c:extLst>
            </c:dLbl>
            <c:dLbl>
              <c:idx val="105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A7-4F55-93FC-817D5EE016AF}"/>
                </c:ext>
              </c:extLst>
            </c:dLbl>
            <c:dLbl>
              <c:idx val="10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EBC-4D52-8C97-E54853D51633}"/>
                </c:ext>
              </c:extLst>
            </c:dLbl>
            <c:dLbl>
              <c:idx val="1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EBC-4D52-8C97-E54853D51633}"/>
                </c:ext>
              </c:extLst>
            </c:dLbl>
            <c:dLbl>
              <c:idx val="135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EBC-4D52-8C97-E54853D51633}"/>
                </c:ext>
              </c:extLst>
            </c:dLbl>
            <c:dLbl>
              <c:idx val="15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2A-4E3E-9F5C-3D0A39333642}"/>
                </c:ext>
              </c:extLst>
            </c:dLbl>
            <c:dLbl>
              <c:idx val="151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EBC-4D52-8C97-E54853D51633}"/>
                </c:ext>
              </c:extLst>
            </c:dLbl>
            <c:dLbl>
              <c:idx val="153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EBC-4D52-8C97-E54853D51633}"/>
                </c:ext>
              </c:extLst>
            </c:dLbl>
            <c:dLbl>
              <c:idx val="1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EBC-4D52-8C97-E54853D51633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EBC-4D52-8C97-E54853D51633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EBC-4D52-8C97-E54853D51633}"/>
                </c:ext>
              </c:extLst>
            </c:dLbl>
            <c:dLbl>
              <c:idx val="185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BC-4D52-8C97-E54853D51633}"/>
                </c:ext>
              </c:extLst>
            </c:dLbl>
            <c:dLbl>
              <c:idx val="1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EBC-4D52-8C97-E54853D51633}"/>
                </c:ext>
              </c:extLst>
            </c:dLbl>
            <c:dLbl>
              <c:idx val="18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EBC-4D52-8C97-E54853D51633}"/>
                </c:ext>
              </c:extLst>
            </c:dLbl>
            <c:dLbl>
              <c:idx val="19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EBC-4D52-8C97-E54853D51633}"/>
                </c:ext>
              </c:extLst>
            </c:dLbl>
            <c:dLbl>
              <c:idx val="21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EBC-4D52-8C97-E54853D51633}"/>
                </c:ext>
              </c:extLst>
            </c:dLbl>
            <c:dLbl>
              <c:idx val="2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EBC-4D52-8C97-E54853D51633}"/>
                </c:ext>
              </c:extLst>
            </c:dLbl>
            <c:dLbl>
              <c:idx val="2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9C-4A28-86A1-52908C272B42}"/>
                </c:ext>
              </c:extLst>
            </c:dLbl>
            <c:dLbl>
              <c:idx val="24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EBC-4D52-8C97-E54853D51633}"/>
                </c:ext>
              </c:extLst>
            </c:dLbl>
            <c:dLbl>
              <c:idx val="25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A7-4F55-93FC-817D5EE016AF}"/>
                </c:ext>
              </c:extLst>
            </c:dLbl>
            <c:dLbl>
              <c:idx val="25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EBC-4D52-8C97-E54853D51633}"/>
                </c:ext>
              </c:extLst>
            </c:dLbl>
            <c:dLbl>
              <c:idx val="26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D3-4D46-AF8B-199AA97EB119}"/>
                </c:ext>
              </c:extLst>
            </c:dLbl>
            <c:dLbl>
              <c:idx val="26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9C-4A28-86A1-52908C272B42}"/>
                </c:ext>
              </c:extLst>
            </c:dLbl>
            <c:dLbl>
              <c:idx val="2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EBC-4D52-8C97-E54853D51633}"/>
                </c:ext>
              </c:extLst>
            </c:dLbl>
            <c:dLbl>
              <c:idx val="2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EBC-4D52-8C97-E54853D51633}"/>
                </c:ext>
              </c:extLst>
            </c:dLbl>
            <c:dLbl>
              <c:idx val="30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AA-4262-9DCE-058C72AE96FB}"/>
                </c:ext>
              </c:extLst>
            </c:dLbl>
            <c:dLbl>
              <c:idx val="30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EBC-4D52-8C97-E54853D51633}"/>
                </c:ext>
              </c:extLst>
            </c:dLbl>
            <c:dLbl>
              <c:idx val="31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EBC-4D52-8C97-E54853D51633}"/>
                </c:ext>
              </c:extLst>
            </c:dLbl>
            <c:dLbl>
              <c:idx val="31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B-495F-84F1-F8857F712F1D}"/>
                </c:ext>
              </c:extLst>
            </c:dLbl>
            <c:dLbl>
              <c:idx val="3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86-41A2-8E36-345CB6C87F04}"/>
                </c:ext>
              </c:extLst>
            </c:dLbl>
            <c:dLbl>
              <c:idx val="33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2A-4E3E-9F5C-3D0A39333642}"/>
                </c:ext>
              </c:extLst>
            </c:dLbl>
            <c:dLbl>
              <c:idx val="35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EBC-4D52-8C97-E54853D51633}"/>
                </c:ext>
              </c:extLst>
            </c:dLbl>
            <c:dLbl>
              <c:idx val="35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EBC-4D52-8C97-E54853D51633}"/>
                </c:ext>
              </c:extLst>
            </c:dLbl>
            <c:dLbl>
              <c:idx val="36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F1-4F7F-A97B-F5B279F536DF}"/>
                </c:ext>
              </c:extLst>
            </c:dLbl>
            <c:dLbl>
              <c:idx val="36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CA-475D-8675-87AE6F49B6C2}"/>
                </c:ext>
              </c:extLst>
            </c:dLbl>
            <c:dLbl>
              <c:idx val="3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EBC-4D52-8C97-E54853D51633}"/>
                </c:ext>
              </c:extLst>
            </c:dLbl>
            <c:spPr>
              <a:solidFill>
                <a:srgbClr val="FFFFFF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i="1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REGV!$Q$11:$Q$419</c:f>
              <c:numCache>
                <c:formatCode>#,##0_);[Red]\-#,##0_)</c:formatCode>
                <c:ptCount val="409"/>
                <c:pt idx="6" formatCode="#,##0.0_);[Red]\-#,##0.0_)">
                  <c:v>46.832058447045988</c:v>
                </c:pt>
                <c:pt idx="7" formatCode="#,##0.0_);[Red]\-#,##0.0_)">
                  <c:v>#N/A</c:v>
                </c:pt>
                <c:pt idx="8" formatCode="#,##0.0_);[Red]\-#,##0.0_)">
                  <c:v>#N/A</c:v>
                </c:pt>
                <c:pt idx="9" formatCode="#,##0.0_);[Red]\-#,##0.0_)">
                  <c:v>#N/A</c:v>
                </c:pt>
                <c:pt idx="10" formatCode="#,##0.0_);[Red]\-#,##0.0_)">
                  <c:v>#N/A</c:v>
                </c:pt>
                <c:pt idx="11" formatCode="#,##0.0_);[Red]\-#,##0.0_)">
                  <c:v>#N/A</c:v>
                </c:pt>
                <c:pt idx="12" formatCode="#,##0.0_);[Red]\-#,##0.0_)">
                  <c:v>#N/A</c:v>
                </c:pt>
                <c:pt idx="13" formatCode="#,##0.0_);[Red]\-#,##0.0_)">
                  <c:v>#N/A</c:v>
                </c:pt>
                <c:pt idx="14" formatCode="#,##0.0_);[Red]\-#,##0.0_)">
                  <c:v>#N/A</c:v>
                </c:pt>
                <c:pt idx="15" formatCode="#,##0.0_);[Red]\-#,##0.0_)">
                  <c:v>#N/A</c:v>
                </c:pt>
                <c:pt idx="16" formatCode="#,##0.0_);[Red]\-#,##0.0_)">
                  <c:v>#N/A</c:v>
                </c:pt>
                <c:pt idx="17" formatCode="#,##0.0_);[Red]\-#,##0.0_)">
                  <c:v>#N/A</c:v>
                </c:pt>
                <c:pt idx="18" formatCode="#,##0.0_);[Red]\-#,##0.0_)">
                  <c:v>#N/A</c:v>
                </c:pt>
                <c:pt idx="19" formatCode="#,##0.0_);[Red]\-#,##0.0_)">
                  <c:v>#N/A</c:v>
                </c:pt>
                <c:pt idx="20" formatCode="#,##0.0_);[Red]\-#,##0.0_)">
                  <c:v>#N/A</c:v>
                </c:pt>
                <c:pt idx="21" formatCode="#,##0.0_);[Red]\-#,##0.0_)">
                  <c:v>#N/A</c:v>
                </c:pt>
                <c:pt idx="22" formatCode="#,##0.0_);[Red]\-#,##0.0_)">
                  <c:v>#N/A</c:v>
                </c:pt>
                <c:pt idx="23" formatCode="#,##0.0_);[Red]\-#,##0.0_)">
                  <c:v>24.371592941088615</c:v>
                </c:pt>
                <c:pt idx="24" formatCode="#,##0.0_);[Red]\-#,##0.0_)">
                  <c:v>#N/A</c:v>
                </c:pt>
                <c:pt idx="25" formatCode="#,##0.0_);[Red]\-#,##0.0_)">
                  <c:v>#N/A</c:v>
                </c:pt>
                <c:pt idx="26" formatCode="#,##0.0_);[Red]\-#,##0.0_)">
                  <c:v>#N/A</c:v>
                </c:pt>
                <c:pt idx="27" formatCode="#,##0.0_);[Red]\-#,##0.0_)">
                  <c:v>#N/A</c:v>
                </c:pt>
                <c:pt idx="28" formatCode="#,##0.0_);[Red]\-#,##0.0_)">
                  <c:v>#N/A</c:v>
                </c:pt>
                <c:pt idx="29" formatCode="#,##0.0_);[Red]\-#,##0.0_)">
                  <c:v>#N/A</c:v>
                </c:pt>
                <c:pt idx="30" formatCode="#,##0.0_);[Red]\-#,##0.0_)">
                  <c:v>#N/A</c:v>
                </c:pt>
                <c:pt idx="31" formatCode="#,##0.0_);[Red]\-#,##0.0_)">
                  <c:v>#N/A</c:v>
                </c:pt>
                <c:pt idx="32" formatCode="#,##0.0_);[Red]\-#,##0.0_)">
                  <c:v>#N/A</c:v>
                </c:pt>
                <c:pt idx="33" formatCode="#,##0.0_);[Red]\-#,##0.0_)">
                  <c:v>#N/A</c:v>
                </c:pt>
                <c:pt idx="34" formatCode="#,##0.0_);[Red]\-#,##0.0_)">
                  <c:v>#N/A</c:v>
                </c:pt>
                <c:pt idx="35" formatCode="#,##0.0_);[Red]\-#,##0.0_)">
                  <c:v>#N/A</c:v>
                </c:pt>
                <c:pt idx="36" formatCode="#,##0.0_);[Red]\-#,##0.0_)">
                  <c:v>#N/A</c:v>
                </c:pt>
                <c:pt idx="37" formatCode="#,##0.0_);[Red]\-#,##0.0_)">
                  <c:v>#N/A</c:v>
                </c:pt>
                <c:pt idx="38" formatCode="#,##0.0_);[Red]\-#,##0.0_)">
                  <c:v>#N/A</c:v>
                </c:pt>
                <c:pt idx="39" formatCode="#,##0.0_);[Red]\-#,##0.0_)">
                  <c:v>#N/A</c:v>
                </c:pt>
                <c:pt idx="40" formatCode="#,##0.0_);[Red]\-#,##0.0_)">
                  <c:v>#N/A</c:v>
                </c:pt>
                <c:pt idx="41" formatCode="#,##0.0_);[Red]\-#,##0.0_)">
                  <c:v>#N/A</c:v>
                </c:pt>
                <c:pt idx="42" formatCode="#,##0.0_);[Red]\-#,##0.0_)">
                  <c:v>#N/A</c:v>
                </c:pt>
                <c:pt idx="43" formatCode="#,##0.0_);[Red]\-#,##0.0_)">
                  <c:v>#N/A</c:v>
                </c:pt>
                <c:pt idx="44" formatCode="#,##0.0_);[Red]\-#,##0.0_)">
                  <c:v>#N/A</c:v>
                </c:pt>
                <c:pt idx="45" formatCode="#,##0.0_);[Red]\-#,##0.0_)">
                  <c:v>#N/A</c:v>
                </c:pt>
                <c:pt idx="46" formatCode="#,##0.0_);[Red]\-#,##0.0_)">
                  <c:v>#N/A</c:v>
                </c:pt>
                <c:pt idx="47" formatCode="#,##0.0_);[Red]\-#,##0.0_)">
                  <c:v>#N/A</c:v>
                </c:pt>
                <c:pt idx="48" formatCode="#,##0.0_);[Red]\-#,##0.0_)">
                  <c:v>#N/A</c:v>
                </c:pt>
                <c:pt idx="49" formatCode="#,##0.0_);[Red]\-#,##0.0_)">
                  <c:v>#N/A</c:v>
                </c:pt>
                <c:pt idx="50" formatCode="#,##0.0_);[Red]\-#,##0.0_)">
                  <c:v>#N/A</c:v>
                </c:pt>
                <c:pt idx="51" formatCode="#,##0.0_);[Red]\-#,##0.0_)">
                  <c:v>#N/A</c:v>
                </c:pt>
                <c:pt idx="52" formatCode="#,##0.0_);[Red]\-#,##0.0_)">
                  <c:v>46.503540303894582</c:v>
                </c:pt>
                <c:pt idx="53" formatCode="#,##0.0_);[Red]\-#,##0.0_)">
                  <c:v>#N/A</c:v>
                </c:pt>
                <c:pt idx="54" formatCode="#,##0.0_);[Red]\-#,##0.0_)">
                  <c:v>#N/A</c:v>
                </c:pt>
                <c:pt idx="55" formatCode="#,##0.0_);[Red]\-#,##0.0_)">
                  <c:v>#N/A</c:v>
                </c:pt>
                <c:pt idx="56" formatCode="#,##0.0_);[Red]\-#,##0.0_)">
                  <c:v>#N/A</c:v>
                </c:pt>
                <c:pt idx="57" formatCode="#,##0.0_);[Red]\-#,##0.0_)">
                  <c:v>#N/A</c:v>
                </c:pt>
                <c:pt idx="58" formatCode="#,##0.0_);[Red]\-#,##0.0_)">
                  <c:v>#N/A</c:v>
                </c:pt>
                <c:pt idx="59" formatCode="#,##0.0_);[Red]\-#,##0.0_)">
                  <c:v>#N/A</c:v>
                </c:pt>
                <c:pt idx="60" formatCode="#,##0.0_);[Red]\-#,##0.0_)">
                  <c:v>#N/A</c:v>
                </c:pt>
                <c:pt idx="61" formatCode="#,##0.0_);[Red]\-#,##0.0_)">
                  <c:v>#N/A</c:v>
                </c:pt>
                <c:pt idx="62" formatCode="#,##0.0_);[Red]\-#,##0.0_)">
                  <c:v>#N/A</c:v>
                </c:pt>
                <c:pt idx="63" formatCode="#,##0.0_);[Red]\-#,##0.0_)">
                  <c:v>#N/A</c:v>
                </c:pt>
                <c:pt idx="64" formatCode="#,##0.0_);[Red]\-#,##0.0_)">
                  <c:v>25.800188776409129</c:v>
                </c:pt>
                <c:pt idx="65" formatCode="#,##0.0_);[Red]\-#,##0.0_)">
                  <c:v>#N/A</c:v>
                </c:pt>
                <c:pt idx="66" formatCode="#,##0.0_);[Red]\-#,##0.0_)">
                  <c:v>#N/A</c:v>
                </c:pt>
                <c:pt idx="67" formatCode="#,##0.0_);[Red]\-#,##0.0_)">
                  <c:v>#N/A</c:v>
                </c:pt>
                <c:pt idx="68" formatCode="#,##0.0_);[Red]\-#,##0.0_)">
                  <c:v>#N/A</c:v>
                </c:pt>
                <c:pt idx="69" formatCode="#,##0.0_);[Red]\-#,##0.0_)">
                  <c:v>#N/A</c:v>
                </c:pt>
                <c:pt idx="70" formatCode="#,##0.0_);[Red]\-#,##0.0_)">
                  <c:v>41.222889663374275</c:v>
                </c:pt>
                <c:pt idx="71" formatCode="#,##0.0_);[Red]\-#,##0.0_)">
                  <c:v>#N/A</c:v>
                </c:pt>
                <c:pt idx="72" formatCode="#,##0.0_);[Red]\-#,##0.0_)">
                  <c:v>#N/A</c:v>
                </c:pt>
                <c:pt idx="73" formatCode="#,##0.0_);[Red]\-#,##0.0_)">
                  <c:v>#N/A</c:v>
                </c:pt>
                <c:pt idx="74" formatCode="#,##0.0_);[Red]\-#,##0.0_)">
                  <c:v>#N/A</c:v>
                </c:pt>
                <c:pt idx="75" formatCode="#,##0.0_);[Red]\-#,##0.0_)">
                  <c:v>#N/A</c:v>
                </c:pt>
                <c:pt idx="76" formatCode="#,##0.0_);[Red]\-#,##0.0_)">
                  <c:v>#N/A</c:v>
                </c:pt>
                <c:pt idx="77" formatCode="#,##0.0_);[Red]\-#,##0.0_)">
                  <c:v>#N/A</c:v>
                </c:pt>
                <c:pt idx="78" formatCode="#,##0.0_);[Red]\-#,##0.0_)">
                  <c:v>#N/A</c:v>
                </c:pt>
                <c:pt idx="79" formatCode="#,##0.0_);[Red]\-#,##0.0_)">
                  <c:v>#N/A</c:v>
                </c:pt>
                <c:pt idx="80" formatCode="#,##0.0_);[Red]\-#,##0.0_)">
                  <c:v>#N/A</c:v>
                </c:pt>
                <c:pt idx="81" formatCode="#,##0.0_);[Red]\-#,##0.0_)">
                  <c:v>#N/A</c:v>
                </c:pt>
                <c:pt idx="82" formatCode="#,##0.0_);[Red]\-#,##0.0_)">
                  <c:v>#N/A</c:v>
                </c:pt>
                <c:pt idx="83" formatCode="#,##0.0_);[Red]\-#,##0.0_)">
                  <c:v>#N/A</c:v>
                </c:pt>
                <c:pt idx="84" formatCode="#,##0.0_);[Red]\-#,##0.0_)">
                  <c:v>#N/A</c:v>
                </c:pt>
                <c:pt idx="85" formatCode="#,##0.0_);[Red]\-#,##0.0_)">
                  <c:v>#N/A</c:v>
                </c:pt>
                <c:pt idx="86" formatCode="#,##0.0_);[Red]\-#,##0.0_)">
                  <c:v>#N/A</c:v>
                </c:pt>
                <c:pt idx="87" formatCode="#,##0.0_);[Red]\-#,##0.0_)">
                  <c:v>#N/A</c:v>
                </c:pt>
                <c:pt idx="88" formatCode="#,##0.0_);[Red]\-#,##0.0_)">
                  <c:v>#N/A</c:v>
                </c:pt>
                <c:pt idx="89" formatCode="#,##0.0_);[Red]\-#,##0.0_)">
                  <c:v>#N/A</c:v>
                </c:pt>
                <c:pt idx="90" formatCode="#,##0.0_);[Red]\-#,##0.0_)">
                  <c:v>#N/A</c:v>
                </c:pt>
                <c:pt idx="91" formatCode="#,##0.0_);[Red]\-#,##0.0_)">
                  <c:v>#N/A</c:v>
                </c:pt>
                <c:pt idx="92" formatCode="#,##0.0_);[Red]\-#,##0.0_)">
                  <c:v>#N/A</c:v>
                </c:pt>
                <c:pt idx="93" formatCode="#,##0.0_);[Red]\-#,##0.0_)">
                  <c:v>#N/A</c:v>
                </c:pt>
                <c:pt idx="94" formatCode="#,##0.0_);[Red]\-#,##0.0_)">
                  <c:v>#N/A</c:v>
                </c:pt>
                <c:pt idx="95" formatCode="#,##0.0_);[Red]\-#,##0.0_)">
                  <c:v>#N/A</c:v>
                </c:pt>
                <c:pt idx="96" formatCode="#,##0.0_);[Red]\-#,##0.0_)">
                  <c:v>#N/A</c:v>
                </c:pt>
                <c:pt idx="97" formatCode="#,##0.0_);[Red]\-#,##0.0_)">
                  <c:v>#N/A</c:v>
                </c:pt>
                <c:pt idx="98" formatCode="#,##0.0_);[Red]\-#,##0.0_)">
                  <c:v>#N/A</c:v>
                </c:pt>
                <c:pt idx="99" formatCode="#,##0.0_);[Red]\-#,##0.0_)">
                  <c:v>#N/A</c:v>
                </c:pt>
                <c:pt idx="100" formatCode="#,##0.0_);[Red]\-#,##0.0_)">
                  <c:v>#N/A</c:v>
                </c:pt>
                <c:pt idx="101" formatCode="#,##0.0_);[Red]\-#,##0.0_)">
                  <c:v>#N/A</c:v>
                </c:pt>
                <c:pt idx="102" formatCode="#,##0.0_);[Red]\-#,##0.0_)">
                  <c:v>#N/A</c:v>
                </c:pt>
                <c:pt idx="103" formatCode="#,##0.0_);[Red]\-#,##0.0_)">
                  <c:v>#N/A</c:v>
                </c:pt>
                <c:pt idx="104" formatCode="#,##0.0_);[Red]\-#,##0.0_)">
                  <c:v>2.9772456250935333</c:v>
                </c:pt>
                <c:pt idx="105" formatCode="#,##0.0_);[Red]\-#,##0.0_)">
                  <c:v>#N/A</c:v>
                </c:pt>
                <c:pt idx="106" formatCode="#,##0.0_);[Red]\-#,##0.0_)">
                  <c:v>#N/A</c:v>
                </c:pt>
                <c:pt idx="107" formatCode="#,##0.0_);[Red]\-#,##0.0_)">
                  <c:v>#N/A</c:v>
                </c:pt>
                <c:pt idx="108" formatCode="#,##0.0_);[Red]\-#,##0.0_)">
                  <c:v>#N/A</c:v>
                </c:pt>
                <c:pt idx="109" formatCode="#,##0.0_);[Red]\-#,##0.0_)">
                  <c:v>#N/A</c:v>
                </c:pt>
                <c:pt idx="110" formatCode="#,##0.0_);[Red]\-#,##0.0_)">
                  <c:v>#N/A</c:v>
                </c:pt>
                <c:pt idx="111" formatCode="#,##0.0_);[Red]\-#,##0.0_)">
                  <c:v>#N/A</c:v>
                </c:pt>
                <c:pt idx="112" formatCode="#,##0.0_);[Red]\-#,##0.0_)">
                  <c:v>#N/A</c:v>
                </c:pt>
                <c:pt idx="113" formatCode="#,##0.0_);[Red]\-#,##0.0_)">
                  <c:v>#N/A</c:v>
                </c:pt>
                <c:pt idx="114" formatCode="#,##0.0_);[Red]\-#,##0.0_)">
                  <c:v>#N/A</c:v>
                </c:pt>
                <c:pt idx="115" formatCode="#,##0.0_);[Red]\-#,##0.0_)">
                  <c:v>#N/A</c:v>
                </c:pt>
                <c:pt idx="116" formatCode="#,##0.0_);[Red]\-#,##0.0_)">
                  <c:v>#N/A</c:v>
                </c:pt>
                <c:pt idx="117" formatCode="#,##0.0_);[Red]\-#,##0.0_)">
                  <c:v>#N/A</c:v>
                </c:pt>
                <c:pt idx="118" formatCode="#,##0.0_);[Red]\-#,##0.0_)">
                  <c:v>#N/A</c:v>
                </c:pt>
                <c:pt idx="119" formatCode="#,##0.0_);[Red]\-#,##0.0_)">
                  <c:v>#N/A</c:v>
                </c:pt>
                <c:pt idx="120" formatCode="#,##0.0_);[Red]\-#,##0.0_)">
                  <c:v>#N/A</c:v>
                </c:pt>
                <c:pt idx="121" formatCode="#,##0.0_);[Red]\-#,##0.0_)">
                  <c:v>#N/A</c:v>
                </c:pt>
                <c:pt idx="122" formatCode="#,##0.0_);[Red]\-#,##0.0_)">
                  <c:v>#N/A</c:v>
                </c:pt>
                <c:pt idx="123" formatCode="#,##0.0_);[Red]\-#,##0.0_)">
                  <c:v>#N/A</c:v>
                </c:pt>
                <c:pt idx="124" formatCode="#,##0.0_);[Red]\-#,##0.0_)">
                  <c:v>#N/A</c:v>
                </c:pt>
                <c:pt idx="125" formatCode="#,##0.0_);[Red]\-#,##0.0_)">
                  <c:v>#N/A</c:v>
                </c:pt>
                <c:pt idx="126" formatCode="#,##0.0_);[Red]\-#,##0.0_)">
                  <c:v>#N/A</c:v>
                </c:pt>
                <c:pt idx="127" formatCode="#,##0.0_);[Red]\-#,##0.0_)">
                  <c:v>#N/A</c:v>
                </c:pt>
                <c:pt idx="128" formatCode="#,##0.0_);[Red]\-#,##0.0_)">
                  <c:v>#N/A</c:v>
                </c:pt>
                <c:pt idx="129" formatCode="#,##0.0_);[Red]\-#,##0.0_)">
                  <c:v>#N/A</c:v>
                </c:pt>
                <c:pt idx="130" formatCode="#,##0.0_);[Red]\-#,##0.0_)">
                  <c:v>#N/A</c:v>
                </c:pt>
                <c:pt idx="131" formatCode="#,##0.0_);[Red]\-#,##0.0_)">
                  <c:v>#N/A</c:v>
                </c:pt>
                <c:pt idx="132" formatCode="#,##0.0_);[Red]\-#,##0.0_)">
                  <c:v>#N/A</c:v>
                </c:pt>
                <c:pt idx="133" formatCode="#,##0.0_);[Red]\-#,##0.0_)">
                  <c:v>#N/A</c:v>
                </c:pt>
                <c:pt idx="134" formatCode="#,##0.0_);[Red]\-#,##0.0_)">
                  <c:v>#N/A</c:v>
                </c:pt>
                <c:pt idx="135" formatCode="#,##0.0_);[Red]\-#,##0.0_)">
                  <c:v>#N/A</c:v>
                </c:pt>
                <c:pt idx="136" formatCode="#,##0.0_);[Red]\-#,##0.0_)">
                  <c:v>#N/A</c:v>
                </c:pt>
                <c:pt idx="137" formatCode="#,##0.0_);[Red]\-#,##0.0_)">
                  <c:v>#N/A</c:v>
                </c:pt>
                <c:pt idx="138" formatCode="#,##0.0_);[Red]\-#,##0.0_)">
                  <c:v>#N/A</c:v>
                </c:pt>
                <c:pt idx="139" formatCode="#,##0.0_);[Red]\-#,##0.0_)">
                  <c:v>#N/A</c:v>
                </c:pt>
                <c:pt idx="140" formatCode="#,##0.0_);[Red]\-#,##0.0_)">
                  <c:v>#N/A</c:v>
                </c:pt>
                <c:pt idx="141" formatCode="#,##0.0_);[Red]\-#,##0.0_)">
                  <c:v>#N/A</c:v>
                </c:pt>
                <c:pt idx="142" formatCode="#,##0.0_);[Red]\-#,##0.0_)">
                  <c:v>#N/A</c:v>
                </c:pt>
                <c:pt idx="143" formatCode="#,##0.0_);[Red]\-#,##0.0_)">
                  <c:v>#N/A</c:v>
                </c:pt>
                <c:pt idx="144" formatCode="#,##0.0_);[Red]\-#,##0.0_)">
                  <c:v>#N/A</c:v>
                </c:pt>
                <c:pt idx="145" formatCode="#,##0.0_);[Red]\-#,##0.0_)">
                  <c:v>#N/A</c:v>
                </c:pt>
                <c:pt idx="146" formatCode="#,##0.0_);[Red]\-#,##0.0_)">
                  <c:v>#N/A</c:v>
                </c:pt>
                <c:pt idx="147" formatCode="#,##0.0_);[Red]\-#,##0.0_)">
                  <c:v>#N/A</c:v>
                </c:pt>
                <c:pt idx="148" formatCode="#,##0.0_);[Red]\-#,##0.0_)">
                  <c:v>#N/A</c:v>
                </c:pt>
                <c:pt idx="149" formatCode="#,##0.0_);[Red]\-#,##0.0_)">
                  <c:v>#N/A</c:v>
                </c:pt>
                <c:pt idx="150" formatCode="#,##0.0_);[Red]\-#,##0.0_)">
                  <c:v>#N/A</c:v>
                </c:pt>
                <c:pt idx="151" formatCode="#,##0.0_);[Red]\-#,##0.0_)">
                  <c:v>#N/A</c:v>
                </c:pt>
                <c:pt idx="152" formatCode="#,##0.0_);[Red]\-#,##0.0_)">
                  <c:v>#N/A</c:v>
                </c:pt>
                <c:pt idx="153" formatCode="#,##0.0_);[Red]\-#,##0.0_)">
                  <c:v>#N/A</c:v>
                </c:pt>
                <c:pt idx="154" formatCode="#,##0.0_);[Red]\-#,##0.0_)">
                  <c:v>#N/A</c:v>
                </c:pt>
                <c:pt idx="155" formatCode="#,##0.0_);[Red]\-#,##0.0_)">
                  <c:v>#N/A</c:v>
                </c:pt>
                <c:pt idx="156" formatCode="#,##0.0_);[Red]\-#,##0.0_)">
                  <c:v>#N/A</c:v>
                </c:pt>
                <c:pt idx="157" formatCode="#,##0.0_);[Red]\-#,##0.0_)">
                  <c:v>#N/A</c:v>
                </c:pt>
                <c:pt idx="158" formatCode="#,##0.0_);[Red]\-#,##0.0_)">
                  <c:v>#N/A</c:v>
                </c:pt>
                <c:pt idx="159" formatCode="#,##0.0_);[Red]\-#,##0.0_)">
                  <c:v>#N/A</c:v>
                </c:pt>
                <c:pt idx="160" formatCode="#,##0.0_);[Red]\-#,##0.0_)">
                  <c:v>#N/A</c:v>
                </c:pt>
                <c:pt idx="161" formatCode="#,##0.0_);[Red]\-#,##0.0_)">
                  <c:v>#N/A</c:v>
                </c:pt>
                <c:pt idx="162" formatCode="#,##0.0_);[Red]\-#,##0.0_)">
                  <c:v>#N/A</c:v>
                </c:pt>
                <c:pt idx="163" formatCode="#,##0.0_);[Red]\-#,##0.0_)">
                  <c:v>53.018056647287324</c:v>
                </c:pt>
                <c:pt idx="164" formatCode="#,##0.0_);[Red]\-#,##0.0_)">
                  <c:v>#N/A</c:v>
                </c:pt>
                <c:pt idx="165" formatCode="#,##0.0_);[Red]\-#,##0.0_)">
                  <c:v>#N/A</c:v>
                </c:pt>
                <c:pt idx="166" formatCode="#,##0.0_);[Red]\-#,##0.0_)">
                  <c:v>#N/A</c:v>
                </c:pt>
                <c:pt idx="167" formatCode="#,##0.0_);[Red]\-#,##0.0_)">
                  <c:v>#N/A</c:v>
                </c:pt>
                <c:pt idx="168" formatCode="#,##0.0_);[Red]\-#,##0.0_)">
                  <c:v>#N/A</c:v>
                </c:pt>
                <c:pt idx="169" formatCode="#,##0.0_);[Red]\-#,##0.0_)">
                  <c:v>#N/A</c:v>
                </c:pt>
                <c:pt idx="170" formatCode="#,##0.0_);[Red]\-#,##0.0_)">
                  <c:v>#N/A</c:v>
                </c:pt>
                <c:pt idx="171" formatCode="#,##0.0_);[Red]\-#,##0.0_)">
                  <c:v>#N/A</c:v>
                </c:pt>
                <c:pt idx="172" formatCode="#,##0.0_);[Red]\-#,##0.0_)">
                  <c:v>#N/A</c:v>
                </c:pt>
                <c:pt idx="173" formatCode="#,##0.0_);[Red]\-#,##0.0_)">
                  <c:v>#N/A</c:v>
                </c:pt>
                <c:pt idx="174" formatCode="#,##0.0_);[Red]\-#,##0.0_)">
                  <c:v>#N/A</c:v>
                </c:pt>
                <c:pt idx="175" formatCode="#,##0.0_);[Red]\-#,##0.0_)">
                  <c:v>#N/A</c:v>
                </c:pt>
                <c:pt idx="176" formatCode="#,##0.0_);[Red]\-#,##0.0_)">
                  <c:v>#N/A</c:v>
                </c:pt>
                <c:pt idx="177" formatCode="#,##0.0_);[Red]\-#,##0.0_)">
                  <c:v>#N/A</c:v>
                </c:pt>
                <c:pt idx="178" formatCode="#,##0.0_);[Red]\-#,##0.0_)">
                  <c:v>#N/A</c:v>
                </c:pt>
                <c:pt idx="179" formatCode="#,##0.0_);[Red]\-#,##0.0_)">
                  <c:v>#N/A</c:v>
                </c:pt>
                <c:pt idx="180" formatCode="#,##0.0_);[Red]\-#,##0.0_)">
                  <c:v>#N/A</c:v>
                </c:pt>
                <c:pt idx="181" formatCode="#,##0.0_);[Red]\-#,##0.0_)">
                  <c:v>#N/A</c:v>
                </c:pt>
                <c:pt idx="182" formatCode="#,##0.0_);[Red]\-#,##0.0_)">
                  <c:v>#N/A</c:v>
                </c:pt>
                <c:pt idx="183" formatCode="#,##0.0_);[Red]\-#,##0.0_)">
                  <c:v>#N/A</c:v>
                </c:pt>
                <c:pt idx="184" formatCode="#,##0.0_);[Red]\-#,##0.0_)">
                  <c:v>#N/A</c:v>
                </c:pt>
                <c:pt idx="185" formatCode="#,##0.0_);[Red]\-#,##0.0_)">
                  <c:v>#N/A</c:v>
                </c:pt>
                <c:pt idx="186" formatCode="#,##0.0_);[Red]\-#,##0.0_)">
                  <c:v>#N/A</c:v>
                </c:pt>
                <c:pt idx="187" formatCode="#,##0.0_);[Red]\-#,##0.0_)">
                  <c:v>#N/A</c:v>
                </c:pt>
                <c:pt idx="188" formatCode="#,##0.0_);[Red]\-#,##0.0_)">
                  <c:v>39.362874698426609</c:v>
                </c:pt>
                <c:pt idx="189" formatCode="#,##0.0_);[Red]\-#,##0.0_)">
                  <c:v>#N/A</c:v>
                </c:pt>
                <c:pt idx="190" formatCode="#,##0.0_);[Red]\-#,##0.0_)">
                  <c:v>#N/A</c:v>
                </c:pt>
                <c:pt idx="191" formatCode="#,##0.0_);[Red]\-#,##0.0_)">
                  <c:v>#N/A</c:v>
                </c:pt>
                <c:pt idx="192" formatCode="#,##0.0_);[Red]\-#,##0.0_)">
                  <c:v>#N/A</c:v>
                </c:pt>
                <c:pt idx="193" formatCode="#,##0.0_);[Red]\-#,##0.0_)">
                  <c:v>#N/A</c:v>
                </c:pt>
                <c:pt idx="194" formatCode="#,##0.0_);[Red]\-#,##0.0_)">
                  <c:v>#N/A</c:v>
                </c:pt>
                <c:pt idx="195" formatCode="#,##0.0_);[Red]\-#,##0.0_)">
                  <c:v>#N/A</c:v>
                </c:pt>
                <c:pt idx="196" formatCode="#,##0.0_);[Red]\-#,##0.0_)">
                  <c:v>#N/A</c:v>
                </c:pt>
                <c:pt idx="197" formatCode="#,##0.0_);[Red]\-#,##0.0_)">
                  <c:v>#N/A</c:v>
                </c:pt>
                <c:pt idx="198" formatCode="#,##0.0_);[Red]\-#,##0.0_)">
                  <c:v>#N/A</c:v>
                </c:pt>
                <c:pt idx="199" formatCode="#,##0.0_);[Red]\-#,##0.0_)">
                  <c:v>#N/A</c:v>
                </c:pt>
                <c:pt idx="200" formatCode="#,##0.0_);[Red]\-#,##0.0_)">
                  <c:v>#N/A</c:v>
                </c:pt>
                <c:pt idx="201" formatCode="#,##0.0_);[Red]\-#,##0.0_)">
                  <c:v>#N/A</c:v>
                </c:pt>
                <c:pt idx="202" formatCode="#,##0.0_);[Red]\-#,##0.0_)">
                  <c:v>#N/A</c:v>
                </c:pt>
                <c:pt idx="203" formatCode="#,##0.0_);[Red]\-#,##0.0_)">
                  <c:v>#N/A</c:v>
                </c:pt>
                <c:pt idx="204" formatCode="#,##0.0_);[Red]\-#,##0.0_)">
                  <c:v>#N/A</c:v>
                </c:pt>
                <c:pt idx="205" formatCode="#,##0.0_);[Red]\-#,##0.0_)">
                  <c:v>#N/A</c:v>
                </c:pt>
                <c:pt idx="206" formatCode="#,##0.0_);[Red]\-#,##0.0_)">
                  <c:v>#N/A</c:v>
                </c:pt>
                <c:pt idx="207" formatCode="#,##0.0_);[Red]\-#,##0.0_)">
                  <c:v>#N/A</c:v>
                </c:pt>
                <c:pt idx="208" formatCode="#,##0.0_);[Red]\-#,##0.0_)">
                  <c:v>#N/A</c:v>
                </c:pt>
                <c:pt idx="209" formatCode="#,##0.0_);[Red]\-#,##0.0_)">
                  <c:v>#N/A</c:v>
                </c:pt>
                <c:pt idx="210" formatCode="#,##0.0_);[Red]\-#,##0.0_)">
                  <c:v>#N/A</c:v>
                </c:pt>
                <c:pt idx="211" formatCode="#,##0.0_);[Red]\-#,##0.0_)">
                  <c:v>#N/A</c:v>
                </c:pt>
                <c:pt idx="212" formatCode="#,##0.0_);[Red]\-#,##0.0_)">
                  <c:v>#N/A</c:v>
                </c:pt>
                <c:pt idx="213" formatCode="#,##0.0_);[Red]\-#,##0.0_)">
                  <c:v>79.565501963655734</c:v>
                </c:pt>
                <c:pt idx="214" formatCode="#,##0.0_);[Red]\-#,##0.0_)">
                  <c:v>#N/A</c:v>
                </c:pt>
                <c:pt idx="215" formatCode="#,##0.0_);[Red]\-#,##0.0_)">
                  <c:v>#N/A</c:v>
                </c:pt>
                <c:pt idx="216" formatCode="#,##0.0_);[Red]\-#,##0.0_)">
                  <c:v>#N/A</c:v>
                </c:pt>
                <c:pt idx="217" formatCode="#,##0.0_);[Red]\-#,##0.0_)">
                  <c:v>#N/A</c:v>
                </c:pt>
                <c:pt idx="218" formatCode="#,##0.0_);[Red]\-#,##0.0_)">
                  <c:v>#N/A</c:v>
                </c:pt>
                <c:pt idx="219" formatCode="#,##0.0_);[Red]\-#,##0.0_)">
                  <c:v>#N/A</c:v>
                </c:pt>
                <c:pt idx="220" formatCode="#,##0.0_);[Red]\-#,##0.0_)">
                  <c:v>#N/A</c:v>
                </c:pt>
                <c:pt idx="221" formatCode="#,##0.0_);[Red]\-#,##0.0_)">
                  <c:v>#N/A</c:v>
                </c:pt>
                <c:pt idx="222" formatCode="#,##0.0_);[Red]\-#,##0.0_)">
                  <c:v>#N/A</c:v>
                </c:pt>
                <c:pt idx="223" formatCode="#,##0.0_);[Red]\-#,##0.0_)">
                  <c:v>#N/A</c:v>
                </c:pt>
                <c:pt idx="224" formatCode="#,##0.0_);[Red]\-#,##0.0_)">
                  <c:v>63.043693628363059</c:v>
                </c:pt>
                <c:pt idx="225" formatCode="#,##0.0_);[Red]\-#,##0.0_)">
                  <c:v>#N/A</c:v>
                </c:pt>
                <c:pt idx="226" formatCode="#,##0.0_);[Red]\-#,##0.0_)">
                  <c:v>#N/A</c:v>
                </c:pt>
                <c:pt idx="227" formatCode="#,##0.0_);[Red]\-#,##0.0_)">
                  <c:v>#N/A</c:v>
                </c:pt>
                <c:pt idx="228" formatCode="#,##0.0_);[Red]\-#,##0.0_)">
                  <c:v>#N/A</c:v>
                </c:pt>
                <c:pt idx="229" formatCode="#,##0.0_);[Red]\-#,##0.0_)">
                  <c:v>#N/A</c:v>
                </c:pt>
                <c:pt idx="230" formatCode="#,##0.0_);[Red]\-#,##0.0_)">
                  <c:v>#N/A</c:v>
                </c:pt>
                <c:pt idx="231" formatCode="#,##0.0_);[Red]\-#,##0.0_)">
                  <c:v>#N/A</c:v>
                </c:pt>
                <c:pt idx="232" formatCode="#,##0.0_);[Red]\-#,##0.0_)">
                  <c:v>86.220433432794579</c:v>
                </c:pt>
                <c:pt idx="233" formatCode="#,##0.0_);[Red]\-#,##0.0_)">
                  <c:v>#N/A</c:v>
                </c:pt>
                <c:pt idx="234" formatCode="#,##0.0_);[Red]\-#,##0.0_)">
                  <c:v>#N/A</c:v>
                </c:pt>
                <c:pt idx="235" formatCode="#,##0.0_);[Red]\-#,##0.0_)">
                  <c:v>#N/A</c:v>
                </c:pt>
                <c:pt idx="236" formatCode="#,##0.0_);[Red]\-#,##0.0_)">
                  <c:v>#N/A</c:v>
                </c:pt>
                <c:pt idx="237" formatCode="#,##0.0_);[Red]\-#,##0.0_)">
                  <c:v>#N/A</c:v>
                </c:pt>
                <c:pt idx="238" formatCode="#,##0.0_);[Red]\-#,##0.0_)">
                  <c:v>#N/A</c:v>
                </c:pt>
                <c:pt idx="239" formatCode="#,##0.0_);[Red]\-#,##0.0_)">
                  <c:v>#N/A</c:v>
                </c:pt>
                <c:pt idx="240" formatCode="#,##0.0_);[Red]\-#,##0.0_)">
                  <c:v>#N/A</c:v>
                </c:pt>
                <c:pt idx="241" formatCode="#,##0.0_);[Red]\-#,##0.0_)">
                  <c:v>#N/A</c:v>
                </c:pt>
                <c:pt idx="242" formatCode="#,##0.0_);[Red]\-#,##0.0_)">
                  <c:v>#N/A</c:v>
                </c:pt>
                <c:pt idx="243" formatCode="#,##0.0_);[Red]\-#,##0.0_)">
                  <c:v>#N/A</c:v>
                </c:pt>
                <c:pt idx="244" formatCode="#,##0.0_);[Red]\-#,##0.0_)">
                  <c:v>#N/A</c:v>
                </c:pt>
                <c:pt idx="245" formatCode="#,##0.0_);[Red]\-#,##0.0_)">
                  <c:v>#N/A</c:v>
                </c:pt>
                <c:pt idx="246" formatCode="#,##0.0_);[Red]\-#,##0.0_)">
                  <c:v>#N/A</c:v>
                </c:pt>
                <c:pt idx="247" formatCode="#,##0.0_);[Red]\-#,##0.0_)">
                  <c:v>#N/A</c:v>
                </c:pt>
                <c:pt idx="248" formatCode="#,##0.0_);[Red]\-#,##0.0_)">
                  <c:v>#N/A</c:v>
                </c:pt>
                <c:pt idx="249" formatCode="#,##0.0_);[Red]\-#,##0.0_)">
                  <c:v>#N/A</c:v>
                </c:pt>
                <c:pt idx="250" formatCode="#,##0.0_);[Red]\-#,##0.0_)">
                  <c:v>#N/A</c:v>
                </c:pt>
                <c:pt idx="251" formatCode="#,##0.0_);[Red]\-#,##0.0_)">
                  <c:v>#N/A</c:v>
                </c:pt>
                <c:pt idx="252" formatCode="#,##0.0_);[Red]\-#,##0.0_)">
                  <c:v>46.562892439342214</c:v>
                </c:pt>
                <c:pt idx="253" formatCode="#,##0.0_);[Red]\-#,##0.0_)">
                  <c:v>#N/A</c:v>
                </c:pt>
                <c:pt idx="254" formatCode="#,##0.0_);[Red]\-#,##0.0_)">
                  <c:v>#N/A</c:v>
                </c:pt>
                <c:pt idx="255" formatCode="#,##0.0_);[Red]\-#,##0.0_)">
                  <c:v>#N/A</c:v>
                </c:pt>
                <c:pt idx="256" formatCode="#,##0.0_);[Red]\-#,##0.0_)">
                  <c:v>#N/A</c:v>
                </c:pt>
                <c:pt idx="257" formatCode="#,##0.0_);[Red]\-#,##0.0_)">
                  <c:v>#N/A</c:v>
                </c:pt>
                <c:pt idx="258" formatCode="#,##0.0_);[Red]\-#,##0.0_)">
                  <c:v>#N/A</c:v>
                </c:pt>
                <c:pt idx="259" formatCode="#,##0.0_);[Red]\-#,##0.0_)">
                  <c:v>#N/A</c:v>
                </c:pt>
                <c:pt idx="260" formatCode="#,##0.0_);[Red]\-#,##0.0_)">
                  <c:v>#N/A</c:v>
                </c:pt>
                <c:pt idx="261" formatCode="#,##0.0_);[Red]\-#,##0.0_)">
                  <c:v>#N/A</c:v>
                </c:pt>
                <c:pt idx="262" formatCode="#,##0.0_);[Red]\-#,##0.0_)">
                  <c:v>#N/A</c:v>
                </c:pt>
                <c:pt idx="263" formatCode="#,##0.0_);[Red]\-#,##0.0_)">
                  <c:v>#N/A</c:v>
                </c:pt>
                <c:pt idx="264" formatCode="#,##0.0_);[Red]\-#,##0.0_)">
                  <c:v>#N/A</c:v>
                </c:pt>
                <c:pt idx="265" formatCode="#,##0.0_);[Red]\-#,##0.0_)">
                  <c:v>#N/A</c:v>
                </c:pt>
                <c:pt idx="266" formatCode="#,##0.0_);[Red]\-#,##0.0_)">
                  <c:v>#N/A</c:v>
                </c:pt>
                <c:pt idx="267" formatCode="#,##0.0_);[Red]\-#,##0.0_)">
                  <c:v>#N/A</c:v>
                </c:pt>
                <c:pt idx="268" formatCode="#,##0.0_);[Red]\-#,##0.0_)">
                  <c:v>#N/A</c:v>
                </c:pt>
                <c:pt idx="269" formatCode="#,##0.0_);[Red]\-#,##0.0_)">
                  <c:v>#N/A</c:v>
                </c:pt>
                <c:pt idx="270" formatCode="#,##0.0_);[Red]\-#,##0.0_)">
                  <c:v>#N/A</c:v>
                </c:pt>
                <c:pt idx="271" formatCode="#,##0.0_);[Red]\-#,##0.0_)">
                  <c:v>#N/A</c:v>
                </c:pt>
                <c:pt idx="272" formatCode="#,##0.0_);[Red]\-#,##0.0_)">
                  <c:v>#N/A</c:v>
                </c:pt>
                <c:pt idx="273" formatCode="#,##0.0_);[Red]\-#,##0.0_)">
                  <c:v>#N/A</c:v>
                </c:pt>
                <c:pt idx="274" formatCode="#,##0.0_);[Red]\-#,##0.0_)">
                  <c:v>#N/A</c:v>
                </c:pt>
                <c:pt idx="275" formatCode="#,##0.0_);[Red]\-#,##0.0_)">
                  <c:v>#N/A</c:v>
                </c:pt>
                <c:pt idx="276" formatCode="#,##0.0_);[Red]\-#,##0.0_)">
                  <c:v>#N/A</c:v>
                </c:pt>
                <c:pt idx="277" formatCode="#,##0.0_);[Red]\-#,##0.0_)">
                  <c:v>#N/A</c:v>
                </c:pt>
                <c:pt idx="278" formatCode="#,##0.0_);[Red]\-#,##0.0_)">
                  <c:v>#N/A</c:v>
                </c:pt>
                <c:pt idx="279" formatCode="#,##0.0_);[Red]\-#,##0.0_)">
                  <c:v>#N/A</c:v>
                </c:pt>
                <c:pt idx="280" formatCode="#,##0.0_);[Red]\-#,##0.0_)">
                  <c:v>#N/A</c:v>
                </c:pt>
                <c:pt idx="281" formatCode="#,##0.0_);[Red]\-#,##0.0_)">
                  <c:v>#N/A</c:v>
                </c:pt>
                <c:pt idx="282" formatCode="#,##0.0_);[Red]\-#,##0.0_)">
                  <c:v>#N/A</c:v>
                </c:pt>
                <c:pt idx="283" formatCode="#,##0.0_);[Red]\-#,##0.0_)">
                  <c:v>#N/A</c:v>
                </c:pt>
                <c:pt idx="284" formatCode="#,##0.0_);[Red]\-#,##0.0_)">
                  <c:v>#N/A</c:v>
                </c:pt>
                <c:pt idx="285" formatCode="#,##0.0_);[Red]\-#,##0.0_)">
                  <c:v>#N/A</c:v>
                </c:pt>
                <c:pt idx="286" formatCode="#,##0.0_);[Red]\-#,##0.0_)">
                  <c:v>#N/A</c:v>
                </c:pt>
                <c:pt idx="287" formatCode="#,##0.0_);[Red]\-#,##0.0_)">
                  <c:v>#N/A</c:v>
                </c:pt>
                <c:pt idx="288" formatCode="#,##0.0_);[Red]\-#,##0.0_)">
                  <c:v>#N/A</c:v>
                </c:pt>
                <c:pt idx="289" formatCode="#,##0.0_);[Red]\-#,##0.0_)">
                  <c:v>#N/A</c:v>
                </c:pt>
                <c:pt idx="290" formatCode="#,##0.0_);[Red]\-#,##0.0_)">
                  <c:v>87.852527245820085</c:v>
                </c:pt>
                <c:pt idx="291" formatCode="#,##0.0_);[Red]\-#,##0.0_)">
                  <c:v>#N/A</c:v>
                </c:pt>
                <c:pt idx="292" formatCode="#,##0.0_);[Red]\-#,##0.0_)">
                  <c:v>#N/A</c:v>
                </c:pt>
                <c:pt idx="293" formatCode="#,##0.0_);[Red]\-#,##0.0_)">
                  <c:v>#N/A</c:v>
                </c:pt>
                <c:pt idx="294" formatCode="#,##0.0_);[Red]\-#,##0.0_)">
                  <c:v>#N/A</c:v>
                </c:pt>
                <c:pt idx="295" formatCode="#,##0.0_);[Red]\-#,##0.0_)">
                  <c:v>#N/A</c:v>
                </c:pt>
                <c:pt idx="296" formatCode="#,##0.0_);[Red]\-#,##0.0_)">
                  <c:v>#N/A</c:v>
                </c:pt>
                <c:pt idx="297" formatCode="#,##0.0_);[Red]\-#,##0.0_)">
                  <c:v>#N/A</c:v>
                </c:pt>
                <c:pt idx="298" formatCode="#,##0.0_);[Red]\-#,##0.0_)">
                  <c:v>#N/A</c:v>
                </c:pt>
                <c:pt idx="299" formatCode="#,##0.0_);[Red]\-#,##0.0_)">
                  <c:v>#N/A</c:v>
                </c:pt>
                <c:pt idx="300" formatCode="#,##0.0_);[Red]\-#,##0.0_)">
                  <c:v>#N/A</c:v>
                </c:pt>
                <c:pt idx="301" formatCode="#,##0.0_);[Red]\-#,##0.0_)">
                  <c:v>#N/A</c:v>
                </c:pt>
                <c:pt idx="302" formatCode="#,##0.0_);[Red]\-#,##0.0_)">
                  <c:v>#N/A</c:v>
                </c:pt>
                <c:pt idx="303" formatCode="#,##0.0_);[Red]\-#,##0.0_)">
                  <c:v>#N/A</c:v>
                </c:pt>
                <c:pt idx="304" formatCode="#,##0.0_);[Red]\-#,##0.0_)">
                  <c:v>#N/A</c:v>
                </c:pt>
                <c:pt idx="305" formatCode="#,##0.0_);[Red]\-#,##0.0_)">
                  <c:v>#N/A</c:v>
                </c:pt>
                <c:pt idx="306" formatCode="#,##0.0_);[Red]\-#,##0.0_)">
                  <c:v>#N/A</c:v>
                </c:pt>
                <c:pt idx="307" formatCode="#,##0.0_);[Red]\-#,##0.0_)">
                  <c:v>#N/A</c:v>
                </c:pt>
                <c:pt idx="308" formatCode="#,##0.0_);[Red]\-#,##0.0_)">
                  <c:v>#N/A</c:v>
                </c:pt>
                <c:pt idx="309" formatCode="#,##0.0_);[Red]\-#,##0.0_)">
                  <c:v>#N/A</c:v>
                </c:pt>
                <c:pt idx="310" formatCode="#,##0.0_);[Red]\-#,##0.0_)">
                  <c:v>#N/A</c:v>
                </c:pt>
                <c:pt idx="311" formatCode="#,##0.0_);[Red]\-#,##0.0_)">
                  <c:v>#N/A</c:v>
                </c:pt>
                <c:pt idx="312" formatCode="#,##0.0_);[Red]\-#,##0.0_)">
                  <c:v>#N/A</c:v>
                </c:pt>
                <c:pt idx="313" formatCode="#,##0.0_);[Red]\-#,##0.0_)">
                  <c:v>#N/A</c:v>
                </c:pt>
                <c:pt idx="314" formatCode="#,##0.0_);[Red]\-#,##0.0_)">
                  <c:v>#N/A</c:v>
                </c:pt>
                <c:pt idx="315" formatCode="#,##0.0_);[Red]\-#,##0.0_)">
                  <c:v>20.427544727330083</c:v>
                </c:pt>
                <c:pt idx="316" formatCode="#,##0.0_);[Red]\-#,##0.0_)">
                  <c:v>#N/A</c:v>
                </c:pt>
                <c:pt idx="317" formatCode="#,##0.0_);[Red]\-#,##0.0_)">
                  <c:v>#N/A</c:v>
                </c:pt>
                <c:pt idx="318" formatCode="#,##0.0_);[Red]\-#,##0.0_)">
                  <c:v>#N/A</c:v>
                </c:pt>
                <c:pt idx="319" formatCode="#,##0.0_);[Red]\-#,##0.0_)">
                  <c:v>#N/A</c:v>
                </c:pt>
                <c:pt idx="320" formatCode="#,##0.0_);[Red]\-#,##0.0_)">
                  <c:v>#N/A</c:v>
                </c:pt>
                <c:pt idx="321" formatCode="#,##0.0_);[Red]\-#,##0.0_)">
                  <c:v>#N/A</c:v>
                </c:pt>
                <c:pt idx="322" formatCode="#,##0.0_);[Red]\-#,##0.0_)">
                  <c:v>#N/A</c:v>
                </c:pt>
                <c:pt idx="323" formatCode="#,##0.0_);[Red]\-#,##0.0_)">
                  <c:v>#N/A</c:v>
                </c:pt>
                <c:pt idx="324" formatCode="#,##0.0_);[Red]\-#,##0.0_)">
                  <c:v>#N/A</c:v>
                </c:pt>
                <c:pt idx="325" formatCode="#,##0.0_);[Red]\-#,##0.0_)">
                  <c:v>#N/A</c:v>
                </c:pt>
                <c:pt idx="326" formatCode="#,##0.0_);[Red]\-#,##0.0_)">
                  <c:v>#N/A</c:v>
                </c:pt>
                <c:pt idx="327" formatCode="#,##0.0_);[Red]\-#,##0.0_)">
                  <c:v>#N/A</c:v>
                </c:pt>
                <c:pt idx="328" formatCode="#,##0.0_);[Red]\-#,##0.0_)">
                  <c:v>#N/A</c:v>
                </c:pt>
                <c:pt idx="329" formatCode="#,##0.0_);[Red]\-#,##0.0_)">
                  <c:v>#N/A</c:v>
                </c:pt>
                <c:pt idx="330" formatCode="#,##0.0_);[Red]\-#,##0.0_)">
                  <c:v>#N/A</c:v>
                </c:pt>
                <c:pt idx="331" formatCode="#,##0.0_);[Red]\-#,##0.0_)">
                  <c:v>#N/A</c:v>
                </c:pt>
                <c:pt idx="332" formatCode="#,##0.0_);[Red]\-#,##0.0_)">
                  <c:v>#N/A</c:v>
                </c:pt>
                <c:pt idx="333" formatCode="#,##0.0_);[Red]\-#,##0.0_)">
                  <c:v>#N/A</c:v>
                </c:pt>
                <c:pt idx="334" formatCode="#,##0.0_);[Red]\-#,##0.0_)">
                  <c:v>#N/A</c:v>
                </c:pt>
                <c:pt idx="335" formatCode="#,##0.0_);[Red]\-#,##0.0_)">
                  <c:v>#N/A</c:v>
                </c:pt>
                <c:pt idx="336" formatCode="#,##0.0_);[Red]\-#,##0.0_)">
                  <c:v>#N/A</c:v>
                </c:pt>
                <c:pt idx="337" formatCode="#,##0.0_);[Red]\-#,##0.0_)">
                  <c:v>#N/A</c:v>
                </c:pt>
                <c:pt idx="338" formatCode="#,##0.0_);[Red]\-#,##0.0_)">
                  <c:v>#N/A</c:v>
                </c:pt>
                <c:pt idx="339" formatCode="#,##0.0_);[Red]\-#,##0.0_)">
                  <c:v>#N/A</c:v>
                </c:pt>
                <c:pt idx="340" formatCode="#,##0.0_);[Red]\-#,##0.0_)">
                  <c:v>#N/A</c:v>
                </c:pt>
                <c:pt idx="341" formatCode="#,##0.0_);[Red]\-#,##0.0_)">
                  <c:v>#N/A</c:v>
                </c:pt>
                <c:pt idx="342" formatCode="#,##0.0_);[Red]\-#,##0.0_)">
                  <c:v>#N/A</c:v>
                </c:pt>
                <c:pt idx="343" formatCode="#,##0.0_);[Red]\-#,##0.0_)">
                  <c:v>#N/A</c:v>
                </c:pt>
                <c:pt idx="344" formatCode="#,##0.0_);[Red]\-#,##0.0_)">
                  <c:v>#N/A</c:v>
                </c:pt>
                <c:pt idx="345" formatCode="#,##0.0_);[Red]\-#,##0.0_)">
                  <c:v>#N/A</c:v>
                </c:pt>
                <c:pt idx="346" formatCode="#,##0.0_);[Red]\-#,##0.0_)">
                  <c:v>#N/A</c:v>
                </c:pt>
                <c:pt idx="347" formatCode="#,##0.0_);[Red]\-#,##0.0_)">
                  <c:v>#N/A</c:v>
                </c:pt>
                <c:pt idx="348" formatCode="#,##0.0_);[Red]\-#,##0.0_)">
                  <c:v>#N/A</c:v>
                </c:pt>
                <c:pt idx="349" formatCode="#,##0.0_);[Red]\-#,##0.0_)">
                  <c:v>#N/A</c:v>
                </c:pt>
                <c:pt idx="350" formatCode="#,##0.0_);[Red]\-#,##0.0_)">
                  <c:v>#N/A</c:v>
                </c:pt>
                <c:pt idx="351" formatCode="#,##0.0_);[Red]\-#,##0.0_)">
                  <c:v>42.323750047750302</c:v>
                </c:pt>
                <c:pt idx="352" formatCode="#,##0.0_);[Red]\-#,##0.0_)">
                  <c:v>#N/A</c:v>
                </c:pt>
                <c:pt idx="353" formatCode="#,##0.0_);[Red]\-#,##0.0_)">
                  <c:v>#N/A</c:v>
                </c:pt>
                <c:pt idx="354" formatCode="#,##0.0_);[Red]\-#,##0.0_)">
                  <c:v>#N/A</c:v>
                </c:pt>
                <c:pt idx="355" formatCode="#,##0.0_);[Red]\-#,##0.0_)">
                  <c:v>#N/A</c:v>
                </c:pt>
                <c:pt idx="356" formatCode="#,##0.0_);[Red]\-#,##0.0_)">
                  <c:v>#N/A</c:v>
                </c:pt>
                <c:pt idx="357" formatCode="#,##0.0_);[Red]\-#,##0.0_)">
                  <c:v>#N/A</c:v>
                </c:pt>
                <c:pt idx="358" formatCode="#,##0.0_);[Red]\-#,##0.0_)">
                  <c:v>#N/A</c:v>
                </c:pt>
                <c:pt idx="359" formatCode="#,##0.0_);[Red]\-#,##0.0_)">
                  <c:v>#N/A</c:v>
                </c:pt>
                <c:pt idx="360" formatCode="#,##0.0_);[Red]\-#,##0.0_)">
                  <c:v>#N/A</c:v>
                </c:pt>
                <c:pt idx="361" formatCode="#,##0.0_);[Red]\-#,##0.0_)">
                  <c:v>#N/A</c:v>
                </c:pt>
                <c:pt idx="362" formatCode="#,##0.0_);[Red]\-#,##0.0_)">
                  <c:v>27.409390140462531</c:v>
                </c:pt>
                <c:pt idx="363" formatCode="#,##0.0_);[Red]\-#,##0.0_)">
                  <c:v>#N/A</c:v>
                </c:pt>
                <c:pt idx="364" formatCode="#,##0.0_);[Red]\-#,##0.0_)">
                  <c:v>#N/A</c:v>
                </c:pt>
                <c:pt idx="365" formatCode="#,##0.0_);[Red]\-#,##0.0_)">
                  <c:v>#N/A</c:v>
                </c:pt>
                <c:pt idx="366" formatCode="#,##0.0_);[Red]\-#,##0.0_)">
                  <c:v>#N/A</c:v>
                </c:pt>
                <c:pt idx="367" formatCode="#,##0.0_);[Red]\-#,##0.0_)">
                  <c:v>#N/A</c:v>
                </c:pt>
                <c:pt idx="368" formatCode="#,##0.0_);[Red]\-#,##0.0_)">
                  <c:v>#N/A</c:v>
                </c:pt>
                <c:pt idx="369" formatCode="#,##0.0_);[Red]\-#,##0.0_)">
                  <c:v>#N/A</c:v>
                </c:pt>
                <c:pt idx="370" formatCode="#,##0.0_);[Red]\-#,##0.0_)">
                  <c:v>#N/A</c:v>
                </c:pt>
                <c:pt idx="371" formatCode="#,##0.0_);[Red]\-#,##0.0_)">
                  <c:v>#N/A</c:v>
                </c:pt>
                <c:pt idx="372" formatCode="#,##0.0_);[Red]\-#,##0.0_)">
                  <c:v>#N/A</c:v>
                </c:pt>
                <c:pt idx="373" formatCode="#,##0.0_);[Red]\-#,##0.0_)">
                  <c:v>#N/A</c:v>
                </c:pt>
                <c:pt idx="374" formatCode="#,##0.0_);[Red]\-#,##0.0_)">
                  <c:v>#N/A</c:v>
                </c:pt>
                <c:pt idx="375" formatCode="#,##0.0_);[Red]\-#,##0.0_)">
                  <c:v>#N/A</c:v>
                </c:pt>
                <c:pt idx="376" formatCode="#,##0.0_);[Red]\-#,##0.0_)">
                  <c:v>#N/A</c:v>
                </c:pt>
                <c:pt idx="377" formatCode="#,##0.0_);[Red]\-#,##0.0_)">
                  <c:v>#N/A</c:v>
                </c:pt>
                <c:pt idx="378" formatCode="#,##0.0_);[Red]\-#,##0.0_)">
                  <c:v>#N/A</c:v>
                </c:pt>
                <c:pt idx="379" formatCode="#,##0.0_);[Red]\-#,##0.0_)">
                  <c:v>#N/A</c:v>
                </c:pt>
                <c:pt idx="380" formatCode="#,##0.0_);[Red]\-#,##0.0_)">
                  <c:v>#N/A</c:v>
                </c:pt>
                <c:pt idx="381" formatCode="#,##0.0_);[Red]\-#,##0.0_)">
                  <c:v>#N/A</c:v>
                </c:pt>
                <c:pt idx="382" formatCode="#,##0.0_);[Red]\-#,##0.0_)">
                  <c:v>#N/A</c:v>
                </c:pt>
                <c:pt idx="383" formatCode="#,##0.0_);[Red]\-#,##0.0_)">
                  <c:v>#N/A</c:v>
                </c:pt>
                <c:pt idx="384" formatCode="#,##0.0_);[Red]\-#,##0.0_)">
                  <c:v>#N/A</c:v>
                </c:pt>
                <c:pt idx="385" formatCode="#,##0.0_);[Red]\-#,##0.0_)">
                  <c:v>#N/A</c:v>
                </c:pt>
                <c:pt idx="386" formatCode="#,##0.0_);[Red]\-#,##0.0_)">
                  <c:v>#N/A</c:v>
                </c:pt>
                <c:pt idx="387" formatCode="#,##0.0_);[Red]\-#,##0.0_)">
                  <c:v>#N/A</c:v>
                </c:pt>
                <c:pt idx="388" formatCode="#,##0.0_);[Red]\-#,##0.0_)">
                  <c:v>#N/A</c:v>
                </c:pt>
                <c:pt idx="389" formatCode="#,##0.0_);[Red]\-#,##0.0_)">
                  <c:v>#N/A</c:v>
                </c:pt>
                <c:pt idx="390" formatCode="#,##0.0_);[Red]\-#,##0.0_)">
                  <c:v>#N/A</c:v>
                </c:pt>
                <c:pt idx="391" formatCode="#,##0.0_);[Red]\-#,##0.0_)">
                  <c:v>#N/A</c:v>
                </c:pt>
                <c:pt idx="392" formatCode="#,##0.0_);[Red]\-#,##0.0_)">
                  <c:v>#N/A</c:v>
                </c:pt>
                <c:pt idx="393" formatCode="#,##0.0_);[Red]\-#,##0.0_)">
                  <c:v>#N/A</c:v>
                </c:pt>
                <c:pt idx="394" formatCode="#,##0.0_);[Red]\-#,##0.0_)">
                  <c:v>#N/A</c:v>
                </c:pt>
                <c:pt idx="395" formatCode="#,##0.0_);[Red]\-#,##0.0_)">
                  <c:v>#N/A</c:v>
                </c:pt>
                <c:pt idx="396" formatCode="#,##0.0_);[Red]\-#,##0.0_)">
                  <c:v>#N/A</c:v>
                </c:pt>
                <c:pt idx="397" formatCode="#,##0.0_);[Red]\-#,##0.0_)">
                  <c:v>#N/A</c:v>
                </c:pt>
                <c:pt idx="398" formatCode="#,##0.0_);[Red]\-#,##0.0_)">
                  <c:v>#N/A</c:v>
                </c:pt>
                <c:pt idx="399" formatCode="#,##0.0_);[Red]\-#,##0.0_)">
                  <c:v>#N/A</c:v>
                </c:pt>
                <c:pt idx="400" formatCode="#,##0.0_);[Red]\-#,##0.0_)">
                  <c:v>#N/A</c:v>
                </c:pt>
                <c:pt idx="401" formatCode="#,##0.0_);[Red]\-#,##0.0_)">
                  <c:v>#N/A</c:v>
                </c:pt>
                <c:pt idx="402" formatCode="#,##0.0_);[Red]\-#,##0.0_)">
                  <c:v>#N/A</c:v>
                </c:pt>
                <c:pt idx="403" formatCode="#,##0.0_);[Red]\-#,##0.0_)">
                  <c:v>#N/A</c:v>
                </c:pt>
                <c:pt idx="404" formatCode="#,##0.0_);[Red]\-#,##0.0_)">
                  <c:v>#N/A</c:v>
                </c:pt>
                <c:pt idx="405" formatCode="#,##0.0_);[Red]\-#,##0.0_)">
                  <c:v>#N/A</c:v>
                </c:pt>
                <c:pt idx="406" formatCode="#,##0.0_);[Red]\-#,##0.0_)">
                  <c:v>#N/A</c:v>
                </c:pt>
                <c:pt idx="407" formatCode="#,##0.0_);[Red]\-#,##0.0_)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EBC-4D52-8C97-E54853D5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08288"/>
        <c:axId val="79309824"/>
      </c:lineChart>
      <c:catAx>
        <c:axId val="79308288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309824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7930982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308288"/>
        <c:crosses val="autoZero"/>
        <c:crossBetween val="midCat"/>
      </c:valAx>
      <c:catAx>
        <c:axId val="7931161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79313152"/>
        <c:crosses val="autoZero"/>
        <c:auto val="0"/>
        <c:lblAlgn val="ctr"/>
        <c:lblOffset val="100"/>
        <c:noMultiLvlLbl val="0"/>
      </c:catAx>
      <c:valAx>
        <c:axId val="79313152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9525">
            <a:noFill/>
          </a:ln>
        </c:spPr>
        <c:crossAx val="79311616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6.3099241782955034E-2"/>
          <c:y val="0.9404330053757487"/>
          <c:w val="0.8913513746138636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VARS!$B$15</c:f>
          <c:strCache>
            <c:ptCount val="1"/>
            <c:pt idx="0">
              <c:v>Patentamiento de Automotores Nuevos (REGVN).
Variación anual de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630407911001247"/>
          <c:y val="0.16023166023166022"/>
          <c:w val="0.83436341161928362"/>
          <c:h val="0.696470992758492"/>
        </c:manualLayout>
      </c:layout>
      <c:barChart>
        <c:barDir val="col"/>
        <c:grouping val="clustered"/>
        <c:varyColors val="0"/>
        <c:ser>
          <c:idx val="2"/>
          <c:order val="5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REGV!$CF$23:$CF$419</c:f>
              <c:numCache>
                <c:formatCode>0</c:formatCode>
                <c:ptCount val="39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2-49AE-86D5-8E83A9DF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9382784"/>
        <c:axId val="79384576"/>
      </c:barChart>
      <c:lineChart>
        <c:grouping val="standard"/>
        <c:varyColors val="0"/>
        <c:ser>
          <c:idx val="1"/>
          <c:order val="0"/>
          <c:tx>
            <c:strRef>
              <c:f>REGV!$W$10</c:f>
              <c:strCache>
                <c:ptCount val="1"/>
                <c:pt idx="0">
                  <c:v>VAS6-REGVN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REGV!$W$23:$W$419</c:f>
              <c:numCache>
                <c:formatCode>0.0%_);[Red]\-0.0%_)</c:formatCode>
                <c:ptCount val="397"/>
                <c:pt idx="0">
                  <c:v>-7.7198622480828538E-3</c:v>
                </c:pt>
                <c:pt idx="1">
                  <c:v>-7.5599482792043649E-2</c:v>
                </c:pt>
                <c:pt idx="2">
                  <c:v>-0.17673893900335313</c:v>
                </c:pt>
                <c:pt idx="3">
                  <c:v>-0.2774618136823247</c:v>
                </c:pt>
                <c:pt idx="4">
                  <c:v>-0.35483643070049475</c:v>
                </c:pt>
                <c:pt idx="5">
                  <c:v>-0.40925619608805286</c:v>
                </c:pt>
                <c:pt idx="6">
                  <c:v>-0.44562280928246245</c:v>
                </c:pt>
                <c:pt idx="7">
                  <c:v>-0.42674341638879809</c:v>
                </c:pt>
                <c:pt idx="8">
                  <c:v>-0.38286424161157095</c:v>
                </c:pt>
                <c:pt idx="9">
                  <c:v>-0.3559882506570019</c:v>
                </c:pt>
                <c:pt idx="10">
                  <c:v>-0.32301248454210385</c:v>
                </c:pt>
                <c:pt idx="11">
                  <c:v>-0.28467217020621804</c:v>
                </c:pt>
                <c:pt idx="12">
                  <c:v>-0.22686252429180476</c:v>
                </c:pt>
                <c:pt idx="13">
                  <c:v>-0.1100339673893922</c:v>
                </c:pt>
                <c:pt idx="14">
                  <c:v>2.2221630552233806E-2</c:v>
                </c:pt>
                <c:pt idx="15">
                  <c:v>0.12558693807256782</c:v>
                </c:pt>
                <c:pt idx="16">
                  <c:v>0.18555418186068628</c:v>
                </c:pt>
                <c:pt idx="17">
                  <c:v>0.15678750737331737</c:v>
                </c:pt>
                <c:pt idx="18">
                  <c:v>0.10117686985401386</c:v>
                </c:pt>
                <c:pt idx="19">
                  <c:v>6.7718422481749307E-2</c:v>
                </c:pt>
                <c:pt idx="20">
                  <c:v>3.771006078914807E-2</c:v>
                </c:pt>
                <c:pt idx="21">
                  <c:v>6.3661696065373752E-2</c:v>
                </c:pt>
                <c:pt idx="22">
                  <c:v>0.10797907491692049</c:v>
                </c:pt>
                <c:pt idx="23">
                  <c:v>9.652155061112766E-2</c:v>
                </c:pt>
                <c:pt idx="24">
                  <c:v>7.2930615411392452E-2</c:v>
                </c:pt>
                <c:pt idx="25">
                  <c:v>7.4648392926806917E-2</c:v>
                </c:pt>
                <c:pt idx="26">
                  <c:v>9.4488330122282527E-2</c:v>
                </c:pt>
                <c:pt idx="27">
                  <c:v>0.16584388744214928</c:v>
                </c:pt>
                <c:pt idx="28">
                  <c:v>0.26843341463895509</c:v>
                </c:pt>
                <c:pt idx="29">
                  <c:v>0.3035238340693458</c:v>
                </c:pt>
                <c:pt idx="30">
                  <c:v>0.30467804778989516</c:v>
                </c:pt>
                <c:pt idx="31">
                  <c:v>0.29083063572889789</c:v>
                </c:pt>
                <c:pt idx="32">
                  <c:v>0.26351068198732053</c:v>
                </c:pt>
                <c:pt idx="33">
                  <c:v>0.20939247942513828</c:v>
                </c:pt>
                <c:pt idx="34">
                  <c:v>0.15863915456432687</c:v>
                </c:pt>
                <c:pt idx="35">
                  <c:v>0.21331157850671523</c:v>
                </c:pt>
                <c:pt idx="36">
                  <c:v>0.3126967798225746</c:v>
                </c:pt>
                <c:pt idx="37">
                  <c:v>0.33129023227176124</c:v>
                </c:pt>
                <c:pt idx="38">
                  <c:v>0.29666616069768215</c:v>
                </c:pt>
                <c:pt idx="39">
                  <c:v>0.26821963222409972</c:v>
                </c:pt>
                <c:pt idx="40">
                  <c:v>0.21299117156957337</c:v>
                </c:pt>
                <c:pt idx="41">
                  <c:v>0.15235947477478673</c:v>
                </c:pt>
                <c:pt idx="42">
                  <c:v>8.9472655288408198E-2</c:v>
                </c:pt>
                <c:pt idx="43">
                  <c:v>-1.5343001484685481E-2</c:v>
                </c:pt>
                <c:pt idx="44">
                  <c:v>-0.15164543232656125</c:v>
                </c:pt>
                <c:pt idx="45">
                  <c:v>-0.25465815260283786</c:v>
                </c:pt>
                <c:pt idx="46">
                  <c:v>-0.30596851673235836</c:v>
                </c:pt>
                <c:pt idx="47">
                  <c:v>-0.31915966370682258</c:v>
                </c:pt>
                <c:pt idx="48">
                  <c:v>-0.29076138923184625</c:v>
                </c:pt>
                <c:pt idx="49">
                  <c:v>-0.26278080958292593</c:v>
                </c:pt>
                <c:pt idx="50">
                  <c:v>-0.28010651600929148</c:v>
                </c:pt>
                <c:pt idx="51">
                  <c:v>-0.34201413280792892</c:v>
                </c:pt>
                <c:pt idx="52">
                  <c:v>-0.3501263350007241</c:v>
                </c:pt>
                <c:pt idx="53">
                  <c:v>-0.2424652562593802</c:v>
                </c:pt>
                <c:pt idx="54">
                  <c:v>-6.9116781400722638E-2</c:v>
                </c:pt>
                <c:pt idx="55">
                  <c:v>0.12113081786259294</c:v>
                </c:pt>
                <c:pt idx="56">
                  <c:v>0.26321879862678399</c:v>
                </c:pt>
                <c:pt idx="57">
                  <c:v>0.32448391256471454</c:v>
                </c:pt>
                <c:pt idx="58">
                  <c:v>0.30218227458253799</c:v>
                </c:pt>
                <c:pt idx="59">
                  <c:v>0.12702761459910028</c:v>
                </c:pt>
                <c:pt idx="60">
                  <c:v>-1.5190212418439319E-2</c:v>
                </c:pt>
                <c:pt idx="61">
                  <c:v>-2.1375075722564141E-2</c:v>
                </c:pt>
                <c:pt idx="62">
                  <c:v>-9.0469064931860022E-2</c:v>
                </c:pt>
                <c:pt idx="63">
                  <c:v>-0.20535040463388554</c:v>
                </c:pt>
                <c:pt idx="64">
                  <c:v>-0.24601225530362736</c:v>
                </c:pt>
                <c:pt idx="65">
                  <c:v>-0.25514515309958641</c:v>
                </c:pt>
                <c:pt idx="66">
                  <c:v>-0.29600118824060317</c:v>
                </c:pt>
                <c:pt idx="67">
                  <c:v>-0.32041703010594802</c:v>
                </c:pt>
                <c:pt idx="68">
                  <c:v>-0.29995194247770773</c:v>
                </c:pt>
                <c:pt idx="69">
                  <c:v>-0.27669025622495114</c:v>
                </c:pt>
                <c:pt idx="70">
                  <c:v>-0.23961200697532792</c:v>
                </c:pt>
                <c:pt idx="71">
                  <c:v>-0.25365396848823873</c:v>
                </c:pt>
                <c:pt idx="72">
                  <c:v>-0.3886764031586285</c:v>
                </c:pt>
                <c:pt idx="73">
                  <c:v>-0.50056251107724603</c:v>
                </c:pt>
                <c:pt idx="74">
                  <c:v>-0.51141991965855937</c:v>
                </c:pt>
                <c:pt idx="75">
                  <c:v>-0.48419190504039866</c:v>
                </c:pt>
                <c:pt idx="76">
                  <c:v>-0.46674736171430664</c:v>
                </c:pt>
                <c:pt idx="77">
                  <c:v>-0.43382835082124604</c:v>
                </c:pt>
                <c:pt idx="78">
                  <c:v>-0.38587539903469492</c:v>
                </c:pt>
                <c:pt idx="79">
                  <c:v>-0.39127948015797998</c:v>
                </c:pt>
                <c:pt idx="80">
                  <c:v>-0.43058173467256544</c:v>
                </c:pt>
                <c:pt idx="81">
                  <c:v>-0.44555918145182571</c:v>
                </c:pt>
                <c:pt idx="82">
                  <c:v>-0.45903034304044521</c:v>
                </c:pt>
                <c:pt idx="83">
                  <c:v>-0.49033734695583298</c:v>
                </c:pt>
                <c:pt idx="84">
                  <c:v>-0.51144010504598403</c:v>
                </c:pt>
                <c:pt idx="85">
                  <c:v>-0.51212538147876718</c:v>
                </c:pt>
                <c:pt idx="86">
                  <c:v>-0.47459450836676476</c:v>
                </c:pt>
                <c:pt idx="87">
                  <c:v>-0.44138133225737552</c:v>
                </c:pt>
                <c:pt idx="88">
                  <c:v>-0.49153926244085389</c:v>
                </c:pt>
                <c:pt idx="89">
                  <c:v>-0.58440449667074335</c:v>
                </c:pt>
                <c:pt idx="90">
                  <c:v>-0.65826156903709021</c:v>
                </c:pt>
                <c:pt idx="91">
                  <c:v>-0.692985443326262</c:v>
                </c:pt>
                <c:pt idx="92">
                  <c:v>-0.6730562596606815</c:v>
                </c:pt>
                <c:pt idx="93">
                  <c:v>-0.61354793996467061</c:v>
                </c:pt>
                <c:pt idx="94">
                  <c:v>-0.52666581177218852</c:v>
                </c:pt>
                <c:pt idx="95">
                  <c:v>-0.34982264286814235</c:v>
                </c:pt>
                <c:pt idx="96">
                  <c:v>-0.12386524600747195</c:v>
                </c:pt>
                <c:pt idx="97">
                  <c:v>-1.4715713078721326E-2</c:v>
                </c:pt>
                <c:pt idx="98">
                  <c:v>9.9985433117755207E-2</c:v>
                </c:pt>
                <c:pt idx="99">
                  <c:v>0.43034052218008578</c:v>
                </c:pt>
                <c:pt idx="100">
                  <c:v>0.90260236749883838</c:v>
                </c:pt>
                <c:pt idx="101">
                  <c:v>1.2776920208747571</c:v>
                </c:pt>
                <c:pt idx="102">
                  <c:v>1.4818404153005393</c:v>
                </c:pt>
                <c:pt idx="103">
                  <c:v>1.5949944279447337</c:v>
                </c:pt>
                <c:pt idx="104">
                  <c:v>1.710723457766234</c:v>
                </c:pt>
                <c:pt idx="105">
                  <c:v>1.761633670459275</c:v>
                </c:pt>
                <c:pt idx="106">
                  <c:v>1.6572107880231357</c:v>
                </c:pt>
                <c:pt idx="107">
                  <c:v>1.4260225925577856</c:v>
                </c:pt>
                <c:pt idx="108">
                  <c:v>1.267469833878061</c:v>
                </c:pt>
                <c:pt idx="109">
                  <c:v>1.299075688323601</c:v>
                </c:pt>
                <c:pt idx="110">
                  <c:v>1.2079589550277077</c:v>
                </c:pt>
                <c:pt idx="111">
                  <c:v>0.98327750297643357</c:v>
                </c:pt>
                <c:pt idx="112">
                  <c:v>0.86115827266955391</c:v>
                </c:pt>
                <c:pt idx="113">
                  <c:v>0.83219567086411894</c:v>
                </c:pt>
                <c:pt idx="114">
                  <c:v>0.83025146148352302</c:v>
                </c:pt>
                <c:pt idx="115">
                  <c:v>0.74716886903529156</c:v>
                </c:pt>
                <c:pt idx="116">
                  <c:v>0.56848663403929778</c:v>
                </c:pt>
                <c:pt idx="117">
                  <c:v>0.43069461050835223</c:v>
                </c:pt>
                <c:pt idx="118">
                  <c:v>0.38957925070118615</c:v>
                </c:pt>
                <c:pt idx="119">
                  <c:v>0.41775418622719585</c:v>
                </c:pt>
                <c:pt idx="120">
                  <c:v>0.43504092124375582</c:v>
                </c:pt>
                <c:pt idx="121">
                  <c:v>0.40118370092895117</c:v>
                </c:pt>
                <c:pt idx="122">
                  <c:v>0.34844883869509391</c:v>
                </c:pt>
                <c:pt idx="123">
                  <c:v>0.29837632198718378</c:v>
                </c:pt>
                <c:pt idx="124">
                  <c:v>0.2855345209143807</c:v>
                </c:pt>
                <c:pt idx="125">
                  <c:v>0.28080750344879957</c:v>
                </c:pt>
                <c:pt idx="126">
                  <c:v>0.22724143501675953</c:v>
                </c:pt>
                <c:pt idx="127">
                  <c:v>0.17762194055406177</c:v>
                </c:pt>
                <c:pt idx="128">
                  <c:v>0.18108730042161003</c:v>
                </c:pt>
                <c:pt idx="129">
                  <c:v>0.1931349392571271</c:v>
                </c:pt>
                <c:pt idx="130">
                  <c:v>0.20362983260737444</c:v>
                </c:pt>
                <c:pt idx="131">
                  <c:v>0.2154281142533867</c:v>
                </c:pt>
                <c:pt idx="132">
                  <c:v>0.21258605439413736</c:v>
                </c:pt>
                <c:pt idx="133">
                  <c:v>0.20182836032098272</c:v>
                </c:pt>
                <c:pt idx="134">
                  <c:v>0.2020753522410228</c:v>
                </c:pt>
                <c:pt idx="135">
                  <c:v>0.17782073952635891</c:v>
                </c:pt>
                <c:pt idx="136">
                  <c:v>0.118424960575783</c:v>
                </c:pt>
                <c:pt idx="137">
                  <c:v>7.4069156190687435E-2</c:v>
                </c:pt>
                <c:pt idx="138">
                  <c:v>4.8408253143008562E-2</c:v>
                </c:pt>
                <c:pt idx="139">
                  <c:v>5.9859945006688786E-2</c:v>
                </c:pt>
                <c:pt idx="140">
                  <c:v>8.9157751949210828E-2</c:v>
                </c:pt>
                <c:pt idx="141">
                  <c:v>0.10603708312109195</c:v>
                </c:pt>
                <c:pt idx="142">
                  <c:v>0.15253374821218424</c:v>
                </c:pt>
                <c:pt idx="143">
                  <c:v>0.24450364053253382</c:v>
                </c:pt>
                <c:pt idx="144">
                  <c:v>0.30559618857919646</c:v>
                </c:pt>
                <c:pt idx="145">
                  <c:v>0.30853220280266269</c:v>
                </c:pt>
                <c:pt idx="146">
                  <c:v>0.29410418176872022</c:v>
                </c:pt>
                <c:pt idx="147">
                  <c:v>0.25488447652154345</c:v>
                </c:pt>
                <c:pt idx="148">
                  <c:v>0.21381526744034418</c:v>
                </c:pt>
                <c:pt idx="149">
                  <c:v>0.2049198841491997</c:v>
                </c:pt>
                <c:pt idx="150">
                  <c:v>0.26136408805717415</c:v>
                </c:pt>
                <c:pt idx="151">
                  <c:v>0.30625578572294909</c:v>
                </c:pt>
                <c:pt idx="152">
                  <c:v>0.27148253420750734</c:v>
                </c:pt>
                <c:pt idx="153">
                  <c:v>0.22752199727955169</c:v>
                </c:pt>
                <c:pt idx="154">
                  <c:v>0.15747167748467339</c:v>
                </c:pt>
                <c:pt idx="155">
                  <c:v>7.0077018420150017E-2</c:v>
                </c:pt>
                <c:pt idx="156">
                  <c:v>4.8092489254349724E-2</c:v>
                </c:pt>
                <c:pt idx="157">
                  <c:v>7.9383048341726825E-2</c:v>
                </c:pt>
                <c:pt idx="158">
                  <c:v>0.11560298317874951</c:v>
                </c:pt>
                <c:pt idx="159">
                  <c:v>0.14093994166776525</c:v>
                </c:pt>
                <c:pt idx="160">
                  <c:v>0.12297468632478736</c:v>
                </c:pt>
                <c:pt idx="161">
                  <c:v>9.7257474181489334E-2</c:v>
                </c:pt>
                <c:pt idx="162">
                  <c:v>8.8117408361730432E-2</c:v>
                </c:pt>
                <c:pt idx="163">
                  <c:v>5.6865214535089859E-2</c:v>
                </c:pt>
                <c:pt idx="164">
                  <c:v>1.8542661052278531E-2</c:v>
                </c:pt>
                <c:pt idx="165">
                  <c:v>-5.127155920927573E-2</c:v>
                </c:pt>
                <c:pt idx="166">
                  <c:v>-0.14402743695700948</c:v>
                </c:pt>
                <c:pt idx="167">
                  <c:v>-0.19505182395021636</c:v>
                </c:pt>
                <c:pt idx="168">
                  <c:v>-0.21430704719843841</c:v>
                </c:pt>
                <c:pt idx="169">
                  <c:v>-0.2373088782831686</c:v>
                </c:pt>
                <c:pt idx="170">
                  <c:v>-0.2546467036195621</c:v>
                </c:pt>
                <c:pt idx="171">
                  <c:v>-0.23427189668710302</c:v>
                </c:pt>
                <c:pt idx="172">
                  <c:v>-0.19033763946649729</c:v>
                </c:pt>
                <c:pt idx="173">
                  <c:v>-0.15341507146565336</c:v>
                </c:pt>
                <c:pt idx="174">
                  <c:v>-0.13462502650098851</c:v>
                </c:pt>
                <c:pt idx="175">
                  <c:v>-0.11917976663069496</c:v>
                </c:pt>
                <c:pt idx="176">
                  <c:v>-9.5409049062444851E-2</c:v>
                </c:pt>
                <c:pt idx="177">
                  <c:v>-3.1498569166053092E-2</c:v>
                </c:pt>
                <c:pt idx="178">
                  <c:v>8.2960101585196622E-2</c:v>
                </c:pt>
                <c:pt idx="179">
                  <c:v>0.18745126845997007</c:v>
                </c:pt>
                <c:pt idx="180">
                  <c:v>0.26459600226764013</c:v>
                </c:pt>
                <c:pt idx="181">
                  <c:v>0.30086030472617975</c:v>
                </c:pt>
                <c:pt idx="182">
                  <c:v>0.28627109431470865</c:v>
                </c:pt>
                <c:pt idx="183">
                  <c:v>0.27153878978441681</c:v>
                </c:pt>
                <c:pt idx="184">
                  <c:v>0.28482985782172254</c:v>
                </c:pt>
                <c:pt idx="185">
                  <c:v>0.29186816981191366</c:v>
                </c:pt>
                <c:pt idx="186">
                  <c:v>0.28161544456453047</c:v>
                </c:pt>
                <c:pt idx="187">
                  <c:v>0.29248029092875738</c:v>
                </c:pt>
                <c:pt idx="188">
                  <c:v>0.30604777507142877</c:v>
                </c:pt>
                <c:pt idx="189">
                  <c:v>0.3194799376475308</c:v>
                </c:pt>
                <c:pt idx="190">
                  <c:v>0.40916800723207936</c:v>
                </c:pt>
                <c:pt idx="191">
                  <c:v>0.48728984833249678</c:v>
                </c:pt>
                <c:pt idx="192">
                  <c:v>0.45455576148377896</c:v>
                </c:pt>
                <c:pt idx="193">
                  <c:v>0.37755547636291986</c:v>
                </c:pt>
                <c:pt idx="194">
                  <c:v>0.35161317459738384</c:v>
                </c:pt>
                <c:pt idx="195">
                  <c:v>0.33958231593937449</c:v>
                </c:pt>
                <c:pt idx="196">
                  <c:v>0.30935404158840818</c:v>
                </c:pt>
                <c:pt idx="197">
                  <c:v>0.31047518724463297</c:v>
                </c:pt>
                <c:pt idx="198">
                  <c:v>0.26216727833845832</c:v>
                </c:pt>
                <c:pt idx="199">
                  <c:v>0.22244174524126703</c:v>
                </c:pt>
                <c:pt idx="200">
                  <c:v>0.23071501794406246</c:v>
                </c:pt>
                <c:pt idx="201">
                  <c:v>0.19934216543978955</c:v>
                </c:pt>
                <c:pt idx="202">
                  <c:v>0.1081359472430703</c:v>
                </c:pt>
                <c:pt idx="203">
                  <c:v>1.3611230241759253E-2</c:v>
                </c:pt>
                <c:pt idx="204">
                  <c:v>-1.4034205404573452E-2</c:v>
                </c:pt>
                <c:pt idx="205">
                  <c:v>-2.6760882465766356E-2</c:v>
                </c:pt>
                <c:pt idx="206">
                  <c:v>-6.6767007899264486E-2</c:v>
                </c:pt>
                <c:pt idx="207">
                  <c:v>-7.6583014772778513E-2</c:v>
                </c:pt>
                <c:pt idx="208">
                  <c:v>-4.7122226560552316E-2</c:v>
                </c:pt>
                <c:pt idx="209">
                  <c:v>-4.5305129957962986E-2</c:v>
                </c:pt>
                <c:pt idx="210">
                  <c:v>-6.2548486285634031E-2</c:v>
                </c:pt>
                <c:pt idx="211">
                  <c:v>-0.10177874430324141</c:v>
                </c:pt>
                <c:pt idx="212">
                  <c:v>-0.14650535552505006</c:v>
                </c:pt>
                <c:pt idx="213">
                  <c:v>-0.11879172975194785</c:v>
                </c:pt>
                <c:pt idx="214">
                  <c:v>-4.8895718752168249E-2</c:v>
                </c:pt>
                <c:pt idx="215">
                  <c:v>6.7548007437978619E-3</c:v>
                </c:pt>
                <c:pt idx="216">
                  <c:v>5.3800203098614219E-2</c:v>
                </c:pt>
                <c:pt idx="217">
                  <c:v>0.14428481453408204</c:v>
                </c:pt>
                <c:pt idx="218">
                  <c:v>0.25054853512223785</c:v>
                </c:pt>
                <c:pt idx="219">
                  <c:v>0.32071677892976491</c:v>
                </c:pt>
                <c:pt idx="220">
                  <c:v>0.32131915164868063</c:v>
                </c:pt>
                <c:pt idx="221">
                  <c:v>0.22738793779557898</c:v>
                </c:pt>
                <c:pt idx="222">
                  <c:v>0.14114858506884365</c:v>
                </c:pt>
                <c:pt idx="223">
                  <c:v>0.1044135014736971</c:v>
                </c:pt>
                <c:pt idx="224">
                  <c:v>0.1231938531582073</c:v>
                </c:pt>
                <c:pt idx="225">
                  <c:v>0.10654707830533017</c:v>
                </c:pt>
                <c:pt idx="226">
                  <c:v>-9.285638006165664E-4</c:v>
                </c:pt>
                <c:pt idx="227">
                  <c:v>-7.7021228224437799E-2</c:v>
                </c:pt>
                <c:pt idx="228">
                  <c:v>-0.13336147299524137</c:v>
                </c:pt>
                <c:pt idx="229">
                  <c:v>-0.22012670748629148</c:v>
                </c:pt>
                <c:pt idx="230">
                  <c:v>-0.31598439981581261</c:v>
                </c:pt>
                <c:pt idx="231">
                  <c:v>-0.39027330640066504</c:v>
                </c:pt>
                <c:pt idx="232">
                  <c:v>-0.41807779073528084</c:v>
                </c:pt>
                <c:pt idx="233">
                  <c:v>-0.40238286444800031</c:v>
                </c:pt>
                <c:pt idx="234">
                  <c:v>-0.35823222840413504</c:v>
                </c:pt>
                <c:pt idx="235">
                  <c:v>-0.32606948675943881</c:v>
                </c:pt>
                <c:pt idx="236">
                  <c:v>-0.33545653459553992</c:v>
                </c:pt>
                <c:pt idx="237">
                  <c:v>-0.34459926439772237</c:v>
                </c:pt>
                <c:pt idx="238">
                  <c:v>-0.3128246323739472</c:v>
                </c:pt>
                <c:pt idx="239">
                  <c:v>-0.27711483447588281</c:v>
                </c:pt>
                <c:pt idx="240">
                  <c:v>-0.23709491655914394</c:v>
                </c:pt>
                <c:pt idx="241">
                  <c:v>-0.15871451158787986</c:v>
                </c:pt>
                <c:pt idx="242">
                  <c:v>-7.5571962807274184E-2</c:v>
                </c:pt>
                <c:pt idx="243">
                  <c:v>-3.2356516511051758E-3</c:v>
                </c:pt>
                <c:pt idx="244">
                  <c:v>7.1443256914430542E-2</c:v>
                </c:pt>
                <c:pt idx="245">
                  <c:v>0.12978606579421825</c:v>
                </c:pt>
                <c:pt idx="246">
                  <c:v>0.12997213815599551</c:v>
                </c:pt>
                <c:pt idx="247">
                  <c:v>0.15846986553816067</c:v>
                </c:pt>
                <c:pt idx="248">
                  <c:v>0.23236998554513644</c:v>
                </c:pt>
                <c:pt idx="249">
                  <c:v>0.20659045347067084</c:v>
                </c:pt>
                <c:pt idx="250">
                  <c:v>8.8401048005650296E-2</c:v>
                </c:pt>
                <c:pt idx="251">
                  <c:v>7.7842994835570778E-3</c:v>
                </c:pt>
                <c:pt idx="252">
                  <c:v>-7.0074118261294061E-3</c:v>
                </c:pt>
                <c:pt idx="253">
                  <c:v>1.6914983129638905E-3</c:v>
                </c:pt>
                <c:pt idx="254">
                  <c:v>5.5172557736347549E-2</c:v>
                </c:pt>
                <c:pt idx="255">
                  <c:v>0.11321785647618965</c:v>
                </c:pt>
                <c:pt idx="256">
                  <c:v>0.11881401186412521</c:v>
                </c:pt>
                <c:pt idx="257">
                  <c:v>0.11505475216721939</c:v>
                </c:pt>
                <c:pt idx="258">
                  <c:v>0.13827019270888341</c:v>
                </c:pt>
                <c:pt idx="259">
                  <c:v>0.17672680167518484</c:v>
                </c:pt>
                <c:pt idx="260">
                  <c:v>0.20248284653705273</c:v>
                </c:pt>
                <c:pt idx="261">
                  <c:v>0.24148703728405163</c:v>
                </c:pt>
                <c:pt idx="262">
                  <c:v>0.28250295694966909</c:v>
                </c:pt>
                <c:pt idx="263">
                  <c:v>0.26939477422347324</c:v>
                </c:pt>
                <c:pt idx="264">
                  <c:v>0.22866070965695084</c:v>
                </c:pt>
                <c:pt idx="265">
                  <c:v>0.20728457595965266</c:v>
                </c:pt>
                <c:pt idx="266">
                  <c:v>0.22670054758185532</c:v>
                </c:pt>
                <c:pt idx="267">
                  <c:v>0.25389639189540913</c:v>
                </c:pt>
                <c:pt idx="268">
                  <c:v>0.25808849165663483</c:v>
                </c:pt>
                <c:pt idx="269">
                  <c:v>0.25229308931995287</c:v>
                </c:pt>
                <c:pt idx="270">
                  <c:v>0.21468879381116612</c:v>
                </c:pt>
                <c:pt idx="271">
                  <c:v>0.16491631838621101</c:v>
                </c:pt>
                <c:pt idx="272">
                  <c:v>0.15469548741430206</c:v>
                </c:pt>
                <c:pt idx="273">
                  <c:v>0.19099866506918994</c:v>
                </c:pt>
                <c:pt idx="274">
                  <c:v>0.22561717370824419</c:v>
                </c:pt>
                <c:pt idx="275">
                  <c:v>0.21344031431800703</c:v>
                </c:pt>
                <c:pt idx="276">
                  <c:v>0.16729199278279605</c:v>
                </c:pt>
                <c:pt idx="277">
                  <c:v>0.17220192441538429</c:v>
                </c:pt>
                <c:pt idx="278">
                  <c:v>0.16533516138349325</c:v>
                </c:pt>
                <c:pt idx="279">
                  <c:v>5.8759405968912937E-2</c:v>
                </c:pt>
                <c:pt idx="280">
                  <c:v>-7.6332912060192659E-2</c:v>
                </c:pt>
                <c:pt idx="281">
                  <c:v>-0.24757874461220475</c:v>
                </c:pt>
                <c:pt idx="282">
                  <c:v>-0.37986234903271499</c:v>
                </c:pt>
                <c:pt idx="283">
                  <c:v>-0.4390271631471947</c:v>
                </c:pt>
                <c:pt idx="284">
                  <c:v>-0.49727086920427255</c:v>
                </c:pt>
                <c:pt idx="285">
                  <c:v>-0.55394325440919157</c:v>
                </c:pt>
                <c:pt idx="286">
                  <c:v>-0.5531729162022645</c:v>
                </c:pt>
                <c:pt idx="287">
                  <c:v>-0.52470360535714677</c:v>
                </c:pt>
                <c:pt idx="288">
                  <c:v>-0.51699256704131735</c:v>
                </c:pt>
                <c:pt idx="289">
                  <c:v>-0.49715765911850507</c:v>
                </c:pt>
                <c:pt idx="290">
                  <c:v>-0.48697807279663297</c:v>
                </c:pt>
                <c:pt idx="291">
                  <c:v>-0.47561715783079628</c:v>
                </c:pt>
                <c:pt idx="292">
                  <c:v>-0.44044333391893797</c:v>
                </c:pt>
                <c:pt idx="293">
                  <c:v>-0.33417823713869976</c:v>
                </c:pt>
                <c:pt idx="294">
                  <c:v>-0.18894959259432087</c:v>
                </c:pt>
                <c:pt idx="295">
                  <c:v>-0.18973189995164363</c:v>
                </c:pt>
                <c:pt idx="296">
                  <c:v>-0.29942866797615986</c:v>
                </c:pt>
                <c:pt idx="297">
                  <c:v>-0.39026370984093817</c:v>
                </c:pt>
                <c:pt idx="298">
                  <c:v>-0.43062215539941018</c:v>
                </c:pt>
                <c:pt idx="299">
                  <c:v>-0.40984324421401763</c:v>
                </c:pt>
                <c:pt idx="300">
                  <c:v>-0.39428135533862185</c:v>
                </c:pt>
                <c:pt idx="301">
                  <c:v>-0.45003011279281491</c:v>
                </c:pt>
                <c:pt idx="302">
                  <c:v>-0.49276609818863215</c:v>
                </c:pt>
                <c:pt idx="303">
                  <c:v>-0.48873584408186055</c:v>
                </c:pt>
                <c:pt idx="304">
                  <c:v>-0.44885731466303824</c:v>
                </c:pt>
                <c:pt idx="305">
                  <c:v>-0.35340336199848876</c:v>
                </c:pt>
                <c:pt idx="306">
                  <c:v>-0.19581812656561537</c:v>
                </c:pt>
                <c:pt idx="307">
                  <c:v>4.8830191020576619E-2</c:v>
                </c:pt>
                <c:pt idx="308">
                  <c:v>0.38022821912950833</c:v>
                </c:pt>
                <c:pt idx="309">
                  <c:v>0.68477736711057191</c:v>
                </c:pt>
                <c:pt idx="310">
                  <c:v>0.69927058271157594</c:v>
                </c:pt>
                <c:pt idx="311">
                  <c:v>0.51597857461585805</c:v>
                </c:pt>
                <c:pt idx="312">
                  <c:v>0.43947666109686079</c:v>
                </c:pt>
                <c:pt idx="313">
                  <c:v>0.43814695710428309</c:v>
                </c:pt>
                <c:pt idx="314">
                  <c:v>0.34966261843832069</c:v>
                </c:pt>
                <c:pt idx="315">
                  <c:v>0.17792302050952236</c:v>
                </c:pt>
                <c:pt idx="316">
                  <c:v>0.1081079732613397</c:v>
                </c:pt>
                <c:pt idx="317">
                  <c:v>3.0033615691018811E-2</c:v>
                </c:pt>
                <c:pt idx="318">
                  <c:v>-0.15550028734070465</c:v>
                </c:pt>
                <c:pt idx="319">
                  <c:v>-0.24202404362386942</c:v>
                </c:pt>
                <c:pt idx="320">
                  <c:v>-0.24766854543759609</c:v>
                </c:pt>
                <c:pt idx="321">
                  <c:v>-0.24528877289759787</c:v>
                </c:pt>
                <c:pt idx="322">
                  <c:v>-0.1964468358189897</c:v>
                </c:pt>
                <c:pt idx="323">
                  <c:v>-0.12132998044576682</c:v>
                </c:pt>
                <c:pt idx="324">
                  <c:v>-1.6961391452524732E-2</c:v>
                </c:pt>
                <c:pt idx="325">
                  <c:v>7.7827550254878197E-2</c:v>
                </c:pt>
                <c:pt idx="326">
                  <c:v>0.13045622888057684</c:v>
                </c:pt>
                <c:pt idx="327">
                  <c:v>0.20319249743322843</c:v>
                </c:pt>
                <c:pt idx="328">
                  <c:v>0.22142257458017345</c:v>
                </c:pt>
                <c:pt idx="329">
                  <c:v>0.18462409030790994</c:v>
                </c:pt>
                <c:pt idx="330">
                  <c:v>0.17487206368196317</c:v>
                </c:pt>
                <c:pt idx="331">
                  <c:v>0.10740662803742818</c:v>
                </c:pt>
                <c:pt idx="332">
                  <c:v>6.9139260875910047E-3</c:v>
                </c:pt>
                <c:pt idx="333">
                  <c:v>7.8309784287420303E-3</c:v>
                </c:pt>
                <c:pt idx="334">
                  <c:v>8.0901375180427282E-2</c:v>
                </c:pt>
                <c:pt idx="335">
                  <c:v>0.1087239364824546</c:v>
                </c:pt>
                <c:pt idx="336">
                  <c:v>9.5050560727725664E-2</c:v>
                </c:pt>
                <c:pt idx="337">
                  <c:v>0.12201037141771498</c:v>
                </c:pt>
                <c:pt idx="338">
                  <c:v>0.19152070240505181</c:v>
                </c:pt>
                <c:pt idx="339">
                  <c:v>0.21322112028270501</c:v>
                </c:pt>
                <c:pt idx="340">
                  <c:v>0.17879950776409603</c:v>
                </c:pt>
                <c:pt idx="341">
                  <c:v>0.17201710419039684</c:v>
                </c:pt>
                <c:pt idx="342">
                  <c:v>0.12824660638647312</c:v>
                </c:pt>
                <c:pt idx="343">
                  <c:v>4.7497699897800949E-2</c:v>
                </c:pt>
                <c:pt idx="344">
                  <c:v>7.5992135418091245E-2</c:v>
                </c:pt>
                <c:pt idx="345">
                  <c:v>0.11246227298295408</c:v>
                </c:pt>
                <c:pt idx="346">
                  <c:v>2.6644304695777832E-2</c:v>
                </c:pt>
                <c:pt idx="347">
                  <c:v>-0.10049253686290371</c:v>
                </c:pt>
                <c:pt idx="348">
                  <c:v>-0.22860055171146987</c:v>
                </c:pt>
                <c:pt idx="349">
                  <c:v>-0.31660673282781771</c:v>
                </c:pt>
                <c:pt idx="350">
                  <c:v>-0.31895860515154384</c:v>
                </c:pt>
                <c:pt idx="351">
                  <c:v>-0.25720690284048331</c:v>
                </c:pt>
                <c:pt idx="352">
                  <c:v>-0.17972518296130002</c:v>
                </c:pt>
                <c:pt idx="353">
                  <c:v>-9.6750168467661046E-2</c:v>
                </c:pt>
                <c:pt idx="354">
                  <c:v>4.5401877204044983E-2</c:v>
                </c:pt>
                <c:pt idx="355">
                  <c:v>0.22141945167841826</c:v>
                </c:pt>
                <c:pt idx="356">
                  <c:v>0.33146222243068379</c:v>
                </c:pt>
                <c:pt idx="357">
                  <c:v>0.35119131753005361</c:v>
                </c:pt>
                <c:pt idx="358">
                  <c:v>0.38646468769473508</c:v>
                </c:pt>
                <c:pt idx="359">
                  <c:v>0.53547682267931229</c:v>
                </c:pt>
                <c:pt idx="360">
                  <c:v>0.73571674521085018</c:v>
                </c:pt>
                <c:pt idx="361">
                  <c:v>0.80113963427054724</c:v>
                </c:pt>
                <c:pt idx="362">
                  <c:v>0.74615078747698371</c:v>
                </c:pt>
                <c:pt idx="363">
                  <c:v>0.70376152574722317</c:v>
                </c:pt>
                <c:pt idx="364">
                  <c:v>0.57633651073971692</c:v>
                </c:pt>
                <c:pt idx="365">
                  <c:v>0.38174338592046531</c:v>
                </c:pt>
                <c:pt idx="366">
                  <c:v>0.24958080071766608</c:v>
                </c:pt>
                <c:pt idx="367">
                  <c:v>0.16055001901174748</c:v>
                </c:pt>
                <c:pt idx="368">
                  <c:v>5.5991200422508269E-2</c:v>
                </c:pt>
                <c:pt idx="369">
                  <c:v>-4.3258435084357894E-2</c:v>
                </c:pt>
                <c:pt idx="370">
                  <c:v>-0.12766973871601461</c:v>
                </c:pt>
                <c:pt idx="371">
                  <c:v>-0.16706428498826875</c:v>
                </c:pt>
                <c:pt idx="372">
                  <c:v>-0.13808864423474509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2-49AE-86D5-8E83A9DFE4F5}"/>
            </c:ext>
          </c:extLst>
        </c:ser>
        <c:ser>
          <c:idx val="0"/>
          <c:order val="1"/>
          <c:tx>
            <c:strRef>
              <c:f>REGV!$V$10</c:f>
              <c:strCache>
                <c:ptCount val="1"/>
                <c:pt idx="0">
                  <c:v>TCA-REGVN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REGV!$V$23:$V$419</c:f>
              <c:numCache>
                <c:formatCode>0.0%_);[Red]\-0.0%_)</c:formatCode>
                <c:ptCount val="397"/>
                <c:pt idx="0">
                  <c:v>7.2847299698948431E-2</c:v>
                </c:pt>
                <c:pt idx="1">
                  <c:v>5.824920252481891E-2</c:v>
                </c:pt>
                <c:pt idx="2">
                  <c:v>-1.807361408472008E-2</c:v>
                </c:pt>
                <c:pt idx="3">
                  <c:v>-0.12676862757227836</c:v>
                </c:pt>
                <c:pt idx="4">
                  <c:v>-0.20970963003808996</c:v>
                </c:pt>
                <c:pt idx="5">
                  <c:v>-0.28612736208156109</c:v>
                </c:pt>
                <c:pt idx="6">
                  <c:v>-0.35301393353839039</c:v>
                </c:pt>
                <c:pt idx="7">
                  <c:v>-0.3592218312747969</c:v>
                </c:pt>
                <c:pt idx="8">
                  <c:v>-0.35165816172986797</c:v>
                </c:pt>
                <c:pt idx="9">
                  <c:v>-0.34957511497084148</c:v>
                </c:pt>
                <c:pt idx="10">
                  <c:v>-0.32738835362365137</c:v>
                </c:pt>
                <c:pt idx="11">
                  <c:v>-0.32305786229849431</c:v>
                </c:pt>
                <c:pt idx="12">
                  <c:v>-0.32091231630425754</c:v>
                </c:pt>
                <c:pt idx="13">
                  <c:v>-0.26865670624325722</c:v>
                </c:pt>
                <c:pt idx="14">
                  <c:v>-0.18828529905030689</c:v>
                </c:pt>
                <c:pt idx="15">
                  <c:v>-9.8877746528750365E-2</c:v>
                </c:pt>
                <c:pt idx="16">
                  <c:v>-1.4145264273060176E-2</c:v>
                </c:pt>
                <c:pt idx="17">
                  <c:v>3.7136053284636317E-2</c:v>
                </c:pt>
                <c:pt idx="18">
                  <c:v>7.5571239041551719E-2</c:v>
                </c:pt>
                <c:pt idx="19">
                  <c:v>8.0841259864896431E-2</c:v>
                </c:pt>
                <c:pt idx="20">
                  <c:v>6.6045712102542398E-2</c:v>
                </c:pt>
                <c:pt idx="21">
                  <c:v>9.9571215235837673E-2</c:v>
                </c:pt>
                <c:pt idx="22">
                  <c:v>0.14302981099665635</c:v>
                </c:pt>
                <c:pt idx="23">
                  <c:v>0.15322525495323558</c:v>
                </c:pt>
                <c:pt idx="24">
                  <c:v>0.14338061075040298</c:v>
                </c:pt>
                <c:pt idx="25">
                  <c:v>0.1099161278671168</c:v>
                </c:pt>
                <c:pt idx="26">
                  <c:v>7.9879628273698433E-2</c:v>
                </c:pt>
                <c:pt idx="27">
                  <c:v>8.8816388402757074E-2</c:v>
                </c:pt>
                <c:pt idx="28">
                  <c:v>0.12728820805697993</c:v>
                </c:pt>
                <c:pt idx="29">
                  <c:v>0.17334631459350391</c:v>
                </c:pt>
                <c:pt idx="30">
                  <c:v>0.21885785743824737</c:v>
                </c:pt>
                <c:pt idx="31">
                  <c:v>0.24586757179724117</c:v>
                </c:pt>
                <c:pt idx="32">
                  <c:v>0.2661204704341773</c:v>
                </c:pt>
                <c:pt idx="33">
                  <c:v>0.23775401491035408</c:v>
                </c:pt>
                <c:pt idx="34">
                  <c:v>0.19456304241058353</c:v>
                </c:pt>
                <c:pt idx="35">
                  <c:v>0.23616708455681135</c:v>
                </c:pt>
                <c:pt idx="36">
                  <c:v>0.31310457674259928</c:v>
                </c:pt>
                <c:pt idx="37">
                  <c:v>0.33791606253746176</c:v>
                </c:pt>
                <c:pt idx="38">
                  <c:v>0.32666071351181181</c:v>
                </c:pt>
                <c:pt idx="39">
                  <c:v>0.28831017899967692</c:v>
                </c:pt>
                <c:pt idx="40">
                  <c:v>0.21793937383189621</c:v>
                </c:pt>
                <c:pt idx="41">
                  <c:v>0.17395416417778797</c:v>
                </c:pt>
                <c:pt idx="42">
                  <c:v>0.1372747950335349</c:v>
                </c:pt>
                <c:pt idx="43">
                  <c:v>7.5697445115884721E-2</c:v>
                </c:pt>
                <c:pt idx="44">
                  <c:v>-9.0178816846124832E-3</c:v>
                </c:pt>
                <c:pt idx="45">
                  <c:v>-7.3043649558959145E-2</c:v>
                </c:pt>
                <c:pt idx="46">
                  <c:v>-0.10815676893407333</c:v>
                </c:pt>
                <c:pt idx="47">
                  <c:v>-0.15865492249014634</c:v>
                </c:pt>
                <c:pt idx="48">
                  <c:v>-0.200389633977611</c:v>
                </c:pt>
                <c:pt idx="49">
                  <c:v>-0.22162352725127443</c:v>
                </c:pt>
                <c:pt idx="50">
                  <c:v>-0.25453878780757755</c:v>
                </c:pt>
                <c:pt idx="51">
                  <c:v>-0.31469440625487</c:v>
                </c:pt>
                <c:pt idx="52">
                  <c:v>-0.33798057410442894</c:v>
                </c:pt>
                <c:pt idx="53">
                  <c:v>-0.29695844962781082</c:v>
                </c:pt>
                <c:pt idx="54">
                  <c:v>-0.22455766595084725</c:v>
                </c:pt>
                <c:pt idx="55">
                  <c:v>-0.12433370275424094</c:v>
                </c:pt>
                <c:pt idx="56">
                  <c:v>-5.8795310861474714E-3</c:v>
                </c:pt>
                <c:pt idx="57">
                  <c:v>9.4188085091070572E-2</c:v>
                </c:pt>
                <c:pt idx="58">
                  <c:v>0.14268768724316128</c:v>
                </c:pt>
                <c:pt idx="59">
                  <c:v>8.9577963522812221E-2</c:v>
                </c:pt>
                <c:pt idx="60">
                  <c:v>1.0773104984571624E-2</c:v>
                </c:pt>
                <c:pt idx="61">
                  <c:v>4.7256056093132326E-3</c:v>
                </c:pt>
                <c:pt idx="62">
                  <c:v>-1.3555442295863918E-3</c:v>
                </c:pt>
                <c:pt idx="63">
                  <c:v>-1.793515472687579E-3</c:v>
                </c:pt>
                <c:pt idx="64">
                  <c:v>7.3470133749977684E-3</c:v>
                </c:pt>
                <c:pt idx="65">
                  <c:v>-4.6413825477126247E-2</c:v>
                </c:pt>
                <c:pt idx="66">
                  <c:v>-0.14990968942072902</c:v>
                </c:pt>
                <c:pt idx="67">
                  <c:v>-0.23738198240517705</c:v>
                </c:pt>
                <c:pt idx="68">
                  <c:v>-0.27975222239092301</c:v>
                </c:pt>
                <c:pt idx="69">
                  <c:v>-0.30412972178616215</c:v>
                </c:pt>
                <c:pt idx="70">
                  <c:v>-0.3062681127342638</c:v>
                </c:pt>
                <c:pt idx="71">
                  <c:v>-0.28942668188483633</c:v>
                </c:pt>
                <c:pt idx="72">
                  <c:v>-0.33859789039717847</c:v>
                </c:pt>
                <c:pt idx="73">
                  <c:v>-0.42511236958057463</c:v>
                </c:pt>
                <c:pt idx="74">
                  <c:v>-0.43415849455324362</c:v>
                </c:pt>
                <c:pt idx="75">
                  <c:v>-0.40020442266228684</c:v>
                </c:pt>
                <c:pt idx="76">
                  <c:v>-0.39600479464987082</c:v>
                </c:pt>
                <c:pt idx="77">
                  <c:v>-0.39667802089106374</c:v>
                </c:pt>
                <c:pt idx="78">
                  <c:v>-0.37395933108811197</c:v>
                </c:pt>
                <c:pt idx="79">
                  <c:v>-0.38168494052159785</c:v>
                </c:pt>
                <c:pt idx="80">
                  <c:v>-0.42410014606780411</c:v>
                </c:pt>
                <c:pt idx="81">
                  <c:v>-0.45294748123380768</c:v>
                </c:pt>
                <c:pt idx="82">
                  <c:v>-0.48521474554648725</c:v>
                </c:pt>
                <c:pt idx="83">
                  <c:v>-0.50930291000270267</c:v>
                </c:pt>
                <c:pt idx="84">
                  <c:v>-0.48276435515734462</c:v>
                </c:pt>
                <c:pt idx="85">
                  <c:v>-0.43532659697731946</c:v>
                </c:pt>
                <c:pt idx="86">
                  <c:v>-0.40593017008175358</c:v>
                </c:pt>
                <c:pt idx="87">
                  <c:v>-0.40165945277061643</c:v>
                </c:pt>
                <c:pt idx="88">
                  <c:v>-0.44267857494389207</c:v>
                </c:pt>
                <c:pt idx="89">
                  <c:v>-0.51983833238343835</c:v>
                </c:pt>
                <c:pt idx="90">
                  <c:v>-0.59353912016200117</c:v>
                </c:pt>
                <c:pt idx="91">
                  <c:v>-0.62655861786725331</c:v>
                </c:pt>
                <c:pt idx="92">
                  <c:v>-0.61375353688633161</c:v>
                </c:pt>
                <c:pt idx="93">
                  <c:v>-0.58313334369385994</c:v>
                </c:pt>
                <c:pt idx="94">
                  <c:v>-0.53818266574935625</c:v>
                </c:pt>
                <c:pt idx="95">
                  <c:v>-0.43861187664739398</c:v>
                </c:pt>
                <c:pt idx="96">
                  <c:v>-0.31879966991378172</c:v>
                </c:pt>
                <c:pt idx="97">
                  <c:v>-0.26089143647860136</c:v>
                </c:pt>
                <c:pt idx="98">
                  <c:v>-0.23500856207809084</c:v>
                </c:pt>
                <c:pt idx="99">
                  <c:v>-0.13511403431298663</c:v>
                </c:pt>
                <c:pt idx="100">
                  <c:v>8.9892863465175443E-2</c:v>
                </c:pt>
                <c:pt idx="101">
                  <c:v>0.4182903107187288</c:v>
                </c:pt>
                <c:pt idx="102">
                  <c:v>0.8172182812599369</c:v>
                </c:pt>
                <c:pt idx="103">
                  <c:v>1.2466868405021883</c:v>
                </c:pt>
                <c:pt idx="104">
                  <c:v>1.5864553578424005</c:v>
                </c:pt>
                <c:pt idx="105">
                  <c:v>1.7979670456992305</c:v>
                </c:pt>
                <c:pt idx="106">
                  <c:v>1.8838941877029582</c:v>
                </c:pt>
                <c:pt idx="107">
                  <c:v>1.6999803831174165</c:v>
                </c:pt>
                <c:pt idx="108">
                  <c:v>1.5330026444139522</c:v>
                </c:pt>
                <c:pt idx="109">
                  <c:v>1.6803055191352327</c:v>
                </c:pt>
                <c:pt idx="110">
                  <c:v>1.7533300091694999</c:v>
                </c:pt>
                <c:pt idx="111">
                  <c:v>1.5045401042671287</c:v>
                </c:pt>
                <c:pt idx="112">
                  <c:v>1.2593965306259718</c:v>
                </c:pt>
                <c:pt idx="113">
                  <c:v>1.143516757034611</c:v>
                </c:pt>
                <c:pt idx="114">
                  <c:v>1.0908973441918826</c:v>
                </c:pt>
                <c:pt idx="115">
                  <c:v>0.98841815265401056</c:v>
                </c:pt>
                <c:pt idx="116">
                  <c:v>0.79524845750725603</c:v>
                </c:pt>
                <c:pt idx="117">
                  <c:v>0.6277507696066893</c:v>
                </c:pt>
                <c:pt idx="118">
                  <c:v>0.55547775082114037</c:v>
                </c:pt>
                <c:pt idx="119">
                  <c:v>0.56597114931564141</c:v>
                </c:pt>
                <c:pt idx="120">
                  <c:v>0.56209503260500382</c:v>
                </c:pt>
                <c:pt idx="121">
                  <c:v>0.47074452718896054</c:v>
                </c:pt>
                <c:pt idx="122">
                  <c:v>0.40437341337043775</c:v>
                </c:pt>
                <c:pt idx="123">
                  <c:v>0.38638385534742015</c:v>
                </c:pt>
                <c:pt idx="124">
                  <c:v>0.36630603109166393</c:v>
                </c:pt>
                <c:pt idx="125">
                  <c:v>0.3242978490369417</c:v>
                </c:pt>
                <c:pt idx="126">
                  <c:v>0.24794612942257799</c:v>
                </c:pt>
                <c:pt idx="127">
                  <c:v>0.20209593588940922</c:v>
                </c:pt>
                <c:pt idx="128">
                  <c:v>0.22722955944504419</c:v>
                </c:pt>
                <c:pt idx="129">
                  <c:v>0.25957826808422935</c:v>
                </c:pt>
                <c:pt idx="130">
                  <c:v>0.26081648677587488</c:v>
                </c:pt>
                <c:pt idx="131">
                  <c:v>0.23380558241185923</c:v>
                </c:pt>
                <c:pt idx="132">
                  <c:v>0.20193117869887311</c:v>
                </c:pt>
                <c:pt idx="133">
                  <c:v>0.18725067307994303</c:v>
                </c:pt>
                <c:pt idx="134">
                  <c:v>0.19175664271476056</c:v>
                </c:pt>
                <c:pt idx="135">
                  <c:v>0.18740180804536366</c:v>
                </c:pt>
                <c:pt idx="136">
                  <c:v>0.14681737389984817</c:v>
                </c:pt>
                <c:pt idx="137">
                  <c:v>0.10856041358664625</c:v>
                </c:pt>
                <c:pt idx="138">
                  <c:v>0.1034986205641657</c:v>
                </c:pt>
                <c:pt idx="139">
                  <c:v>0.12342536909105695</c:v>
                </c:pt>
                <c:pt idx="140">
                  <c:v>0.13175955003494844</c:v>
                </c:pt>
                <c:pt idx="141">
                  <c:v>0.12746504376199952</c:v>
                </c:pt>
                <c:pt idx="142">
                  <c:v>0.1373638243063886</c:v>
                </c:pt>
                <c:pt idx="143">
                  <c:v>0.16993234373263832</c:v>
                </c:pt>
                <c:pt idx="144">
                  <c:v>0.1975854667912742</c:v>
                </c:pt>
                <c:pt idx="145">
                  <c:v>0.20525341311149625</c:v>
                </c:pt>
                <c:pt idx="146">
                  <c:v>0.20014386696720199</c:v>
                </c:pt>
                <c:pt idx="147">
                  <c:v>0.19477853499515629</c:v>
                </c:pt>
                <c:pt idx="148">
                  <c:v>0.20797155744997853</c:v>
                </c:pt>
                <c:pt idx="149">
                  <c:v>0.23542590201784974</c:v>
                </c:pt>
                <c:pt idx="150">
                  <c:v>0.2947009360114885</c:v>
                </c:pt>
                <c:pt idx="151">
                  <c:v>0.32927508797313276</c:v>
                </c:pt>
                <c:pt idx="152">
                  <c:v>0.30920673350080996</c:v>
                </c:pt>
                <c:pt idx="153">
                  <c:v>0.28928910263695973</c:v>
                </c:pt>
                <c:pt idx="154">
                  <c:v>0.23458597787906865</c:v>
                </c:pt>
                <c:pt idx="155">
                  <c:v>0.14203184139505964</c:v>
                </c:pt>
                <c:pt idx="156">
                  <c:v>9.7204459187905767E-2</c:v>
                </c:pt>
                <c:pt idx="157">
                  <c:v>0.10436156723762213</c:v>
                </c:pt>
                <c:pt idx="158">
                  <c:v>0.12192011418726723</c:v>
                </c:pt>
                <c:pt idx="159">
                  <c:v>0.14749933922057323</c:v>
                </c:pt>
                <c:pt idx="160">
                  <c:v>0.15396594587443602</c:v>
                </c:pt>
                <c:pt idx="161">
                  <c:v>0.13951262363933892</c:v>
                </c:pt>
                <c:pt idx="162">
                  <c:v>9.9140464882773838E-2</c:v>
                </c:pt>
                <c:pt idx="163">
                  <c:v>4.7446838785140999E-2</c:v>
                </c:pt>
                <c:pt idx="164">
                  <c:v>2.1497626630112565E-2</c:v>
                </c:pt>
                <c:pt idx="165">
                  <c:v>-1.836059662718359E-2</c:v>
                </c:pt>
                <c:pt idx="166">
                  <c:v>-6.2582997839237264E-2</c:v>
                </c:pt>
                <c:pt idx="167">
                  <c:v>-7.4586620117883973E-2</c:v>
                </c:pt>
                <c:pt idx="168">
                  <c:v>-9.1598363206350619E-2</c:v>
                </c:pt>
                <c:pt idx="169">
                  <c:v>-0.13328352663397136</c:v>
                </c:pt>
                <c:pt idx="170">
                  <c:v>-0.17525303197807707</c:v>
                </c:pt>
                <c:pt idx="171">
                  <c:v>-0.19347044329023744</c:v>
                </c:pt>
                <c:pt idx="172">
                  <c:v>-0.18542390452632007</c:v>
                </c:pt>
                <c:pt idx="173">
                  <c:v>-0.17898833063569941</c:v>
                </c:pt>
                <c:pt idx="174">
                  <c:v>-0.18796132896700091</c:v>
                </c:pt>
                <c:pt idx="175">
                  <c:v>-0.1883403381761074</c:v>
                </c:pt>
                <c:pt idx="176">
                  <c:v>-0.17826988416465195</c:v>
                </c:pt>
                <c:pt idx="177">
                  <c:v>-0.1305938905983649</c:v>
                </c:pt>
                <c:pt idx="178">
                  <c:v>-3.3981805484084693E-2</c:v>
                </c:pt>
                <c:pt idx="179">
                  <c:v>5.1979475994305746E-2</c:v>
                </c:pt>
                <c:pt idx="180">
                  <c:v>0.11447271241868928</c:v>
                </c:pt>
                <c:pt idx="181">
                  <c:v>0.16983752511286454</c:v>
                </c:pt>
                <c:pt idx="182">
                  <c:v>0.20706693202276649</c:v>
                </c:pt>
                <c:pt idx="183">
                  <c:v>0.21995459860065503</c:v>
                </c:pt>
                <c:pt idx="184">
                  <c:v>0.23200732320653028</c:v>
                </c:pt>
                <c:pt idx="185">
                  <c:v>0.24898180093359157</c:v>
                </c:pt>
                <c:pt idx="186">
                  <c:v>0.2734958476480609</c:v>
                </c:pt>
                <c:pt idx="187">
                  <c:v>0.31655333733587909</c:v>
                </c:pt>
                <c:pt idx="188">
                  <c:v>0.35965329440583371</c:v>
                </c:pt>
                <c:pt idx="189">
                  <c:v>0.37467817254440994</c:v>
                </c:pt>
                <c:pt idx="190">
                  <c:v>0.39342442107119502</c:v>
                </c:pt>
                <c:pt idx="191">
                  <c:v>0.4079025525983575</c:v>
                </c:pt>
                <c:pt idx="192">
                  <c:v>0.37842124725676207</c:v>
                </c:pt>
                <c:pt idx="193">
                  <c:v>0.34195829731192373</c:v>
                </c:pt>
                <c:pt idx="194">
                  <c:v>0.35125146920935957</c:v>
                </c:pt>
                <c:pt idx="195">
                  <c:v>0.36527958892484635</c:v>
                </c:pt>
                <c:pt idx="196">
                  <c:v>0.3528072796695787</c:v>
                </c:pt>
                <c:pt idx="197">
                  <c:v>0.35894603161438066</c:v>
                </c:pt>
                <c:pt idx="198">
                  <c:v>0.3457348230069528</c:v>
                </c:pt>
                <c:pt idx="199">
                  <c:v>0.32151326891488896</c:v>
                </c:pt>
                <c:pt idx="200">
                  <c:v>0.31832827231092153</c:v>
                </c:pt>
                <c:pt idx="201">
                  <c:v>0.28910454970841548</c:v>
                </c:pt>
                <c:pt idx="202">
                  <c:v>0.18512261395759499</c:v>
                </c:pt>
                <c:pt idx="203">
                  <c:v>8.1181401370732598E-2</c:v>
                </c:pt>
                <c:pt idx="204">
                  <c:v>5.3289149465494567E-2</c:v>
                </c:pt>
                <c:pt idx="205">
                  <c:v>5.2193187166351684E-2</c:v>
                </c:pt>
                <c:pt idx="206">
                  <c:v>1.7713961495445574E-2</c:v>
                </c:pt>
                <c:pt idx="207">
                  <c:v>-7.0867480152299045E-3</c:v>
                </c:pt>
                <c:pt idx="208">
                  <c:v>-4.0851522283796848E-3</c:v>
                </c:pt>
                <c:pt idx="209">
                  <c:v>-2.8288683732905384E-2</c:v>
                </c:pt>
                <c:pt idx="210">
                  <c:v>-4.4726049654452704E-2</c:v>
                </c:pt>
                <c:pt idx="211">
                  <c:v>-7.6294081453608054E-2</c:v>
                </c:pt>
                <c:pt idx="212">
                  <c:v>-0.13025050409801198</c:v>
                </c:pt>
                <c:pt idx="213">
                  <c:v>-0.13241416951693707</c:v>
                </c:pt>
                <c:pt idx="214">
                  <c:v>-8.6264076071920326E-2</c:v>
                </c:pt>
                <c:pt idx="215">
                  <c:v>-3.1949901948212345E-2</c:v>
                </c:pt>
                <c:pt idx="216">
                  <c:v>-1.8003334036472696E-3</c:v>
                </c:pt>
                <c:pt idx="217">
                  <c:v>4.6578534201232369E-2</c:v>
                </c:pt>
                <c:pt idx="218">
                  <c:v>0.12331111704047304</c:v>
                </c:pt>
                <c:pt idx="219">
                  <c:v>0.17404562636834564</c:v>
                </c:pt>
                <c:pt idx="220">
                  <c:v>0.17177708170251016</c:v>
                </c:pt>
                <c:pt idx="221">
                  <c:v>0.14109152976800976</c:v>
                </c:pt>
                <c:pt idx="222">
                  <c:v>0.12323418807578279</c:v>
                </c:pt>
                <c:pt idx="223">
                  <c:v>0.14475572575390383</c:v>
                </c:pt>
                <c:pt idx="224">
                  <c:v>0.20872437721154946</c:v>
                </c:pt>
                <c:pt idx="225">
                  <c:v>0.21033453300949301</c:v>
                </c:pt>
                <c:pt idx="226">
                  <c:v>0.12900606661875513</c:v>
                </c:pt>
                <c:pt idx="227">
                  <c:v>6.6928540589101582E-2</c:v>
                </c:pt>
                <c:pt idx="228">
                  <c:v>1.3780427209416857E-2</c:v>
                </c:pt>
                <c:pt idx="229">
                  <c:v>-8.3206348306763434E-2</c:v>
                </c:pt>
                <c:pt idx="230">
                  <c:v>-0.1947706173197461</c:v>
                </c:pt>
                <c:pt idx="231">
                  <c:v>-0.28487088039368991</c:v>
                </c:pt>
                <c:pt idx="232">
                  <c:v>-0.33021693644155714</c:v>
                </c:pt>
                <c:pt idx="233">
                  <c:v>-0.32407278505728188</c:v>
                </c:pt>
                <c:pt idx="234">
                  <c:v>-0.2993487939893823</c:v>
                </c:pt>
                <c:pt idx="235">
                  <c:v>-0.29510447833861408</c:v>
                </c:pt>
                <c:pt idx="236">
                  <c:v>-0.33373867868380147</c:v>
                </c:pt>
                <c:pt idx="237">
                  <c:v>-0.36537693296938412</c:v>
                </c:pt>
                <c:pt idx="238">
                  <c:v>-0.34807757033701336</c:v>
                </c:pt>
                <c:pt idx="239">
                  <c:v>-0.3323138029754279</c:v>
                </c:pt>
                <c:pt idx="240">
                  <c:v>-0.31684704385033735</c:v>
                </c:pt>
                <c:pt idx="241">
                  <c:v>-0.26355440167604016</c:v>
                </c:pt>
                <c:pt idx="242">
                  <c:v>-0.18513441854899648</c:v>
                </c:pt>
                <c:pt idx="243">
                  <c:v>-9.824601700689306E-2</c:v>
                </c:pt>
                <c:pt idx="244">
                  <c:v>-2.2133693101032526E-2</c:v>
                </c:pt>
                <c:pt idx="245">
                  <c:v>2.1307389535964782E-2</c:v>
                </c:pt>
                <c:pt idx="246">
                  <c:v>1.5233043519870426E-2</c:v>
                </c:pt>
                <c:pt idx="247">
                  <c:v>3.2369066007976732E-2</c:v>
                </c:pt>
                <c:pt idx="248">
                  <c:v>0.10999271351676776</c:v>
                </c:pt>
                <c:pt idx="249">
                  <c:v>0.15446540748640047</c:v>
                </c:pt>
                <c:pt idx="250">
                  <c:v>0.12000479438364198</c:v>
                </c:pt>
                <c:pt idx="251">
                  <c:v>9.4720706496167928E-2</c:v>
                </c:pt>
                <c:pt idx="252">
                  <c:v>0.10067958822680323</c:v>
                </c:pt>
                <c:pt idx="253">
                  <c:v>9.3292253516476187E-2</c:v>
                </c:pt>
                <c:pt idx="254">
                  <c:v>0.1062153119347542</c:v>
                </c:pt>
                <c:pt idx="255">
                  <c:v>0.12261060822598768</c:v>
                </c:pt>
                <c:pt idx="256">
                  <c:v>0.1029002762871587</c:v>
                </c:pt>
                <c:pt idx="257">
                  <c:v>8.067802113978817E-2</c:v>
                </c:pt>
                <c:pt idx="258">
                  <c:v>9.7882246273418794E-2</c:v>
                </c:pt>
                <c:pt idx="259">
                  <c:v>0.11014717883074532</c:v>
                </c:pt>
                <c:pt idx="260">
                  <c:v>9.2958807825253453E-2</c:v>
                </c:pt>
                <c:pt idx="261">
                  <c:v>0.12325114989023733</c:v>
                </c:pt>
                <c:pt idx="262">
                  <c:v>0.2063909313345289</c:v>
                </c:pt>
                <c:pt idx="263">
                  <c:v>0.25939327124917133</c:v>
                </c:pt>
                <c:pt idx="264">
                  <c:v>0.26250883413426673</c:v>
                </c:pt>
                <c:pt idx="265">
                  <c:v>0.25921849317593981</c:v>
                </c:pt>
                <c:pt idx="266">
                  <c:v>0.24942811670109433</c:v>
                </c:pt>
                <c:pt idx="267">
                  <c:v>0.24081164786668507</c:v>
                </c:pt>
                <c:pt idx="268">
                  <c:v>0.25028839220744992</c:v>
                </c:pt>
                <c:pt idx="269">
                  <c:v>0.26261229268789665</c:v>
                </c:pt>
                <c:pt idx="270">
                  <c:v>0.24398337473710541</c:v>
                </c:pt>
                <c:pt idx="271">
                  <c:v>0.20649231979776861</c:v>
                </c:pt>
                <c:pt idx="272">
                  <c:v>0.19434669426057471</c:v>
                </c:pt>
                <c:pt idx="273">
                  <c:v>0.20180789368126328</c:v>
                </c:pt>
                <c:pt idx="274">
                  <c:v>0.20536039183852495</c:v>
                </c:pt>
                <c:pt idx="275">
                  <c:v>0.20500072795917457</c:v>
                </c:pt>
                <c:pt idx="276">
                  <c:v>0.19652621794582159</c:v>
                </c:pt>
                <c:pt idx="277">
                  <c:v>0.2053744177746184</c:v>
                </c:pt>
                <c:pt idx="278">
                  <c:v>0.1870872463242812</c:v>
                </c:pt>
                <c:pt idx="279">
                  <c:v>0.10896627425596628</c:v>
                </c:pt>
                <c:pt idx="280">
                  <c:v>1.813811627325923E-2</c:v>
                </c:pt>
                <c:pt idx="281">
                  <c:v>-0.10227277451399075</c:v>
                </c:pt>
                <c:pt idx="282">
                  <c:v>-0.20042049425080244</c:v>
                </c:pt>
                <c:pt idx="283">
                  <c:v>-0.25141646977426757</c:v>
                </c:pt>
                <c:pt idx="284">
                  <c:v>-0.31629322870525611</c:v>
                </c:pt>
                <c:pt idx="285">
                  <c:v>-0.3954395684408093</c:v>
                </c:pt>
                <c:pt idx="286">
                  <c:v>-0.43387454567758732</c:v>
                </c:pt>
                <c:pt idx="287">
                  <c:v>-0.44454066352000909</c:v>
                </c:pt>
                <c:pt idx="288">
                  <c:v>-0.46176564905517714</c:v>
                </c:pt>
                <c:pt idx="289">
                  <c:v>-0.48527030579573138</c:v>
                </c:pt>
                <c:pt idx="290">
                  <c:v>-0.51377761485137952</c:v>
                </c:pt>
                <c:pt idx="291">
                  <c:v>-0.52037148477606165</c:v>
                </c:pt>
                <c:pt idx="292">
                  <c:v>-0.50336709505440513</c:v>
                </c:pt>
                <c:pt idx="293">
                  <c:v>-0.42863390102650822</c:v>
                </c:pt>
                <c:pt idx="294">
                  <c:v>-0.32389073571904248</c:v>
                </c:pt>
                <c:pt idx="295">
                  <c:v>-0.30067868913549767</c:v>
                </c:pt>
                <c:pt idx="296">
                  <c:v>-0.32218416347344536</c:v>
                </c:pt>
                <c:pt idx="297">
                  <c:v>-0.33342652081810786</c:v>
                </c:pt>
                <c:pt idx="298">
                  <c:v>-0.35609498829013497</c:v>
                </c:pt>
                <c:pt idx="299">
                  <c:v>-0.36022942473626052</c:v>
                </c:pt>
                <c:pt idx="300">
                  <c:v>-0.35050757204273897</c:v>
                </c:pt>
                <c:pt idx="301">
                  <c:v>-0.38806970338496605</c:v>
                </c:pt>
                <c:pt idx="302">
                  <c:v>-0.4108817267972269</c:v>
                </c:pt>
                <c:pt idx="303">
                  <c:v>-0.40218547306455443</c:v>
                </c:pt>
                <c:pt idx="304">
                  <c:v>-0.38298657224546939</c:v>
                </c:pt>
                <c:pt idx="305">
                  <c:v>-0.37189753871586706</c:v>
                </c:pt>
                <c:pt idx="306">
                  <c:v>-0.35729750487068701</c:v>
                </c:pt>
                <c:pt idx="307">
                  <c:v>-0.26171946375582078</c:v>
                </c:pt>
                <c:pt idx="308">
                  <c:v>-7.1512983028840904E-2</c:v>
                </c:pt>
                <c:pt idx="309">
                  <c:v>0.14403548100281549</c:v>
                </c:pt>
                <c:pt idx="310">
                  <c:v>0.24922370339376765</c:v>
                </c:pt>
                <c:pt idx="311">
                  <c:v>0.21866355284173156</c:v>
                </c:pt>
                <c:pt idx="312">
                  <c:v>0.23376005988979487</c:v>
                </c:pt>
                <c:pt idx="313">
                  <c:v>0.3713477148692248</c:v>
                </c:pt>
                <c:pt idx="314">
                  <c:v>0.47889478241675021</c:v>
                </c:pt>
                <c:pt idx="315">
                  <c:v>0.47050881952332668</c:v>
                </c:pt>
                <c:pt idx="316">
                  <c:v>0.46274149882542481</c:v>
                </c:pt>
                <c:pt idx="317">
                  <c:v>0.37696893031770617</c:v>
                </c:pt>
                <c:pt idx="318">
                  <c:v>0.16979478899700884</c:v>
                </c:pt>
                <c:pt idx="319">
                  <c:v>7.4540136281340263E-3</c:v>
                </c:pt>
                <c:pt idx="320">
                  <c:v>-0.10777400945865623</c:v>
                </c:pt>
                <c:pt idx="321">
                  <c:v>-0.19853883444583431</c:v>
                </c:pt>
                <c:pt idx="322">
                  <c:v>-0.20044243866189559</c:v>
                </c:pt>
                <c:pt idx="323">
                  <c:v>-0.14282313338467867</c:v>
                </c:pt>
                <c:pt idx="324">
                  <c:v>-9.231277054350906E-2</c:v>
                </c:pt>
                <c:pt idx="325">
                  <c:v>-7.1305127195060436E-2</c:v>
                </c:pt>
                <c:pt idx="326">
                  <c:v>-4.643240581115482E-2</c:v>
                </c:pt>
                <c:pt idx="327">
                  <c:v>2.4656400806180256E-2</c:v>
                </c:pt>
                <c:pt idx="328">
                  <c:v>3.9865900865463155E-2</c:v>
                </c:pt>
                <c:pt idx="329">
                  <c:v>3.8900174747723559E-2</c:v>
                </c:pt>
                <c:pt idx="330">
                  <c:v>0.12948049548846297</c:v>
                </c:pt>
                <c:pt idx="331">
                  <c:v>0.15912819522455468</c:v>
                </c:pt>
                <c:pt idx="332">
                  <c:v>0.1181493998321379</c:v>
                </c:pt>
                <c:pt idx="333">
                  <c:v>0.13646483139988885</c:v>
                </c:pt>
                <c:pt idx="334">
                  <c:v>0.1732196501866301</c:v>
                </c:pt>
                <c:pt idx="335">
                  <c:v>0.16952107688466067</c:v>
                </c:pt>
                <c:pt idx="336">
                  <c:v>0.12164831746546456</c:v>
                </c:pt>
                <c:pt idx="337">
                  <c:v>0.10075006045735968</c:v>
                </c:pt>
                <c:pt idx="338">
                  <c:v>0.12467970625379654</c:v>
                </c:pt>
                <c:pt idx="339">
                  <c:v>0.11399248304550125</c:v>
                </c:pt>
                <c:pt idx="340">
                  <c:v>9.5733809366429057E-2</c:v>
                </c:pt>
                <c:pt idx="341">
                  <c:v>0.11543275906568917</c:v>
                </c:pt>
                <c:pt idx="342">
                  <c:v>0.10411405623421932</c:v>
                </c:pt>
                <c:pt idx="343">
                  <c:v>9.2900640100999743E-2</c:v>
                </c:pt>
                <c:pt idx="344">
                  <c:v>0.16197626399053711</c:v>
                </c:pt>
                <c:pt idx="345">
                  <c:v>0.18637080932137629</c:v>
                </c:pt>
                <c:pt idx="346">
                  <c:v>9.776348548846836E-2</c:v>
                </c:pt>
                <c:pt idx="347">
                  <c:v>2.6501171061399376E-3</c:v>
                </c:pt>
                <c:pt idx="348">
                  <c:v>-8.2716516608270174E-2</c:v>
                </c:pt>
                <c:pt idx="349">
                  <c:v>-0.16567089168106253</c:v>
                </c:pt>
                <c:pt idx="350">
                  <c:v>-0.21116192225107766</c:v>
                </c:pt>
                <c:pt idx="351">
                  <c:v>-0.20415155276872476</c:v>
                </c:pt>
                <c:pt idx="352">
                  <c:v>-0.17038967964841667</c:v>
                </c:pt>
                <c:pt idx="353">
                  <c:v>-0.1434990119760674</c:v>
                </c:pt>
                <c:pt idx="354">
                  <c:v>-7.4822712391709567E-2</c:v>
                </c:pt>
                <c:pt idx="355">
                  <c:v>3.1963474277765691E-2</c:v>
                </c:pt>
                <c:pt idx="356">
                  <c:v>6.1079218022166648E-2</c:v>
                </c:pt>
                <c:pt idx="357">
                  <c:v>4.3698315534494769E-2</c:v>
                </c:pt>
                <c:pt idx="358">
                  <c:v>9.4764577149950568E-2</c:v>
                </c:pt>
                <c:pt idx="359">
                  <c:v>0.24423214436165286</c:v>
                </c:pt>
                <c:pt idx="360">
                  <c:v>0.47455305030306216</c:v>
                </c:pt>
                <c:pt idx="361">
                  <c:v>0.67544364038788918</c:v>
                </c:pt>
                <c:pt idx="362">
                  <c:v>0.75045613798892474</c:v>
                </c:pt>
                <c:pt idx="363">
                  <c:v>0.75948691553221548</c:v>
                </c:pt>
                <c:pt idx="364">
                  <c:v>0.70646623758513649</c:v>
                </c:pt>
                <c:pt idx="365">
                  <c:v>0.5992774455136638</c:v>
                </c:pt>
                <c:pt idx="366">
                  <c:v>0.47072406936201538</c:v>
                </c:pt>
                <c:pt idx="367">
                  <c:v>0.34716825860369394</c:v>
                </c:pt>
                <c:pt idx="368">
                  <c:v>0.24642216016909546</c:v>
                </c:pt>
                <c:pt idx="369">
                  <c:v>0.18540774053187081</c:v>
                </c:pt>
                <c:pt idx="370">
                  <c:v>0.12147345390658604</c:v>
                </c:pt>
                <c:pt idx="371">
                  <c:v>3.467882817206891E-2</c:v>
                </c:pt>
                <c:pt idx="372">
                  <c:v>-3.118504792137522E-2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2-49AE-86D5-8E83A9DFE4F5}"/>
            </c:ext>
          </c:extLst>
        </c:ser>
        <c:ser>
          <c:idx val="5"/>
          <c:order val="2"/>
          <c:tx>
            <c:strRef>
              <c:f>REGV!$Z$10</c:f>
              <c:strCache>
                <c:ptCount val="1"/>
                <c:pt idx="0">
                  <c:v>Prom. TCA-REGVN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995120666805905"/>
                  <c:y val="-3.3848759752431803E-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82-49AE-86D5-8E83A9DFE4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REGV!$Z$23:$Z$419</c:f>
              <c:numCache>
                <c:formatCode>0.0%_);[Red]\-0.0%_)</c:formatCode>
                <c:ptCount val="397"/>
                <c:pt idx="0">
                  <c:v>6.8043152465711701E-2</c:v>
                </c:pt>
                <c:pt idx="1">
                  <c:v>6.8043152465711701E-2</c:v>
                </c:pt>
                <c:pt idx="2">
                  <c:v>6.8043152465711701E-2</c:v>
                </c:pt>
                <c:pt idx="3">
                  <c:v>6.8043152465711701E-2</c:v>
                </c:pt>
                <c:pt idx="4">
                  <c:v>6.8043152465711701E-2</c:v>
                </c:pt>
                <c:pt idx="5">
                  <c:v>6.8043152465711701E-2</c:v>
                </c:pt>
                <c:pt idx="6">
                  <c:v>6.8043152465711701E-2</c:v>
                </c:pt>
                <c:pt idx="7">
                  <c:v>6.8043152465711701E-2</c:v>
                </c:pt>
                <c:pt idx="8">
                  <c:v>6.8043152465711701E-2</c:v>
                </c:pt>
                <c:pt idx="9">
                  <c:v>6.8043152465711701E-2</c:v>
                </c:pt>
                <c:pt idx="10">
                  <c:v>6.8043152465711701E-2</c:v>
                </c:pt>
                <c:pt idx="11">
                  <c:v>6.8043152465711701E-2</c:v>
                </c:pt>
                <c:pt idx="12">
                  <c:v>6.8043152465711701E-2</c:v>
                </c:pt>
                <c:pt idx="13">
                  <c:v>6.8043152465711701E-2</c:v>
                </c:pt>
                <c:pt idx="14">
                  <c:v>6.8043152465711701E-2</c:v>
                </c:pt>
                <c:pt idx="15">
                  <c:v>6.8043152465711701E-2</c:v>
                </c:pt>
                <c:pt idx="16">
                  <c:v>6.8043152465711701E-2</c:v>
                </c:pt>
                <c:pt idx="17">
                  <c:v>6.8043152465711701E-2</c:v>
                </c:pt>
                <c:pt idx="18">
                  <c:v>6.8043152465711701E-2</c:v>
                </c:pt>
                <c:pt idx="19">
                  <c:v>6.8043152465711701E-2</c:v>
                </c:pt>
                <c:pt idx="20">
                  <c:v>6.8043152465711701E-2</c:v>
                </c:pt>
                <c:pt idx="21">
                  <c:v>6.8043152465711701E-2</c:v>
                </c:pt>
                <c:pt idx="22">
                  <c:v>6.8043152465711701E-2</c:v>
                </c:pt>
                <c:pt idx="23">
                  <c:v>6.8043152465711701E-2</c:v>
                </c:pt>
                <c:pt idx="24">
                  <c:v>6.8043152465711701E-2</c:v>
                </c:pt>
                <c:pt idx="25">
                  <c:v>6.8043152465711701E-2</c:v>
                </c:pt>
                <c:pt idx="26">
                  <c:v>6.8043152465711701E-2</c:v>
                </c:pt>
                <c:pt idx="27">
                  <c:v>6.8043152465711701E-2</c:v>
                </c:pt>
                <c:pt idx="28">
                  <c:v>6.8043152465711701E-2</c:v>
                </c:pt>
                <c:pt idx="29">
                  <c:v>6.8043152465711701E-2</c:v>
                </c:pt>
                <c:pt idx="30">
                  <c:v>6.8043152465711701E-2</c:v>
                </c:pt>
                <c:pt idx="31">
                  <c:v>6.8043152465711701E-2</c:v>
                </c:pt>
                <c:pt idx="32">
                  <c:v>6.8043152465711701E-2</c:v>
                </c:pt>
                <c:pt idx="33">
                  <c:v>6.8043152465711701E-2</c:v>
                </c:pt>
                <c:pt idx="34">
                  <c:v>6.8043152465711701E-2</c:v>
                </c:pt>
                <c:pt idx="35">
                  <c:v>6.8043152465711701E-2</c:v>
                </c:pt>
                <c:pt idx="36">
                  <c:v>6.8043152465711701E-2</c:v>
                </c:pt>
                <c:pt idx="37">
                  <c:v>6.8043152465711701E-2</c:v>
                </c:pt>
                <c:pt idx="38">
                  <c:v>6.8043152465711701E-2</c:v>
                </c:pt>
                <c:pt idx="39">
                  <c:v>6.8043152465711701E-2</c:v>
                </c:pt>
                <c:pt idx="40">
                  <c:v>6.8043152465711701E-2</c:v>
                </c:pt>
                <c:pt idx="41">
                  <c:v>6.8043152465711701E-2</c:v>
                </c:pt>
                <c:pt idx="42">
                  <c:v>6.8043152465711701E-2</c:v>
                </c:pt>
                <c:pt idx="43">
                  <c:v>6.8043152465711701E-2</c:v>
                </c:pt>
                <c:pt idx="44">
                  <c:v>6.8043152465711701E-2</c:v>
                </c:pt>
                <c:pt idx="45">
                  <c:v>6.8043152465711701E-2</c:v>
                </c:pt>
                <c:pt idx="46">
                  <c:v>6.8043152465711701E-2</c:v>
                </c:pt>
                <c:pt idx="47">
                  <c:v>6.8043152465711701E-2</c:v>
                </c:pt>
                <c:pt idx="48">
                  <c:v>6.8043152465711701E-2</c:v>
                </c:pt>
                <c:pt idx="49">
                  <c:v>6.8043152465711701E-2</c:v>
                </c:pt>
                <c:pt idx="50">
                  <c:v>6.8043152465711701E-2</c:v>
                </c:pt>
                <c:pt idx="51">
                  <c:v>6.8043152465711701E-2</c:v>
                </c:pt>
                <c:pt idx="52">
                  <c:v>6.8043152465711701E-2</c:v>
                </c:pt>
                <c:pt idx="53">
                  <c:v>6.8043152465711701E-2</c:v>
                </c:pt>
                <c:pt idx="54">
                  <c:v>6.8043152465711701E-2</c:v>
                </c:pt>
                <c:pt idx="55">
                  <c:v>6.8043152465711701E-2</c:v>
                </c:pt>
                <c:pt idx="56">
                  <c:v>6.8043152465711701E-2</c:v>
                </c:pt>
                <c:pt idx="57">
                  <c:v>6.8043152465711701E-2</c:v>
                </c:pt>
                <c:pt idx="58">
                  <c:v>6.8043152465711701E-2</c:v>
                </c:pt>
                <c:pt idx="59">
                  <c:v>6.8043152465711701E-2</c:v>
                </c:pt>
                <c:pt idx="60">
                  <c:v>6.8043152465711701E-2</c:v>
                </c:pt>
                <c:pt idx="61">
                  <c:v>6.8043152465711701E-2</c:v>
                </c:pt>
                <c:pt idx="62">
                  <c:v>6.8043152465711701E-2</c:v>
                </c:pt>
                <c:pt idx="63">
                  <c:v>6.8043152465711701E-2</c:v>
                </c:pt>
                <c:pt idx="64">
                  <c:v>6.8043152465711701E-2</c:v>
                </c:pt>
                <c:pt idx="65">
                  <c:v>6.8043152465711701E-2</c:v>
                </c:pt>
                <c:pt idx="66">
                  <c:v>6.8043152465711701E-2</c:v>
                </c:pt>
                <c:pt idx="67">
                  <c:v>6.8043152465711701E-2</c:v>
                </c:pt>
                <c:pt idx="68">
                  <c:v>6.8043152465711701E-2</c:v>
                </c:pt>
                <c:pt idx="69">
                  <c:v>6.8043152465711701E-2</c:v>
                </c:pt>
                <c:pt idx="70">
                  <c:v>6.8043152465711701E-2</c:v>
                </c:pt>
                <c:pt idx="71">
                  <c:v>6.8043152465711701E-2</c:v>
                </c:pt>
                <c:pt idx="72">
                  <c:v>6.8043152465711701E-2</c:v>
                </c:pt>
                <c:pt idx="73">
                  <c:v>6.8043152465711701E-2</c:v>
                </c:pt>
                <c:pt idx="74">
                  <c:v>6.8043152465711701E-2</c:v>
                </c:pt>
                <c:pt idx="75">
                  <c:v>6.8043152465711701E-2</c:v>
                </c:pt>
                <c:pt idx="76">
                  <c:v>6.8043152465711701E-2</c:v>
                </c:pt>
                <c:pt idx="77">
                  <c:v>6.8043152465711701E-2</c:v>
                </c:pt>
                <c:pt idx="78">
                  <c:v>6.8043152465711701E-2</c:v>
                </c:pt>
                <c:pt idx="79">
                  <c:v>6.8043152465711701E-2</c:v>
                </c:pt>
                <c:pt idx="80">
                  <c:v>6.8043152465711701E-2</c:v>
                </c:pt>
                <c:pt idx="81">
                  <c:v>6.8043152465711701E-2</c:v>
                </c:pt>
                <c:pt idx="82">
                  <c:v>6.8043152465711701E-2</c:v>
                </c:pt>
                <c:pt idx="83">
                  <c:v>6.8043152465711701E-2</c:v>
                </c:pt>
                <c:pt idx="84">
                  <c:v>6.8043152465711701E-2</c:v>
                </c:pt>
                <c:pt idx="85">
                  <c:v>6.8043152465711701E-2</c:v>
                </c:pt>
                <c:pt idx="86">
                  <c:v>6.8043152465711701E-2</c:v>
                </c:pt>
                <c:pt idx="87">
                  <c:v>6.8043152465711701E-2</c:v>
                </c:pt>
                <c:pt idx="88">
                  <c:v>6.8043152465711701E-2</c:v>
                </c:pt>
                <c:pt idx="89">
                  <c:v>6.8043152465711701E-2</c:v>
                </c:pt>
                <c:pt idx="90">
                  <c:v>6.8043152465711701E-2</c:v>
                </c:pt>
                <c:pt idx="91">
                  <c:v>6.8043152465711701E-2</c:v>
                </c:pt>
                <c:pt idx="92">
                  <c:v>6.8043152465711701E-2</c:v>
                </c:pt>
                <c:pt idx="93">
                  <c:v>6.8043152465711701E-2</c:v>
                </c:pt>
                <c:pt idx="94">
                  <c:v>6.8043152465711701E-2</c:v>
                </c:pt>
                <c:pt idx="95">
                  <c:v>6.8043152465711701E-2</c:v>
                </c:pt>
                <c:pt idx="96">
                  <c:v>6.8043152465711701E-2</c:v>
                </c:pt>
                <c:pt idx="97">
                  <c:v>6.8043152465711701E-2</c:v>
                </c:pt>
                <c:pt idx="98">
                  <c:v>6.8043152465711701E-2</c:v>
                </c:pt>
                <c:pt idx="99">
                  <c:v>6.8043152465711701E-2</c:v>
                </c:pt>
                <c:pt idx="100">
                  <c:v>6.8043152465711701E-2</c:v>
                </c:pt>
                <c:pt idx="101">
                  <c:v>6.8043152465711701E-2</c:v>
                </c:pt>
                <c:pt idx="102">
                  <c:v>6.8043152465711701E-2</c:v>
                </c:pt>
                <c:pt idx="103">
                  <c:v>6.8043152465711701E-2</c:v>
                </c:pt>
                <c:pt idx="104">
                  <c:v>6.8043152465711701E-2</c:v>
                </c:pt>
                <c:pt idx="105">
                  <c:v>6.8043152465711701E-2</c:v>
                </c:pt>
                <c:pt idx="106">
                  <c:v>6.8043152465711701E-2</c:v>
                </c:pt>
                <c:pt idx="107">
                  <c:v>6.8043152465711701E-2</c:v>
                </c:pt>
                <c:pt idx="108">
                  <c:v>6.8043152465711701E-2</c:v>
                </c:pt>
                <c:pt idx="109">
                  <c:v>6.8043152465711701E-2</c:v>
                </c:pt>
                <c:pt idx="110">
                  <c:v>6.8043152465711701E-2</c:v>
                </c:pt>
                <c:pt idx="111">
                  <c:v>6.8043152465711701E-2</c:v>
                </c:pt>
                <c:pt idx="112">
                  <c:v>6.8043152465711701E-2</c:v>
                </c:pt>
                <c:pt idx="113">
                  <c:v>6.8043152465711701E-2</c:v>
                </c:pt>
                <c:pt idx="114">
                  <c:v>6.8043152465711701E-2</c:v>
                </c:pt>
                <c:pt idx="115">
                  <c:v>6.8043152465711701E-2</c:v>
                </c:pt>
                <c:pt idx="116">
                  <c:v>6.8043152465711701E-2</c:v>
                </c:pt>
                <c:pt idx="117">
                  <c:v>6.8043152465711701E-2</c:v>
                </c:pt>
                <c:pt idx="118">
                  <c:v>6.8043152465711701E-2</c:v>
                </c:pt>
                <c:pt idx="119">
                  <c:v>6.8043152465711701E-2</c:v>
                </c:pt>
                <c:pt idx="120">
                  <c:v>6.8043152465711701E-2</c:v>
                </c:pt>
                <c:pt idx="121">
                  <c:v>6.8043152465711701E-2</c:v>
                </c:pt>
                <c:pt idx="122">
                  <c:v>6.8043152465711701E-2</c:v>
                </c:pt>
                <c:pt idx="123">
                  <c:v>6.8043152465711701E-2</c:v>
                </c:pt>
                <c:pt idx="124">
                  <c:v>6.8043152465711701E-2</c:v>
                </c:pt>
                <c:pt idx="125">
                  <c:v>6.8043152465711701E-2</c:v>
                </c:pt>
                <c:pt idx="126">
                  <c:v>6.8043152465711701E-2</c:v>
                </c:pt>
                <c:pt idx="127">
                  <c:v>6.8043152465711701E-2</c:v>
                </c:pt>
                <c:pt idx="128">
                  <c:v>6.8043152465711701E-2</c:v>
                </c:pt>
                <c:pt idx="129">
                  <c:v>6.8043152465711701E-2</c:v>
                </c:pt>
                <c:pt idx="130">
                  <c:v>6.8043152465711701E-2</c:v>
                </c:pt>
                <c:pt idx="131">
                  <c:v>6.8043152465711701E-2</c:v>
                </c:pt>
                <c:pt idx="132">
                  <c:v>6.8043152465711701E-2</c:v>
                </c:pt>
                <c:pt idx="133">
                  <c:v>6.8043152465711701E-2</c:v>
                </c:pt>
                <c:pt idx="134">
                  <c:v>6.8043152465711701E-2</c:v>
                </c:pt>
                <c:pt idx="135">
                  <c:v>6.8043152465711701E-2</c:v>
                </c:pt>
                <c:pt idx="136">
                  <c:v>6.8043152465711701E-2</c:v>
                </c:pt>
                <c:pt idx="137">
                  <c:v>6.8043152465711701E-2</c:v>
                </c:pt>
                <c:pt idx="138">
                  <c:v>6.8043152465711701E-2</c:v>
                </c:pt>
                <c:pt idx="139">
                  <c:v>6.8043152465711701E-2</c:v>
                </c:pt>
                <c:pt idx="140">
                  <c:v>6.8043152465711701E-2</c:v>
                </c:pt>
                <c:pt idx="141">
                  <c:v>6.8043152465711701E-2</c:v>
                </c:pt>
                <c:pt idx="142">
                  <c:v>6.8043152465711701E-2</c:v>
                </c:pt>
                <c:pt idx="143">
                  <c:v>6.8043152465711701E-2</c:v>
                </c:pt>
                <c:pt idx="144">
                  <c:v>6.8043152465711701E-2</c:v>
                </c:pt>
                <c:pt idx="145">
                  <c:v>6.8043152465711701E-2</c:v>
                </c:pt>
                <c:pt idx="146">
                  <c:v>6.8043152465711701E-2</c:v>
                </c:pt>
                <c:pt idx="147">
                  <c:v>6.8043152465711701E-2</c:v>
                </c:pt>
                <c:pt idx="148">
                  <c:v>6.8043152465711701E-2</c:v>
                </c:pt>
                <c:pt idx="149">
                  <c:v>6.8043152465711701E-2</c:v>
                </c:pt>
                <c:pt idx="150">
                  <c:v>6.8043152465711701E-2</c:v>
                </c:pt>
                <c:pt idx="151">
                  <c:v>6.8043152465711701E-2</c:v>
                </c:pt>
                <c:pt idx="152">
                  <c:v>6.8043152465711701E-2</c:v>
                </c:pt>
                <c:pt idx="153">
                  <c:v>6.8043152465711701E-2</c:v>
                </c:pt>
                <c:pt idx="154">
                  <c:v>6.8043152465711701E-2</c:v>
                </c:pt>
                <c:pt idx="155">
                  <c:v>6.8043152465711701E-2</c:v>
                </c:pt>
                <c:pt idx="156">
                  <c:v>6.8043152465711701E-2</c:v>
                </c:pt>
                <c:pt idx="157">
                  <c:v>6.8043152465711701E-2</c:v>
                </c:pt>
                <c:pt idx="158">
                  <c:v>6.8043152465711701E-2</c:v>
                </c:pt>
                <c:pt idx="159">
                  <c:v>6.8043152465711701E-2</c:v>
                </c:pt>
                <c:pt idx="160">
                  <c:v>6.8043152465711701E-2</c:v>
                </c:pt>
                <c:pt idx="161">
                  <c:v>6.8043152465711701E-2</c:v>
                </c:pt>
                <c:pt idx="162">
                  <c:v>6.8043152465711701E-2</c:v>
                </c:pt>
                <c:pt idx="163">
                  <c:v>6.8043152465711701E-2</c:v>
                </c:pt>
                <c:pt idx="164">
                  <c:v>6.8043152465711701E-2</c:v>
                </c:pt>
                <c:pt idx="165">
                  <c:v>6.8043152465711701E-2</c:v>
                </c:pt>
                <c:pt idx="166">
                  <c:v>6.8043152465711701E-2</c:v>
                </c:pt>
                <c:pt idx="167">
                  <c:v>6.8043152465711701E-2</c:v>
                </c:pt>
                <c:pt idx="168">
                  <c:v>6.8043152465711701E-2</c:v>
                </c:pt>
                <c:pt idx="169">
                  <c:v>6.8043152465711701E-2</c:v>
                </c:pt>
                <c:pt idx="170">
                  <c:v>6.8043152465711701E-2</c:v>
                </c:pt>
                <c:pt idx="171">
                  <c:v>6.8043152465711701E-2</c:v>
                </c:pt>
                <c:pt idx="172">
                  <c:v>6.8043152465711701E-2</c:v>
                </c:pt>
                <c:pt idx="173">
                  <c:v>6.8043152465711701E-2</c:v>
                </c:pt>
                <c:pt idx="174">
                  <c:v>6.8043152465711701E-2</c:v>
                </c:pt>
                <c:pt idx="175">
                  <c:v>6.8043152465711701E-2</c:v>
                </c:pt>
                <c:pt idx="176">
                  <c:v>6.8043152465711701E-2</c:v>
                </c:pt>
                <c:pt idx="177">
                  <c:v>6.8043152465711701E-2</c:v>
                </c:pt>
                <c:pt idx="178">
                  <c:v>6.8043152465711701E-2</c:v>
                </c:pt>
                <c:pt idx="179">
                  <c:v>6.8043152465711701E-2</c:v>
                </c:pt>
                <c:pt idx="180">
                  <c:v>6.8043152465711701E-2</c:v>
                </c:pt>
                <c:pt idx="181">
                  <c:v>6.8043152465711701E-2</c:v>
                </c:pt>
                <c:pt idx="182">
                  <c:v>6.8043152465711701E-2</c:v>
                </c:pt>
                <c:pt idx="183">
                  <c:v>6.8043152465711701E-2</c:v>
                </c:pt>
                <c:pt idx="184">
                  <c:v>6.8043152465711701E-2</c:v>
                </c:pt>
                <c:pt idx="185">
                  <c:v>6.8043152465711701E-2</c:v>
                </c:pt>
                <c:pt idx="186">
                  <c:v>6.8043152465711701E-2</c:v>
                </c:pt>
                <c:pt idx="187">
                  <c:v>6.8043152465711701E-2</c:v>
                </c:pt>
                <c:pt idx="188">
                  <c:v>6.8043152465711701E-2</c:v>
                </c:pt>
                <c:pt idx="189">
                  <c:v>6.8043152465711701E-2</c:v>
                </c:pt>
                <c:pt idx="190">
                  <c:v>6.8043152465711701E-2</c:v>
                </c:pt>
                <c:pt idx="191">
                  <c:v>6.8043152465711701E-2</c:v>
                </c:pt>
                <c:pt idx="192">
                  <c:v>6.8043152465711701E-2</c:v>
                </c:pt>
                <c:pt idx="193">
                  <c:v>6.8043152465711701E-2</c:v>
                </c:pt>
                <c:pt idx="194">
                  <c:v>6.8043152465711701E-2</c:v>
                </c:pt>
                <c:pt idx="195">
                  <c:v>6.8043152465711701E-2</c:v>
                </c:pt>
                <c:pt idx="196">
                  <c:v>6.8043152465711701E-2</c:v>
                </c:pt>
                <c:pt idx="197">
                  <c:v>6.8043152465711701E-2</c:v>
                </c:pt>
                <c:pt idx="198">
                  <c:v>6.8043152465711701E-2</c:v>
                </c:pt>
                <c:pt idx="199">
                  <c:v>6.8043152465711701E-2</c:v>
                </c:pt>
                <c:pt idx="200">
                  <c:v>6.8043152465711701E-2</c:v>
                </c:pt>
                <c:pt idx="201">
                  <c:v>6.8043152465711701E-2</c:v>
                </c:pt>
                <c:pt idx="202">
                  <c:v>6.8043152465711701E-2</c:v>
                </c:pt>
                <c:pt idx="203">
                  <c:v>6.8043152465711701E-2</c:v>
                </c:pt>
                <c:pt idx="204">
                  <c:v>6.8043152465711701E-2</c:v>
                </c:pt>
                <c:pt idx="205">
                  <c:v>6.8043152465711701E-2</c:v>
                </c:pt>
                <c:pt idx="206">
                  <c:v>6.8043152465711701E-2</c:v>
                </c:pt>
                <c:pt idx="207">
                  <c:v>6.8043152465711701E-2</c:v>
                </c:pt>
                <c:pt idx="208">
                  <c:v>6.8043152465711701E-2</c:v>
                </c:pt>
                <c:pt idx="209">
                  <c:v>6.8043152465711701E-2</c:v>
                </c:pt>
                <c:pt idx="210">
                  <c:v>6.8043152465711701E-2</c:v>
                </c:pt>
                <c:pt idx="211">
                  <c:v>6.8043152465711701E-2</c:v>
                </c:pt>
                <c:pt idx="212">
                  <c:v>6.8043152465711701E-2</c:v>
                </c:pt>
                <c:pt idx="213">
                  <c:v>6.8043152465711701E-2</c:v>
                </c:pt>
                <c:pt idx="214">
                  <c:v>6.8043152465711701E-2</c:v>
                </c:pt>
                <c:pt idx="215">
                  <c:v>6.8043152465711701E-2</c:v>
                </c:pt>
                <c:pt idx="216">
                  <c:v>6.8043152465711701E-2</c:v>
                </c:pt>
                <c:pt idx="217">
                  <c:v>6.8043152465711701E-2</c:v>
                </c:pt>
                <c:pt idx="218">
                  <c:v>6.8043152465711701E-2</c:v>
                </c:pt>
                <c:pt idx="219">
                  <c:v>6.8043152465711701E-2</c:v>
                </c:pt>
                <c:pt idx="220">
                  <c:v>6.8043152465711701E-2</c:v>
                </c:pt>
                <c:pt idx="221">
                  <c:v>6.8043152465711701E-2</c:v>
                </c:pt>
                <c:pt idx="222">
                  <c:v>6.8043152465711701E-2</c:v>
                </c:pt>
                <c:pt idx="223">
                  <c:v>6.8043152465711701E-2</c:v>
                </c:pt>
                <c:pt idx="224">
                  <c:v>6.8043152465711701E-2</c:v>
                </c:pt>
                <c:pt idx="225">
                  <c:v>6.8043152465711701E-2</c:v>
                </c:pt>
                <c:pt idx="226">
                  <c:v>6.8043152465711701E-2</c:v>
                </c:pt>
                <c:pt idx="227">
                  <c:v>6.8043152465711701E-2</c:v>
                </c:pt>
                <c:pt idx="228">
                  <c:v>6.8043152465711701E-2</c:v>
                </c:pt>
                <c:pt idx="229">
                  <c:v>6.8043152465711701E-2</c:v>
                </c:pt>
                <c:pt idx="230">
                  <c:v>6.8043152465711701E-2</c:v>
                </c:pt>
                <c:pt idx="231">
                  <c:v>6.8043152465711701E-2</c:v>
                </c:pt>
                <c:pt idx="232">
                  <c:v>6.8043152465711701E-2</c:v>
                </c:pt>
                <c:pt idx="233">
                  <c:v>6.8043152465711701E-2</c:v>
                </c:pt>
                <c:pt idx="234">
                  <c:v>6.8043152465711701E-2</c:v>
                </c:pt>
                <c:pt idx="235">
                  <c:v>6.8043152465711701E-2</c:v>
                </c:pt>
                <c:pt idx="236">
                  <c:v>6.8043152465711701E-2</c:v>
                </c:pt>
                <c:pt idx="237">
                  <c:v>6.8043152465711701E-2</c:v>
                </c:pt>
                <c:pt idx="238">
                  <c:v>6.8043152465711701E-2</c:v>
                </c:pt>
                <c:pt idx="239">
                  <c:v>6.8043152465711701E-2</c:v>
                </c:pt>
                <c:pt idx="240">
                  <c:v>6.8043152465711701E-2</c:v>
                </c:pt>
                <c:pt idx="241">
                  <c:v>6.8043152465711701E-2</c:v>
                </c:pt>
                <c:pt idx="242">
                  <c:v>6.8043152465711701E-2</c:v>
                </c:pt>
                <c:pt idx="243">
                  <c:v>6.8043152465711701E-2</c:v>
                </c:pt>
                <c:pt idx="244">
                  <c:v>6.8043152465711701E-2</c:v>
                </c:pt>
                <c:pt idx="245">
                  <c:v>6.8043152465711701E-2</c:v>
                </c:pt>
                <c:pt idx="246">
                  <c:v>6.8043152465711701E-2</c:v>
                </c:pt>
                <c:pt idx="247">
                  <c:v>6.8043152465711701E-2</c:v>
                </c:pt>
                <c:pt idx="248">
                  <c:v>6.8043152465711701E-2</c:v>
                </c:pt>
                <c:pt idx="249">
                  <c:v>6.8043152465711701E-2</c:v>
                </c:pt>
                <c:pt idx="250">
                  <c:v>6.8043152465711701E-2</c:v>
                </c:pt>
                <c:pt idx="251">
                  <c:v>6.8043152465711701E-2</c:v>
                </c:pt>
                <c:pt idx="252">
                  <c:v>6.8043152465711701E-2</c:v>
                </c:pt>
                <c:pt idx="253">
                  <c:v>6.8043152465711701E-2</c:v>
                </c:pt>
                <c:pt idx="254">
                  <c:v>6.8043152465711701E-2</c:v>
                </c:pt>
                <c:pt idx="255">
                  <c:v>6.8043152465711701E-2</c:v>
                </c:pt>
                <c:pt idx="256">
                  <c:v>6.8043152465711701E-2</c:v>
                </c:pt>
                <c:pt idx="257">
                  <c:v>6.8043152465711701E-2</c:v>
                </c:pt>
                <c:pt idx="258">
                  <c:v>6.8043152465711701E-2</c:v>
                </c:pt>
                <c:pt idx="259">
                  <c:v>6.8043152465711701E-2</c:v>
                </c:pt>
                <c:pt idx="260">
                  <c:v>6.8043152465711701E-2</c:v>
                </c:pt>
                <c:pt idx="261">
                  <c:v>6.8043152465711701E-2</c:v>
                </c:pt>
                <c:pt idx="262">
                  <c:v>6.8043152465711701E-2</c:v>
                </c:pt>
                <c:pt idx="263">
                  <c:v>6.8043152465711701E-2</c:v>
                </c:pt>
                <c:pt idx="264">
                  <c:v>6.8043152465711701E-2</c:v>
                </c:pt>
                <c:pt idx="265">
                  <c:v>6.8043152465711701E-2</c:v>
                </c:pt>
                <c:pt idx="266">
                  <c:v>6.8043152465711701E-2</c:v>
                </c:pt>
                <c:pt idx="267">
                  <c:v>6.8043152465711701E-2</c:v>
                </c:pt>
                <c:pt idx="268">
                  <c:v>6.8043152465711701E-2</c:v>
                </c:pt>
                <c:pt idx="269">
                  <c:v>6.8043152465711701E-2</c:v>
                </c:pt>
                <c:pt idx="270">
                  <c:v>6.8043152465711701E-2</c:v>
                </c:pt>
                <c:pt idx="271">
                  <c:v>6.8043152465711701E-2</c:v>
                </c:pt>
                <c:pt idx="272">
                  <c:v>6.8043152465711701E-2</c:v>
                </c:pt>
                <c:pt idx="273">
                  <c:v>6.8043152465711701E-2</c:v>
                </c:pt>
                <c:pt idx="274">
                  <c:v>6.8043152465711701E-2</c:v>
                </c:pt>
                <c:pt idx="275">
                  <c:v>6.8043152465711701E-2</c:v>
                </c:pt>
                <c:pt idx="276">
                  <c:v>6.8043152465711701E-2</c:v>
                </c:pt>
                <c:pt idx="277">
                  <c:v>6.8043152465711701E-2</c:v>
                </c:pt>
                <c:pt idx="278">
                  <c:v>6.8043152465711701E-2</c:v>
                </c:pt>
                <c:pt idx="279">
                  <c:v>6.8043152465711701E-2</c:v>
                </c:pt>
                <c:pt idx="280">
                  <c:v>6.8043152465711701E-2</c:v>
                </c:pt>
                <c:pt idx="281">
                  <c:v>6.8043152465711701E-2</c:v>
                </c:pt>
                <c:pt idx="282">
                  <c:v>6.8043152465711701E-2</c:v>
                </c:pt>
                <c:pt idx="283">
                  <c:v>6.8043152465711701E-2</c:v>
                </c:pt>
                <c:pt idx="284">
                  <c:v>6.8043152465711701E-2</c:v>
                </c:pt>
                <c:pt idx="285">
                  <c:v>6.8043152465711701E-2</c:v>
                </c:pt>
                <c:pt idx="286">
                  <c:v>6.8043152465711701E-2</c:v>
                </c:pt>
                <c:pt idx="287">
                  <c:v>6.8043152465711701E-2</c:v>
                </c:pt>
                <c:pt idx="288">
                  <c:v>6.8043152465711701E-2</c:v>
                </c:pt>
                <c:pt idx="289">
                  <c:v>6.8043152465711701E-2</c:v>
                </c:pt>
                <c:pt idx="290">
                  <c:v>6.8043152465711701E-2</c:v>
                </c:pt>
                <c:pt idx="291">
                  <c:v>6.8043152465711701E-2</c:v>
                </c:pt>
                <c:pt idx="292">
                  <c:v>6.8043152465711701E-2</c:v>
                </c:pt>
                <c:pt idx="293">
                  <c:v>6.8043152465711701E-2</c:v>
                </c:pt>
                <c:pt idx="294">
                  <c:v>6.8043152465711701E-2</c:v>
                </c:pt>
                <c:pt idx="295">
                  <c:v>6.8043152465711701E-2</c:v>
                </c:pt>
                <c:pt idx="296">
                  <c:v>6.8043152465711701E-2</c:v>
                </c:pt>
                <c:pt idx="297">
                  <c:v>6.8043152465711701E-2</c:v>
                </c:pt>
                <c:pt idx="298">
                  <c:v>6.8043152465711701E-2</c:v>
                </c:pt>
                <c:pt idx="299">
                  <c:v>6.8043152465711701E-2</c:v>
                </c:pt>
                <c:pt idx="300">
                  <c:v>6.8043152465711701E-2</c:v>
                </c:pt>
                <c:pt idx="301">
                  <c:v>6.8043152465711701E-2</c:v>
                </c:pt>
                <c:pt idx="302">
                  <c:v>6.8043152465711701E-2</c:v>
                </c:pt>
                <c:pt idx="303">
                  <c:v>6.8043152465711701E-2</c:v>
                </c:pt>
                <c:pt idx="304">
                  <c:v>6.8043152465711701E-2</c:v>
                </c:pt>
                <c:pt idx="305">
                  <c:v>6.8043152465711701E-2</c:v>
                </c:pt>
                <c:pt idx="306">
                  <c:v>6.8043152465711701E-2</c:v>
                </c:pt>
                <c:pt idx="307">
                  <c:v>6.8043152465711701E-2</c:v>
                </c:pt>
                <c:pt idx="308">
                  <c:v>6.8043152465711701E-2</c:v>
                </c:pt>
                <c:pt idx="309">
                  <c:v>6.8043152465711701E-2</c:v>
                </c:pt>
                <c:pt idx="310">
                  <c:v>6.8043152465711701E-2</c:v>
                </c:pt>
                <c:pt idx="311">
                  <c:v>6.8043152465711701E-2</c:v>
                </c:pt>
                <c:pt idx="312">
                  <c:v>6.8043152465711701E-2</c:v>
                </c:pt>
                <c:pt idx="313">
                  <c:v>6.8043152465711701E-2</c:v>
                </c:pt>
                <c:pt idx="314">
                  <c:v>6.8043152465711701E-2</c:v>
                </c:pt>
                <c:pt idx="315">
                  <c:v>6.8043152465711701E-2</c:v>
                </c:pt>
                <c:pt idx="316">
                  <c:v>6.8043152465711701E-2</c:v>
                </c:pt>
                <c:pt idx="317">
                  <c:v>6.8043152465711701E-2</c:v>
                </c:pt>
                <c:pt idx="318">
                  <c:v>6.8043152465711701E-2</c:v>
                </c:pt>
                <c:pt idx="319">
                  <c:v>6.8043152465711701E-2</c:v>
                </c:pt>
                <c:pt idx="320">
                  <c:v>6.8043152465711701E-2</c:v>
                </c:pt>
                <c:pt idx="321">
                  <c:v>6.8043152465711701E-2</c:v>
                </c:pt>
                <c:pt idx="322">
                  <c:v>6.8043152465711701E-2</c:v>
                </c:pt>
                <c:pt idx="323">
                  <c:v>6.8043152465711701E-2</c:v>
                </c:pt>
                <c:pt idx="324">
                  <c:v>6.8043152465711701E-2</c:v>
                </c:pt>
                <c:pt idx="325">
                  <c:v>6.8043152465711701E-2</c:v>
                </c:pt>
                <c:pt idx="326">
                  <c:v>6.8043152465711701E-2</c:v>
                </c:pt>
                <c:pt idx="327">
                  <c:v>6.8043152465711701E-2</c:v>
                </c:pt>
                <c:pt idx="328">
                  <c:v>6.8043152465711701E-2</c:v>
                </c:pt>
                <c:pt idx="329">
                  <c:v>6.8043152465711701E-2</c:v>
                </c:pt>
                <c:pt idx="330">
                  <c:v>6.8043152465711701E-2</c:v>
                </c:pt>
                <c:pt idx="331">
                  <c:v>6.8043152465711701E-2</c:v>
                </c:pt>
                <c:pt idx="332">
                  <c:v>6.8043152465711701E-2</c:v>
                </c:pt>
                <c:pt idx="333">
                  <c:v>6.8043152465711701E-2</c:v>
                </c:pt>
                <c:pt idx="334">
                  <c:v>6.8043152465711701E-2</c:v>
                </c:pt>
                <c:pt idx="335">
                  <c:v>6.8043152465711701E-2</c:v>
                </c:pt>
                <c:pt idx="336">
                  <c:v>6.8043152465711701E-2</c:v>
                </c:pt>
                <c:pt idx="337">
                  <c:v>6.8043152465711701E-2</c:v>
                </c:pt>
                <c:pt idx="338">
                  <c:v>6.8043152465711701E-2</c:v>
                </c:pt>
                <c:pt idx="339">
                  <c:v>6.8043152465711701E-2</c:v>
                </c:pt>
                <c:pt idx="340">
                  <c:v>6.8043152465711701E-2</c:v>
                </c:pt>
                <c:pt idx="341">
                  <c:v>6.8043152465711701E-2</c:v>
                </c:pt>
                <c:pt idx="342">
                  <c:v>6.8043152465711701E-2</c:v>
                </c:pt>
                <c:pt idx="343">
                  <c:v>6.8043152465711701E-2</c:v>
                </c:pt>
                <c:pt idx="344">
                  <c:v>6.8043152465711701E-2</c:v>
                </c:pt>
                <c:pt idx="345">
                  <c:v>6.8043152465711701E-2</c:v>
                </c:pt>
                <c:pt idx="346">
                  <c:v>6.8043152465711701E-2</c:v>
                </c:pt>
                <c:pt idx="347">
                  <c:v>6.8043152465711701E-2</c:v>
                </c:pt>
                <c:pt idx="348">
                  <c:v>6.8043152465711701E-2</c:v>
                </c:pt>
                <c:pt idx="349">
                  <c:v>6.8043152465711701E-2</c:v>
                </c:pt>
                <c:pt idx="350">
                  <c:v>6.8043152465711701E-2</c:v>
                </c:pt>
                <c:pt idx="351">
                  <c:v>6.8043152465711701E-2</c:v>
                </c:pt>
                <c:pt idx="352">
                  <c:v>6.8043152465711701E-2</c:v>
                </c:pt>
                <c:pt idx="353">
                  <c:v>6.8043152465711701E-2</c:v>
                </c:pt>
                <c:pt idx="354">
                  <c:v>6.8043152465711701E-2</c:v>
                </c:pt>
                <c:pt idx="355">
                  <c:v>6.8043152465711701E-2</c:v>
                </c:pt>
                <c:pt idx="356">
                  <c:v>6.8043152465711701E-2</c:v>
                </c:pt>
                <c:pt idx="357">
                  <c:v>6.8043152465711701E-2</c:v>
                </c:pt>
                <c:pt idx="358">
                  <c:v>6.8043152465711701E-2</c:v>
                </c:pt>
                <c:pt idx="359">
                  <c:v>6.8043152465711701E-2</c:v>
                </c:pt>
                <c:pt idx="360">
                  <c:v>6.8043152465711701E-2</c:v>
                </c:pt>
                <c:pt idx="361">
                  <c:v>6.8043152465711701E-2</c:v>
                </c:pt>
                <c:pt idx="362">
                  <c:v>6.8043152465711701E-2</c:v>
                </c:pt>
                <c:pt idx="363">
                  <c:v>6.8043152465711701E-2</c:v>
                </c:pt>
                <c:pt idx="364">
                  <c:v>6.8043152465711701E-2</c:v>
                </c:pt>
                <c:pt idx="365">
                  <c:v>6.8043152465711701E-2</c:v>
                </c:pt>
                <c:pt idx="366">
                  <c:v>6.8043152465711701E-2</c:v>
                </c:pt>
                <c:pt idx="367">
                  <c:v>6.8043152465711701E-2</c:v>
                </c:pt>
                <c:pt idx="368">
                  <c:v>6.8043152465711701E-2</c:v>
                </c:pt>
                <c:pt idx="369">
                  <c:v>6.8043152465711701E-2</c:v>
                </c:pt>
                <c:pt idx="370">
                  <c:v>6.8043152465711701E-2</c:v>
                </c:pt>
                <c:pt idx="371">
                  <c:v>6.8043152465711701E-2</c:v>
                </c:pt>
                <c:pt idx="372">
                  <c:v>6.8043152465711701E-2</c:v>
                </c:pt>
                <c:pt idx="373">
                  <c:v>6.8043152465711701E-2</c:v>
                </c:pt>
                <c:pt idx="374">
                  <c:v>6.8043152465711701E-2</c:v>
                </c:pt>
                <c:pt idx="375">
                  <c:v>6.8043152465711701E-2</c:v>
                </c:pt>
                <c:pt idx="376">
                  <c:v>6.8043152465711701E-2</c:v>
                </c:pt>
                <c:pt idx="377">
                  <c:v>6.8043152465711701E-2</c:v>
                </c:pt>
                <c:pt idx="378">
                  <c:v>6.8043152465711701E-2</c:v>
                </c:pt>
                <c:pt idx="379">
                  <c:v>6.8043152465711701E-2</c:v>
                </c:pt>
                <c:pt idx="380">
                  <c:v>6.8043152465711701E-2</c:v>
                </c:pt>
                <c:pt idx="381">
                  <c:v>6.8043152465711701E-2</c:v>
                </c:pt>
                <c:pt idx="382">
                  <c:v>6.8043152465711701E-2</c:v>
                </c:pt>
                <c:pt idx="383">
                  <c:v>6.8043152465711701E-2</c:v>
                </c:pt>
                <c:pt idx="384">
                  <c:v>6.8043152465711701E-2</c:v>
                </c:pt>
                <c:pt idx="385">
                  <c:v>6.8043152465711701E-2</c:v>
                </c:pt>
                <c:pt idx="386">
                  <c:v>6.8043152465711701E-2</c:v>
                </c:pt>
                <c:pt idx="387">
                  <c:v>6.8043152465711701E-2</c:v>
                </c:pt>
                <c:pt idx="388">
                  <c:v>6.8043152465711701E-2</c:v>
                </c:pt>
                <c:pt idx="389">
                  <c:v>6.8043152465711701E-2</c:v>
                </c:pt>
                <c:pt idx="390">
                  <c:v>6.8043152465711701E-2</c:v>
                </c:pt>
                <c:pt idx="391">
                  <c:v>6.8043152465711701E-2</c:v>
                </c:pt>
                <c:pt idx="392">
                  <c:v>6.8043152465711701E-2</c:v>
                </c:pt>
                <c:pt idx="393">
                  <c:v>6.8043152465711701E-2</c:v>
                </c:pt>
                <c:pt idx="394">
                  <c:v>6.8043152465711701E-2</c:v>
                </c:pt>
                <c:pt idx="395">
                  <c:v>6.8043152465711701E-2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82-49AE-86D5-8E83A9DFE4F5}"/>
            </c:ext>
          </c:extLst>
        </c:ser>
        <c:ser>
          <c:idx val="4"/>
          <c:order val="3"/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1132056409331341"/>
                  <c:y val="7.4218371395811788E-3"/>
                </c:manualLayout>
              </c:layout>
              <c:numFmt formatCode="0.0%_);[Red]\-0.0%_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82-49AE-86D5-8E83A9DFE4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REGV!$AB$23:$AB$419</c:f>
              <c:numCache>
                <c:formatCode>0.0%_);[Red]\-0.0%_)</c:formatCode>
                <c:ptCount val="397"/>
                <c:pt idx="0">
                  <c:v>-0.12496166474307278</c:v>
                </c:pt>
                <c:pt idx="1">
                  <c:v>-0.12496166474307278</c:v>
                </c:pt>
                <c:pt idx="2">
                  <c:v>-0.12496166474307278</c:v>
                </c:pt>
                <c:pt idx="3">
                  <c:v>-0.12496166474307278</c:v>
                </c:pt>
                <c:pt idx="4">
                  <c:v>-0.12496166474307278</c:v>
                </c:pt>
                <c:pt idx="5">
                  <c:v>-0.12496166474307278</c:v>
                </c:pt>
                <c:pt idx="6">
                  <c:v>-0.12496166474307278</c:v>
                </c:pt>
                <c:pt idx="7">
                  <c:v>-0.12496166474307278</c:v>
                </c:pt>
                <c:pt idx="8">
                  <c:v>-0.12496166474307278</c:v>
                </c:pt>
                <c:pt idx="9">
                  <c:v>-0.12496166474307278</c:v>
                </c:pt>
                <c:pt idx="10">
                  <c:v>-0.12496166474307278</c:v>
                </c:pt>
                <c:pt idx="11">
                  <c:v>-0.12496166474307278</c:v>
                </c:pt>
                <c:pt idx="12">
                  <c:v>-0.12496166474307278</c:v>
                </c:pt>
                <c:pt idx="13">
                  <c:v>-0.12496166474307278</c:v>
                </c:pt>
                <c:pt idx="14">
                  <c:v>-0.12496166474307278</c:v>
                </c:pt>
                <c:pt idx="15">
                  <c:v>-0.12496166474307278</c:v>
                </c:pt>
                <c:pt idx="16">
                  <c:v>-0.12496166474307278</c:v>
                </c:pt>
                <c:pt idx="17">
                  <c:v>-0.12496166474307278</c:v>
                </c:pt>
                <c:pt idx="18">
                  <c:v>-0.12496166474307278</c:v>
                </c:pt>
                <c:pt idx="19">
                  <c:v>-0.12496166474307278</c:v>
                </c:pt>
                <c:pt idx="20">
                  <c:v>-0.12496166474307278</c:v>
                </c:pt>
                <c:pt idx="21">
                  <c:v>-0.12496166474307278</c:v>
                </c:pt>
                <c:pt idx="22">
                  <c:v>-0.12496166474307278</c:v>
                </c:pt>
                <c:pt idx="23">
                  <c:v>-0.12496166474307278</c:v>
                </c:pt>
                <c:pt idx="24">
                  <c:v>-0.12496166474307278</c:v>
                </c:pt>
                <c:pt idx="25">
                  <c:v>-0.12496166474307278</c:v>
                </c:pt>
                <c:pt idx="26">
                  <c:v>-0.12496166474307278</c:v>
                </c:pt>
                <c:pt idx="27">
                  <c:v>-0.12496166474307278</c:v>
                </c:pt>
                <c:pt idx="28">
                  <c:v>-0.12496166474307278</c:v>
                </c:pt>
                <c:pt idx="29">
                  <c:v>-0.12496166474307278</c:v>
                </c:pt>
                <c:pt idx="30">
                  <c:v>-0.12496166474307278</c:v>
                </c:pt>
                <c:pt idx="31">
                  <c:v>-0.12496166474307278</c:v>
                </c:pt>
                <c:pt idx="32">
                  <c:v>-0.12496166474307278</c:v>
                </c:pt>
                <c:pt idx="33">
                  <c:v>-0.12496166474307278</c:v>
                </c:pt>
                <c:pt idx="34">
                  <c:v>-0.12496166474307278</c:v>
                </c:pt>
                <c:pt idx="35">
                  <c:v>-0.12496166474307278</c:v>
                </c:pt>
                <c:pt idx="36">
                  <c:v>-0.12496166474307278</c:v>
                </c:pt>
                <c:pt idx="37">
                  <c:v>-0.12496166474307278</c:v>
                </c:pt>
                <c:pt idx="38">
                  <c:v>-0.12496166474307278</c:v>
                </c:pt>
                <c:pt idx="39">
                  <c:v>-0.12496166474307278</c:v>
                </c:pt>
                <c:pt idx="40">
                  <c:v>-0.12496166474307278</c:v>
                </c:pt>
                <c:pt idx="41">
                  <c:v>-0.12496166474307278</c:v>
                </c:pt>
                <c:pt idx="42">
                  <c:v>-0.12496166474307278</c:v>
                </c:pt>
                <c:pt idx="43">
                  <c:v>-0.12496166474307278</c:v>
                </c:pt>
                <c:pt idx="44">
                  <c:v>-0.12496166474307278</c:v>
                </c:pt>
                <c:pt idx="45">
                  <c:v>-0.12496166474307278</c:v>
                </c:pt>
                <c:pt idx="46">
                  <c:v>-0.12496166474307278</c:v>
                </c:pt>
                <c:pt idx="47">
                  <c:v>-0.12496166474307278</c:v>
                </c:pt>
                <c:pt idx="48">
                  <c:v>-0.12496166474307278</c:v>
                </c:pt>
                <c:pt idx="49">
                  <c:v>-0.12496166474307278</c:v>
                </c:pt>
                <c:pt idx="50">
                  <c:v>-0.12496166474307278</c:v>
                </c:pt>
                <c:pt idx="51">
                  <c:v>-0.12496166474307278</c:v>
                </c:pt>
                <c:pt idx="52">
                  <c:v>-0.12496166474307278</c:v>
                </c:pt>
                <c:pt idx="53">
                  <c:v>-0.12496166474307278</c:v>
                </c:pt>
                <c:pt idx="54">
                  <c:v>-0.12496166474307278</c:v>
                </c:pt>
                <c:pt idx="55">
                  <c:v>-0.12496166474307278</c:v>
                </c:pt>
                <c:pt idx="56">
                  <c:v>-0.12496166474307278</c:v>
                </c:pt>
                <c:pt idx="57">
                  <c:v>-0.12496166474307278</c:v>
                </c:pt>
                <c:pt idx="58">
                  <c:v>-0.12496166474307278</c:v>
                </c:pt>
                <c:pt idx="59">
                  <c:v>-0.12496166474307278</c:v>
                </c:pt>
                <c:pt idx="60">
                  <c:v>-0.12496166474307278</c:v>
                </c:pt>
                <c:pt idx="61">
                  <c:v>-0.12496166474307278</c:v>
                </c:pt>
                <c:pt idx="62">
                  <c:v>-0.12496166474307278</c:v>
                </c:pt>
                <c:pt idx="63">
                  <c:v>-0.12496166474307278</c:v>
                </c:pt>
                <c:pt idx="64">
                  <c:v>-0.12496166474307278</c:v>
                </c:pt>
                <c:pt idx="65">
                  <c:v>-0.12496166474307278</c:v>
                </c:pt>
                <c:pt idx="66">
                  <c:v>-0.12496166474307278</c:v>
                </c:pt>
                <c:pt idx="67">
                  <c:v>-0.12496166474307278</c:v>
                </c:pt>
                <c:pt idx="68">
                  <c:v>-0.12496166474307278</c:v>
                </c:pt>
                <c:pt idx="69">
                  <c:v>-0.12496166474307278</c:v>
                </c:pt>
                <c:pt idx="70">
                  <c:v>-0.12496166474307278</c:v>
                </c:pt>
                <c:pt idx="71">
                  <c:v>-0.12496166474307278</c:v>
                </c:pt>
                <c:pt idx="72">
                  <c:v>-0.12496166474307278</c:v>
                </c:pt>
                <c:pt idx="73">
                  <c:v>-0.12496166474307278</c:v>
                </c:pt>
                <c:pt idx="74">
                  <c:v>-0.12496166474307278</c:v>
                </c:pt>
                <c:pt idx="75">
                  <c:v>-0.12496166474307278</c:v>
                </c:pt>
                <c:pt idx="76">
                  <c:v>-0.12496166474307278</c:v>
                </c:pt>
                <c:pt idx="77">
                  <c:v>-0.12496166474307278</c:v>
                </c:pt>
                <c:pt idx="78">
                  <c:v>-0.12496166474307278</c:v>
                </c:pt>
                <c:pt idx="79">
                  <c:v>-0.12496166474307278</c:v>
                </c:pt>
                <c:pt idx="80">
                  <c:v>-0.12496166474307278</c:v>
                </c:pt>
                <c:pt idx="81">
                  <c:v>-0.12496166474307278</c:v>
                </c:pt>
                <c:pt idx="82">
                  <c:v>-0.12496166474307278</c:v>
                </c:pt>
                <c:pt idx="83">
                  <c:v>-0.12496166474307278</c:v>
                </c:pt>
                <c:pt idx="84">
                  <c:v>-0.12496166474307278</c:v>
                </c:pt>
                <c:pt idx="85">
                  <c:v>-0.12496166474307278</c:v>
                </c:pt>
                <c:pt idx="86">
                  <c:v>-0.12496166474307278</c:v>
                </c:pt>
                <c:pt idx="87">
                  <c:v>-0.12496166474307278</c:v>
                </c:pt>
                <c:pt idx="88">
                  <c:v>-0.12496166474307278</c:v>
                </c:pt>
                <c:pt idx="89">
                  <c:v>-0.12496166474307278</c:v>
                </c:pt>
                <c:pt idx="90">
                  <c:v>-0.12496166474307278</c:v>
                </c:pt>
                <c:pt idx="91">
                  <c:v>-0.12496166474307278</c:v>
                </c:pt>
                <c:pt idx="92">
                  <c:v>-0.12496166474307278</c:v>
                </c:pt>
                <c:pt idx="93">
                  <c:v>-0.12496166474307278</c:v>
                </c:pt>
                <c:pt idx="94">
                  <c:v>-0.12496166474307278</c:v>
                </c:pt>
                <c:pt idx="95">
                  <c:v>-0.12496166474307278</c:v>
                </c:pt>
                <c:pt idx="96">
                  <c:v>-0.12496166474307278</c:v>
                </c:pt>
                <c:pt idx="97">
                  <c:v>-0.12496166474307278</c:v>
                </c:pt>
                <c:pt idx="98">
                  <c:v>-0.12496166474307278</c:v>
                </c:pt>
                <c:pt idx="99">
                  <c:v>-0.12496166474307278</c:v>
                </c:pt>
                <c:pt idx="100">
                  <c:v>-0.12496166474307278</c:v>
                </c:pt>
                <c:pt idx="101">
                  <c:v>-0.12496166474307278</c:v>
                </c:pt>
                <c:pt idx="102">
                  <c:v>-0.12496166474307278</c:v>
                </c:pt>
                <c:pt idx="103">
                  <c:v>-0.12496166474307278</c:v>
                </c:pt>
                <c:pt idx="104">
                  <c:v>-0.12496166474307278</c:v>
                </c:pt>
                <c:pt idx="105">
                  <c:v>-0.12496166474307278</c:v>
                </c:pt>
                <c:pt idx="106">
                  <c:v>-0.12496166474307278</c:v>
                </c:pt>
                <c:pt idx="107">
                  <c:v>-0.12496166474307278</c:v>
                </c:pt>
                <c:pt idx="108">
                  <c:v>-0.12496166474307278</c:v>
                </c:pt>
                <c:pt idx="109">
                  <c:v>-0.12496166474307278</c:v>
                </c:pt>
                <c:pt idx="110">
                  <c:v>-0.12496166474307278</c:v>
                </c:pt>
                <c:pt idx="111">
                  <c:v>-0.12496166474307278</c:v>
                </c:pt>
                <c:pt idx="112">
                  <c:v>-0.12496166474307278</c:v>
                </c:pt>
                <c:pt idx="113">
                  <c:v>-0.12496166474307278</c:v>
                </c:pt>
                <c:pt idx="114">
                  <c:v>-0.12496166474307278</c:v>
                </c:pt>
                <c:pt idx="115">
                  <c:v>-0.12496166474307278</c:v>
                </c:pt>
                <c:pt idx="116">
                  <c:v>-0.12496166474307278</c:v>
                </c:pt>
                <c:pt idx="117">
                  <c:v>-0.12496166474307278</c:v>
                </c:pt>
                <c:pt idx="118">
                  <c:v>-0.12496166474307278</c:v>
                </c:pt>
                <c:pt idx="119">
                  <c:v>-0.12496166474307278</c:v>
                </c:pt>
                <c:pt idx="120">
                  <c:v>-0.12496166474307278</c:v>
                </c:pt>
                <c:pt idx="121">
                  <c:v>-0.12496166474307278</c:v>
                </c:pt>
                <c:pt idx="122">
                  <c:v>-0.12496166474307278</c:v>
                </c:pt>
                <c:pt idx="123">
                  <c:v>-0.12496166474307278</c:v>
                </c:pt>
                <c:pt idx="124">
                  <c:v>-0.12496166474307278</c:v>
                </c:pt>
                <c:pt idx="125">
                  <c:v>-0.12496166474307278</c:v>
                </c:pt>
                <c:pt idx="126">
                  <c:v>-0.12496166474307278</c:v>
                </c:pt>
                <c:pt idx="127">
                  <c:v>-0.12496166474307278</c:v>
                </c:pt>
                <c:pt idx="128">
                  <c:v>-0.12496166474307278</c:v>
                </c:pt>
                <c:pt idx="129">
                  <c:v>-0.12496166474307278</c:v>
                </c:pt>
                <c:pt idx="130">
                  <c:v>-0.12496166474307278</c:v>
                </c:pt>
                <c:pt idx="131">
                  <c:v>-0.12496166474307278</c:v>
                </c:pt>
                <c:pt idx="132">
                  <c:v>-0.12496166474307278</c:v>
                </c:pt>
                <c:pt idx="133">
                  <c:v>-0.12496166474307278</c:v>
                </c:pt>
                <c:pt idx="134">
                  <c:v>-0.12496166474307278</c:v>
                </c:pt>
                <c:pt idx="135">
                  <c:v>-0.12496166474307278</c:v>
                </c:pt>
                <c:pt idx="136">
                  <c:v>-0.12496166474307278</c:v>
                </c:pt>
                <c:pt idx="137">
                  <c:v>-0.12496166474307278</c:v>
                </c:pt>
                <c:pt idx="138">
                  <c:v>-0.12496166474307278</c:v>
                </c:pt>
                <c:pt idx="139">
                  <c:v>-0.12496166474307278</c:v>
                </c:pt>
                <c:pt idx="140">
                  <c:v>-0.12496166474307278</c:v>
                </c:pt>
                <c:pt idx="141">
                  <c:v>-0.12496166474307278</c:v>
                </c:pt>
                <c:pt idx="142">
                  <c:v>-0.12496166474307278</c:v>
                </c:pt>
                <c:pt idx="143">
                  <c:v>-0.12496166474307278</c:v>
                </c:pt>
                <c:pt idx="144">
                  <c:v>-0.12496166474307278</c:v>
                </c:pt>
                <c:pt idx="145">
                  <c:v>-0.12496166474307278</c:v>
                </c:pt>
                <c:pt idx="146">
                  <c:v>-0.12496166474307278</c:v>
                </c:pt>
                <c:pt idx="147">
                  <c:v>-0.12496166474307278</c:v>
                </c:pt>
                <c:pt idx="148">
                  <c:v>-0.12496166474307278</c:v>
                </c:pt>
                <c:pt idx="149">
                  <c:v>-0.12496166474307278</c:v>
                </c:pt>
                <c:pt idx="150">
                  <c:v>-0.12496166474307278</c:v>
                </c:pt>
                <c:pt idx="151">
                  <c:v>-0.12496166474307278</c:v>
                </c:pt>
                <c:pt idx="152">
                  <c:v>-0.12496166474307278</c:v>
                </c:pt>
                <c:pt idx="153">
                  <c:v>-0.12496166474307278</c:v>
                </c:pt>
                <c:pt idx="154">
                  <c:v>-0.12496166474307278</c:v>
                </c:pt>
                <c:pt idx="155">
                  <c:v>-0.12496166474307278</c:v>
                </c:pt>
                <c:pt idx="156">
                  <c:v>-0.12496166474307278</c:v>
                </c:pt>
                <c:pt idx="157">
                  <c:v>-0.12496166474307278</c:v>
                </c:pt>
                <c:pt idx="158">
                  <c:v>-0.12496166474307278</c:v>
                </c:pt>
                <c:pt idx="159">
                  <c:v>-0.12496166474307278</c:v>
                </c:pt>
                <c:pt idx="160">
                  <c:v>-0.12496166474307278</c:v>
                </c:pt>
                <c:pt idx="161">
                  <c:v>-0.12496166474307278</c:v>
                </c:pt>
                <c:pt idx="162">
                  <c:v>-0.12496166474307278</c:v>
                </c:pt>
                <c:pt idx="163">
                  <c:v>-0.12496166474307278</c:v>
                </c:pt>
                <c:pt idx="164">
                  <c:v>-0.12496166474307278</c:v>
                </c:pt>
                <c:pt idx="165">
                  <c:v>-0.12496166474307278</c:v>
                </c:pt>
                <c:pt idx="166">
                  <c:v>-0.12496166474307278</c:v>
                </c:pt>
                <c:pt idx="167">
                  <c:v>-0.12496166474307278</c:v>
                </c:pt>
                <c:pt idx="168">
                  <c:v>-0.12496166474307278</c:v>
                </c:pt>
                <c:pt idx="169">
                  <c:v>-0.12496166474307278</c:v>
                </c:pt>
                <c:pt idx="170">
                  <c:v>-0.12496166474307278</c:v>
                </c:pt>
                <c:pt idx="171">
                  <c:v>-0.12496166474307278</c:v>
                </c:pt>
                <c:pt idx="172">
                  <c:v>-0.12496166474307278</c:v>
                </c:pt>
                <c:pt idx="173">
                  <c:v>-0.12496166474307278</c:v>
                </c:pt>
                <c:pt idx="174">
                  <c:v>-0.12496166474307278</c:v>
                </c:pt>
                <c:pt idx="175">
                  <c:v>-0.12496166474307278</c:v>
                </c:pt>
                <c:pt idx="176">
                  <c:v>-0.12496166474307278</c:v>
                </c:pt>
                <c:pt idx="177">
                  <c:v>-0.12496166474307278</c:v>
                </c:pt>
                <c:pt idx="178">
                  <c:v>-0.12496166474307278</c:v>
                </c:pt>
                <c:pt idx="179">
                  <c:v>-0.12496166474307278</c:v>
                </c:pt>
                <c:pt idx="180">
                  <c:v>-0.12496166474307278</c:v>
                </c:pt>
                <c:pt idx="181">
                  <c:v>-0.12496166474307278</c:v>
                </c:pt>
                <c:pt idx="182">
                  <c:v>-0.12496166474307278</c:v>
                </c:pt>
                <c:pt idx="183">
                  <c:v>-0.12496166474307278</c:v>
                </c:pt>
                <c:pt idx="184">
                  <c:v>-0.12496166474307278</c:v>
                </c:pt>
                <c:pt idx="185">
                  <c:v>-0.12496166474307278</c:v>
                </c:pt>
                <c:pt idx="186">
                  <c:v>-0.12496166474307278</c:v>
                </c:pt>
                <c:pt idx="187">
                  <c:v>-0.12496166474307278</c:v>
                </c:pt>
                <c:pt idx="188">
                  <c:v>-0.12496166474307278</c:v>
                </c:pt>
                <c:pt idx="189">
                  <c:v>-0.12496166474307278</c:v>
                </c:pt>
                <c:pt idx="190">
                  <c:v>-0.12496166474307278</c:v>
                </c:pt>
                <c:pt idx="191">
                  <c:v>-0.12496166474307278</c:v>
                </c:pt>
                <c:pt idx="192">
                  <c:v>-0.12496166474307278</c:v>
                </c:pt>
                <c:pt idx="193">
                  <c:v>-0.12496166474307278</c:v>
                </c:pt>
                <c:pt idx="194">
                  <c:v>-0.12496166474307278</c:v>
                </c:pt>
                <c:pt idx="195">
                  <c:v>-0.12496166474307278</c:v>
                </c:pt>
                <c:pt idx="196">
                  <c:v>-0.12496166474307278</c:v>
                </c:pt>
                <c:pt idx="197">
                  <c:v>-0.12496166474307278</c:v>
                </c:pt>
                <c:pt idx="198">
                  <c:v>-0.12496166474307278</c:v>
                </c:pt>
                <c:pt idx="199">
                  <c:v>-0.12496166474307278</c:v>
                </c:pt>
                <c:pt idx="200">
                  <c:v>-0.12496166474307278</c:v>
                </c:pt>
                <c:pt idx="201">
                  <c:v>-0.12496166474307278</c:v>
                </c:pt>
                <c:pt idx="202">
                  <c:v>-0.12496166474307278</c:v>
                </c:pt>
                <c:pt idx="203">
                  <c:v>-0.12496166474307278</c:v>
                </c:pt>
                <c:pt idx="204">
                  <c:v>-0.12496166474307278</c:v>
                </c:pt>
                <c:pt idx="205">
                  <c:v>-0.12496166474307278</c:v>
                </c:pt>
                <c:pt idx="206">
                  <c:v>-0.12496166474307278</c:v>
                </c:pt>
                <c:pt idx="207">
                  <c:v>-0.12496166474307278</c:v>
                </c:pt>
                <c:pt idx="208">
                  <c:v>-0.12496166474307278</c:v>
                </c:pt>
                <c:pt idx="209">
                  <c:v>-0.12496166474307278</c:v>
                </c:pt>
                <c:pt idx="210">
                  <c:v>-0.12496166474307278</c:v>
                </c:pt>
                <c:pt idx="211">
                  <c:v>-0.12496166474307278</c:v>
                </c:pt>
                <c:pt idx="212">
                  <c:v>-0.12496166474307278</c:v>
                </c:pt>
                <c:pt idx="213">
                  <c:v>-0.12496166474307278</c:v>
                </c:pt>
                <c:pt idx="214">
                  <c:v>-0.12496166474307278</c:v>
                </c:pt>
                <c:pt idx="215">
                  <c:v>-0.12496166474307278</c:v>
                </c:pt>
                <c:pt idx="216">
                  <c:v>-0.12496166474307278</c:v>
                </c:pt>
                <c:pt idx="217">
                  <c:v>-0.12496166474307278</c:v>
                </c:pt>
                <c:pt idx="218">
                  <c:v>-0.12496166474307278</c:v>
                </c:pt>
                <c:pt idx="219">
                  <c:v>-0.12496166474307278</c:v>
                </c:pt>
                <c:pt idx="220">
                  <c:v>-0.12496166474307278</c:v>
                </c:pt>
                <c:pt idx="221">
                  <c:v>-0.12496166474307278</c:v>
                </c:pt>
                <c:pt idx="222">
                  <c:v>-0.12496166474307278</c:v>
                </c:pt>
                <c:pt idx="223">
                  <c:v>-0.12496166474307278</c:v>
                </c:pt>
                <c:pt idx="224">
                  <c:v>-0.12496166474307278</c:v>
                </c:pt>
                <c:pt idx="225">
                  <c:v>-0.12496166474307278</c:v>
                </c:pt>
                <c:pt idx="226">
                  <c:v>-0.12496166474307278</c:v>
                </c:pt>
                <c:pt idx="227">
                  <c:v>-0.12496166474307278</c:v>
                </c:pt>
                <c:pt idx="228">
                  <c:v>-0.12496166474307278</c:v>
                </c:pt>
                <c:pt idx="229">
                  <c:v>-0.12496166474307278</c:v>
                </c:pt>
                <c:pt idx="230">
                  <c:v>-0.12496166474307278</c:v>
                </c:pt>
                <c:pt idx="231">
                  <c:v>-0.12496166474307278</c:v>
                </c:pt>
                <c:pt idx="232">
                  <c:v>-0.12496166474307278</c:v>
                </c:pt>
                <c:pt idx="233">
                  <c:v>-0.12496166474307278</c:v>
                </c:pt>
                <c:pt idx="234">
                  <c:v>-0.12496166474307278</c:v>
                </c:pt>
                <c:pt idx="235">
                  <c:v>-0.12496166474307278</c:v>
                </c:pt>
                <c:pt idx="236">
                  <c:v>-0.12496166474307278</c:v>
                </c:pt>
                <c:pt idx="237">
                  <c:v>-0.12496166474307278</c:v>
                </c:pt>
                <c:pt idx="238">
                  <c:v>-0.12496166474307278</c:v>
                </c:pt>
                <c:pt idx="239">
                  <c:v>-0.12496166474307278</c:v>
                </c:pt>
                <c:pt idx="240">
                  <c:v>-0.12496166474307278</c:v>
                </c:pt>
                <c:pt idx="241">
                  <c:v>-0.12496166474307278</c:v>
                </c:pt>
                <c:pt idx="242">
                  <c:v>-0.12496166474307278</c:v>
                </c:pt>
                <c:pt idx="243">
                  <c:v>-0.12496166474307278</c:v>
                </c:pt>
                <c:pt idx="244">
                  <c:v>-0.12496166474307278</c:v>
                </c:pt>
                <c:pt idx="245">
                  <c:v>-0.12496166474307278</c:v>
                </c:pt>
                <c:pt idx="246">
                  <c:v>-0.12496166474307278</c:v>
                </c:pt>
                <c:pt idx="247">
                  <c:v>-0.12496166474307278</c:v>
                </c:pt>
                <c:pt idx="248">
                  <c:v>-0.12496166474307278</c:v>
                </c:pt>
                <c:pt idx="249">
                  <c:v>-0.12496166474307278</c:v>
                </c:pt>
                <c:pt idx="250">
                  <c:v>-0.12496166474307278</c:v>
                </c:pt>
                <c:pt idx="251">
                  <c:v>-0.12496166474307278</c:v>
                </c:pt>
                <c:pt idx="252">
                  <c:v>-0.12496166474307278</c:v>
                </c:pt>
                <c:pt idx="253">
                  <c:v>-0.12496166474307278</c:v>
                </c:pt>
                <c:pt idx="254">
                  <c:v>-0.12496166474307278</c:v>
                </c:pt>
                <c:pt idx="255">
                  <c:v>-0.12496166474307278</c:v>
                </c:pt>
                <c:pt idx="256">
                  <c:v>-0.12496166474307278</c:v>
                </c:pt>
                <c:pt idx="257">
                  <c:v>-0.12496166474307278</c:v>
                </c:pt>
                <c:pt idx="258">
                  <c:v>-0.12496166474307278</c:v>
                </c:pt>
                <c:pt idx="259">
                  <c:v>-0.12496166474307278</c:v>
                </c:pt>
                <c:pt idx="260">
                  <c:v>-0.12496166474307278</c:v>
                </c:pt>
                <c:pt idx="261">
                  <c:v>-0.12496166474307278</c:v>
                </c:pt>
                <c:pt idx="262">
                  <c:v>-0.12496166474307278</c:v>
                </c:pt>
                <c:pt idx="263">
                  <c:v>-0.12496166474307278</c:v>
                </c:pt>
                <c:pt idx="264">
                  <c:v>-0.12496166474307278</c:v>
                </c:pt>
                <c:pt idx="265">
                  <c:v>-0.12496166474307278</c:v>
                </c:pt>
                <c:pt idx="266">
                  <c:v>-0.12496166474307278</c:v>
                </c:pt>
                <c:pt idx="267">
                  <c:v>-0.12496166474307278</c:v>
                </c:pt>
                <c:pt idx="268">
                  <c:v>-0.12496166474307278</c:v>
                </c:pt>
                <c:pt idx="269">
                  <c:v>-0.12496166474307278</c:v>
                </c:pt>
                <c:pt idx="270">
                  <c:v>-0.12496166474307278</c:v>
                </c:pt>
                <c:pt idx="271">
                  <c:v>-0.12496166474307278</c:v>
                </c:pt>
                <c:pt idx="272">
                  <c:v>-0.12496166474307278</c:v>
                </c:pt>
                <c:pt idx="273">
                  <c:v>-0.12496166474307278</c:v>
                </c:pt>
                <c:pt idx="274">
                  <c:v>-0.12496166474307278</c:v>
                </c:pt>
                <c:pt idx="275">
                  <c:v>-0.12496166474307278</c:v>
                </c:pt>
                <c:pt idx="276">
                  <c:v>-0.12496166474307278</c:v>
                </c:pt>
                <c:pt idx="277">
                  <c:v>-0.12496166474307278</c:v>
                </c:pt>
                <c:pt idx="278">
                  <c:v>-0.12496166474307278</c:v>
                </c:pt>
                <c:pt idx="279">
                  <c:v>-0.12496166474307278</c:v>
                </c:pt>
                <c:pt idx="280">
                  <c:v>-0.12496166474307278</c:v>
                </c:pt>
                <c:pt idx="281">
                  <c:v>-0.12496166474307278</c:v>
                </c:pt>
                <c:pt idx="282">
                  <c:v>-0.12496166474307278</c:v>
                </c:pt>
                <c:pt idx="283">
                  <c:v>-0.12496166474307278</c:v>
                </c:pt>
                <c:pt idx="284">
                  <c:v>-0.12496166474307278</c:v>
                </c:pt>
                <c:pt idx="285">
                  <c:v>-0.12496166474307278</c:v>
                </c:pt>
                <c:pt idx="286">
                  <c:v>-0.12496166474307278</c:v>
                </c:pt>
                <c:pt idx="287">
                  <c:v>-0.12496166474307278</c:v>
                </c:pt>
                <c:pt idx="288">
                  <c:v>-0.12496166474307278</c:v>
                </c:pt>
                <c:pt idx="289">
                  <c:v>-0.12496166474307278</c:v>
                </c:pt>
                <c:pt idx="290">
                  <c:v>-0.12496166474307278</c:v>
                </c:pt>
                <c:pt idx="291">
                  <c:v>-0.12496166474307278</c:v>
                </c:pt>
                <c:pt idx="292">
                  <c:v>-0.12496166474307278</c:v>
                </c:pt>
                <c:pt idx="293">
                  <c:v>-0.12496166474307278</c:v>
                </c:pt>
                <c:pt idx="294">
                  <c:v>-0.12496166474307278</c:v>
                </c:pt>
                <c:pt idx="295">
                  <c:v>-0.12496166474307278</c:v>
                </c:pt>
                <c:pt idx="296">
                  <c:v>-0.12496166474307278</c:v>
                </c:pt>
                <c:pt idx="297">
                  <c:v>-0.12496166474307278</c:v>
                </c:pt>
                <c:pt idx="298">
                  <c:v>-0.12496166474307278</c:v>
                </c:pt>
                <c:pt idx="299">
                  <c:v>-0.12496166474307278</c:v>
                </c:pt>
                <c:pt idx="300">
                  <c:v>-0.12496166474307278</c:v>
                </c:pt>
                <c:pt idx="301">
                  <c:v>-0.12496166474307278</c:v>
                </c:pt>
                <c:pt idx="302">
                  <c:v>-0.12496166474307278</c:v>
                </c:pt>
                <c:pt idx="303">
                  <c:v>-0.12496166474307278</c:v>
                </c:pt>
                <c:pt idx="304">
                  <c:v>-0.12496166474307278</c:v>
                </c:pt>
                <c:pt idx="305">
                  <c:v>-0.12496166474307278</c:v>
                </c:pt>
                <c:pt idx="306">
                  <c:v>-0.12496166474307278</c:v>
                </c:pt>
                <c:pt idx="307">
                  <c:v>-0.12496166474307278</c:v>
                </c:pt>
                <c:pt idx="308">
                  <c:v>-0.12496166474307278</c:v>
                </c:pt>
                <c:pt idx="309">
                  <c:v>-0.12496166474307278</c:v>
                </c:pt>
                <c:pt idx="310">
                  <c:v>-0.12496166474307278</c:v>
                </c:pt>
                <c:pt idx="311">
                  <c:v>-0.12496166474307278</c:v>
                </c:pt>
                <c:pt idx="312">
                  <c:v>-0.12496166474307278</c:v>
                </c:pt>
                <c:pt idx="313">
                  <c:v>-0.12496166474307278</c:v>
                </c:pt>
                <c:pt idx="314">
                  <c:v>-0.12496166474307278</c:v>
                </c:pt>
                <c:pt idx="315">
                  <c:v>-0.12496166474307278</c:v>
                </c:pt>
                <c:pt idx="316">
                  <c:v>-0.12496166474307278</c:v>
                </c:pt>
                <c:pt idx="317">
                  <c:v>-0.12496166474307278</c:v>
                </c:pt>
                <c:pt idx="318">
                  <c:v>-0.12496166474307278</c:v>
                </c:pt>
                <c:pt idx="319">
                  <c:v>-0.12496166474307278</c:v>
                </c:pt>
                <c:pt idx="320">
                  <c:v>-0.12496166474307278</c:v>
                </c:pt>
                <c:pt idx="321">
                  <c:v>-0.12496166474307278</c:v>
                </c:pt>
                <c:pt idx="322">
                  <c:v>-0.12496166474307278</c:v>
                </c:pt>
                <c:pt idx="323">
                  <c:v>-0.12496166474307278</c:v>
                </c:pt>
                <c:pt idx="324">
                  <c:v>-0.12496166474307278</c:v>
                </c:pt>
                <c:pt idx="325">
                  <c:v>-0.12496166474307278</c:v>
                </c:pt>
                <c:pt idx="326">
                  <c:v>-0.12496166474307278</c:v>
                </c:pt>
                <c:pt idx="327">
                  <c:v>-0.12496166474307278</c:v>
                </c:pt>
                <c:pt idx="328">
                  <c:v>-0.12496166474307278</c:v>
                </c:pt>
                <c:pt idx="329">
                  <c:v>-0.12496166474307278</c:v>
                </c:pt>
                <c:pt idx="330">
                  <c:v>-0.12496166474307278</c:v>
                </c:pt>
                <c:pt idx="331">
                  <c:v>-0.12496166474307278</c:v>
                </c:pt>
                <c:pt idx="332">
                  <c:v>-0.12496166474307278</c:v>
                </c:pt>
                <c:pt idx="333">
                  <c:v>-0.12496166474307278</c:v>
                </c:pt>
                <c:pt idx="334">
                  <c:v>-0.12496166474307278</c:v>
                </c:pt>
                <c:pt idx="335">
                  <c:v>-0.12496166474307278</c:v>
                </c:pt>
                <c:pt idx="336">
                  <c:v>-0.12496166474307278</c:v>
                </c:pt>
                <c:pt idx="337">
                  <c:v>-0.12496166474307278</c:v>
                </c:pt>
                <c:pt idx="338">
                  <c:v>-0.12496166474307278</c:v>
                </c:pt>
                <c:pt idx="339">
                  <c:v>-0.12496166474307278</c:v>
                </c:pt>
                <c:pt idx="340">
                  <c:v>-0.12496166474307278</c:v>
                </c:pt>
                <c:pt idx="341">
                  <c:v>-0.12496166474307278</c:v>
                </c:pt>
                <c:pt idx="342">
                  <c:v>-0.12496166474307278</c:v>
                </c:pt>
                <c:pt idx="343">
                  <c:v>-0.12496166474307278</c:v>
                </c:pt>
                <c:pt idx="344">
                  <c:v>-0.12496166474307278</c:v>
                </c:pt>
                <c:pt idx="345">
                  <c:v>-0.12496166474307278</c:v>
                </c:pt>
                <c:pt idx="346">
                  <c:v>-0.12496166474307278</c:v>
                </c:pt>
                <c:pt idx="347">
                  <c:v>-0.12496166474307278</c:v>
                </c:pt>
                <c:pt idx="348">
                  <c:v>-0.12496166474307278</c:v>
                </c:pt>
                <c:pt idx="349">
                  <c:v>-0.12496166474307278</c:v>
                </c:pt>
                <c:pt idx="350">
                  <c:v>-0.12496166474307278</c:v>
                </c:pt>
                <c:pt idx="351">
                  <c:v>-0.12496166474307278</c:v>
                </c:pt>
                <c:pt idx="352">
                  <c:v>-0.12496166474307278</c:v>
                </c:pt>
                <c:pt idx="353">
                  <c:v>-0.12496166474307278</c:v>
                </c:pt>
                <c:pt idx="354">
                  <c:v>-0.12496166474307278</c:v>
                </c:pt>
                <c:pt idx="355">
                  <c:v>-0.12496166474307278</c:v>
                </c:pt>
                <c:pt idx="356">
                  <c:v>-0.12496166474307278</c:v>
                </c:pt>
                <c:pt idx="357">
                  <c:v>-0.12496166474307278</c:v>
                </c:pt>
                <c:pt idx="358">
                  <c:v>-0.12496166474307278</c:v>
                </c:pt>
                <c:pt idx="359">
                  <c:v>-0.12496166474307278</c:v>
                </c:pt>
                <c:pt idx="360">
                  <c:v>-0.12496166474307278</c:v>
                </c:pt>
                <c:pt idx="361">
                  <c:v>-0.12496166474307278</c:v>
                </c:pt>
                <c:pt idx="362">
                  <c:v>-0.12496166474307278</c:v>
                </c:pt>
                <c:pt idx="363">
                  <c:v>-0.12496166474307278</c:v>
                </c:pt>
                <c:pt idx="364">
                  <c:v>-0.12496166474307278</c:v>
                </c:pt>
                <c:pt idx="365">
                  <c:v>-0.12496166474307278</c:v>
                </c:pt>
                <c:pt idx="366">
                  <c:v>-0.12496166474307278</c:v>
                </c:pt>
                <c:pt idx="367">
                  <c:v>-0.12496166474307278</c:v>
                </c:pt>
                <c:pt idx="368">
                  <c:v>-0.12496166474307278</c:v>
                </c:pt>
                <c:pt idx="369">
                  <c:v>-0.12496166474307278</c:v>
                </c:pt>
                <c:pt idx="370">
                  <c:v>-0.12496166474307278</c:v>
                </c:pt>
                <c:pt idx="371">
                  <c:v>-0.12496166474307278</c:v>
                </c:pt>
                <c:pt idx="372">
                  <c:v>-0.12496166474307278</c:v>
                </c:pt>
                <c:pt idx="373">
                  <c:v>-0.12496166474307278</c:v>
                </c:pt>
                <c:pt idx="374">
                  <c:v>-0.12496166474307278</c:v>
                </c:pt>
                <c:pt idx="375">
                  <c:v>-0.12496166474307278</c:v>
                </c:pt>
                <c:pt idx="376">
                  <c:v>-0.12496166474307278</c:v>
                </c:pt>
                <c:pt idx="377">
                  <c:v>-0.12496166474307278</c:v>
                </c:pt>
                <c:pt idx="378">
                  <c:v>-0.12496166474307278</c:v>
                </c:pt>
                <c:pt idx="379">
                  <c:v>-0.12496166474307278</c:v>
                </c:pt>
                <c:pt idx="380">
                  <c:v>-0.12496166474307278</c:v>
                </c:pt>
                <c:pt idx="381">
                  <c:v>-0.12496166474307278</c:v>
                </c:pt>
                <c:pt idx="382">
                  <c:v>-0.12496166474307278</c:v>
                </c:pt>
                <c:pt idx="383">
                  <c:v>-0.12496166474307278</c:v>
                </c:pt>
                <c:pt idx="384">
                  <c:v>-0.12496166474307278</c:v>
                </c:pt>
                <c:pt idx="385">
                  <c:v>-0.12496166474307278</c:v>
                </c:pt>
                <c:pt idx="386">
                  <c:v>-0.12496166474307278</c:v>
                </c:pt>
                <c:pt idx="387">
                  <c:v>-0.12496166474307278</c:v>
                </c:pt>
                <c:pt idx="388">
                  <c:v>-0.12496166474307278</c:v>
                </c:pt>
                <c:pt idx="389">
                  <c:v>-0.12496166474307278</c:v>
                </c:pt>
                <c:pt idx="390">
                  <c:v>-0.12496166474307278</c:v>
                </c:pt>
                <c:pt idx="391">
                  <c:v>-0.12496166474307278</c:v>
                </c:pt>
                <c:pt idx="392">
                  <c:v>-0.12496166474307278</c:v>
                </c:pt>
                <c:pt idx="393">
                  <c:v>-0.12496166474307278</c:v>
                </c:pt>
                <c:pt idx="394">
                  <c:v>-0.12496166474307278</c:v>
                </c:pt>
                <c:pt idx="395">
                  <c:v>-0.12496166474307278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82-49AE-86D5-8E83A9DFE4F5}"/>
            </c:ext>
          </c:extLst>
        </c:ser>
        <c:ser>
          <c:idx val="3"/>
          <c:order val="4"/>
          <c:tx>
            <c:strRef>
              <c:f>REGV!$AA$10</c:f>
              <c:strCache>
                <c:ptCount val="1"/>
                <c:pt idx="0">
                  <c:v>Banda 80% TCA-REGVN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871501116565421"/>
                  <c:y val="-1.3865711329996647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82-49AE-86D5-8E83A9DFE4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REGV!$AA$23:$AA$419</c:f>
              <c:numCache>
                <c:formatCode>0.0%_);[Red]\-0.0%_)</c:formatCode>
                <c:ptCount val="397"/>
                <c:pt idx="0">
                  <c:v>0.26104796967449617</c:v>
                </c:pt>
                <c:pt idx="1">
                  <c:v>0.26104796967449617</c:v>
                </c:pt>
                <c:pt idx="2">
                  <c:v>0.26104796967449617</c:v>
                </c:pt>
                <c:pt idx="3">
                  <c:v>0.26104796967449617</c:v>
                </c:pt>
                <c:pt idx="4">
                  <c:v>0.26104796967449617</c:v>
                </c:pt>
                <c:pt idx="5">
                  <c:v>0.26104796967449617</c:v>
                </c:pt>
                <c:pt idx="6">
                  <c:v>0.26104796967449617</c:v>
                </c:pt>
                <c:pt idx="7">
                  <c:v>0.26104796967449617</c:v>
                </c:pt>
                <c:pt idx="8">
                  <c:v>0.26104796967449617</c:v>
                </c:pt>
                <c:pt idx="9">
                  <c:v>0.26104796967449617</c:v>
                </c:pt>
                <c:pt idx="10">
                  <c:v>0.26104796967449617</c:v>
                </c:pt>
                <c:pt idx="11">
                  <c:v>0.26104796967449617</c:v>
                </c:pt>
                <c:pt idx="12">
                  <c:v>0.26104796967449617</c:v>
                </c:pt>
                <c:pt idx="13">
                  <c:v>0.26104796967449617</c:v>
                </c:pt>
                <c:pt idx="14">
                  <c:v>0.26104796967449617</c:v>
                </c:pt>
                <c:pt idx="15">
                  <c:v>0.26104796967449617</c:v>
                </c:pt>
                <c:pt idx="16">
                  <c:v>0.26104796967449617</c:v>
                </c:pt>
                <c:pt idx="17">
                  <c:v>0.26104796967449617</c:v>
                </c:pt>
                <c:pt idx="18">
                  <c:v>0.26104796967449617</c:v>
                </c:pt>
                <c:pt idx="19">
                  <c:v>0.26104796967449617</c:v>
                </c:pt>
                <c:pt idx="20">
                  <c:v>0.26104796967449617</c:v>
                </c:pt>
                <c:pt idx="21">
                  <c:v>0.26104796967449617</c:v>
                </c:pt>
                <c:pt idx="22">
                  <c:v>0.26104796967449617</c:v>
                </c:pt>
                <c:pt idx="23">
                  <c:v>0.26104796967449617</c:v>
                </c:pt>
                <c:pt idx="24">
                  <c:v>0.26104796967449617</c:v>
                </c:pt>
                <c:pt idx="25">
                  <c:v>0.26104796967449617</c:v>
                </c:pt>
                <c:pt idx="26">
                  <c:v>0.26104796967449617</c:v>
                </c:pt>
                <c:pt idx="27">
                  <c:v>0.26104796967449617</c:v>
                </c:pt>
                <c:pt idx="28">
                  <c:v>0.26104796967449617</c:v>
                </c:pt>
                <c:pt idx="29">
                  <c:v>0.26104796967449617</c:v>
                </c:pt>
                <c:pt idx="30">
                  <c:v>0.26104796967449617</c:v>
                </c:pt>
                <c:pt idx="31">
                  <c:v>0.26104796967449617</c:v>
                </c:pt>
                <c:pt idx="32">
                  <c:v>0.26104796967449617</c:v>
                </c:pt>
                <c:pt idx="33">
                  <c:v>0.26104796967449617</c:v>
                </c:pt>
                <c:pt idx="34">
                  <c:v>0.26104796967449617</c:v>
                </c:pt>
                <c:pt idx="35">
                  <c:v>0.26104796967449617</c:v>
                </c:pt>
                <c:pt idx="36">
                  <c:v>0.26104796967449617</c:v>
                </c:pt>
                <c:pt idx="37">
                  <c:v>0.26104796967449617</c:v>
                </c:pt>
                <c:pt idx="38">
                  <c:v>0.26104796967449617</c:v>
                </c:pt>
                <c:pt idx="39">
                  <c:v>0.26104796967449617</c:v>
                </c:pt>
                <c:pt idx="40">
                  <c:v>0.26104796967449617</c:v>
                </c:pt>
                <c:pt idx="41">
                  <c:v>0.26104796967449617</c:v>
                </c:pt>
                <c:pt idx="42">
                  <c:v>0.26104796967449617</c:v>
                </c:pt>
                <c:pt idx="43">
                  <c:v>0.26104796967449617</c:v>
                </c:pt>
                <c:pt idx="44">
                  <c:v>0.26104796967449617</c:v>
                </c:pt>
                <c:pt idx="45">
                  <c:v>0.26104796967449617</c:v>
                </c:pt>
                <c:pt idx="46">
                  <c:v>0.26104796967449617</c:v>
                </c:pt>
                <c:pt idx="47">
                  <c:v>0.26104796967449617</c:v>
                </c:pt>
                <c:pt idx="48">
                  <c:v>0.26104796967449617</c:v>
                </c:pt>
                <c:pt idx="49">
                  <c:v>0.26104796967449617</c:v>
                </c:pt>
                <c:pt idx="50">
                  <c:v>0.26104796967449617</c:v>
                </c:pt>
                <c:pt idx="51">
                  <c:v>0.26104796967449617</c:v>
                </c:pt>
                <c:pt idx="52">
                  <c:v>0.26104796967449617</c:v>
                </c:pt>
                <c:pt idx="53">
                  <c:v>0.26104796967449617</c:v>
                </c:pt>
                <c:pt idx="54">
                  <c:v>0.26104796967449617</c:v>
                </c:pt>
                <c:pt idx="55">
                  <c:v>0.26104796967449617</c:v>
                </c:pt>
                <c:pt idx="56">
                  <c:v>0.26104796967449617</c:v>
                </c:pt>
                <c:pt idx="57">
                  <c:v>0.26104796967449617</c:v>
                </c:pt>
                <c:pt idx="58">
                  <c:v>0.26104796967449617</c:v>
                </c:pt>
                <c:pt idx="59">
                  <c:v>0.26104796967449617</c:v>
                </c:pt>
                <c:pt idx="60">
                  <c:v>0.26104796967449617</c:v>
                </c:pt>
                <c:pt idx="61">
                  <c:v>0.26104796967449617</c:v>
                </c:pt>
                <c:pt idx="62">
                  <c:v>0.26104796967449617</c:v>
                </c:pt>
                <c:pt idx="63">
                  <c:v>0.26104796967449617</c:v>
                </c:pt>
                <c:pt idx="64">
                  <c:v>0.26104796967449617</c:v>
                </c:pt>
                <c:pt idx="65">
                  <c:v>0.26104796967449617</c:v>
                </c:pt>
                <c:pt idx="66">
                  <c:v>0.26104796967449617</c:v>
                </c:pt>
                <c:pt idx="67">
                  <c:v>0.26104796967449617</c:v>
                </c:pt>
                <c:pt idx="68">
                  <c:v>0.26104796967449617</c:v>
                </c:pt>
                <c:pt idx="69">
                  <c:v>0.26104796967449617</c:v>
                </c:pt>
                <c:pt idx="70">
                  <c:v>0.26104796967449617</c:v>
                </c:pt>
                <c:pt idx="71">
                  <c:v>0.26104796967449617</c:v>
                </c:pt>
                <c:pt idx="72">
                  <c:v>0.26104796967449617</c:v>
                </c:pt>
                <c:pt idx="73">
                  <c:v>0.26104796967449617</c:v>
                </c:pt>
                <c:pt idx="74">
                  <c:v>0.26104796967449617</c:v>
                </c:pt>
                <c:pt idx="75">
                  <c:v>0.26104796967449617</c:v>
                </c:pt>
                <c:pt idx="76">
                  <c:v>0.26104796967449617</c:v>
                </c:pt>
                <c:pt idx="77">
                  <c:v>0.26104796967449617</c:v>
                </c:pt>
                <c:pt idx="78">
                  <c:v>0.26104796967449617</c:v>
                </c:pt>
                <c:pt idx="79">
                  <c:v>0.26104796967449617</c:v>
                </c:pt>
                <c:pt idx="80">
                  <c:v>0.26104796967449617</c:v>
                </c:pt>
                <c:pt idx="81">
                  <c:v>0.26104796967449617</c:v>
                </c:pt>
                <c:pt idx="82">
                  <c:v>0.26104796967449617</c:v>
                </c:pt>
                <c:pt idx="83">
                  <c:v>0.26104796967449617</c:v>
                </c:pt>
                <c:pt idx="84">
                  <c:v>0.26104796967449617</c:v>
                </c:pt>
                <c:pt idx="85">
                  <c:v>0.26104796967449617</c:v>
                </c:pt>
                <c:pt idx="86">
                  <c:v>0.26104796967449617</c:v>
                </c:pt>
                <c:pt idx="87">
                  <c:v>0.26104796967449617</c:v>
                </c:pt>
                <c:pt idx="88">
                  <c:v>0.26104796967449617</c:v>
                </c:pt>
                <c:pt idx="89">
                  <c:v>0.26104796967449617</c:v>
                </c:pt>
                <c:pt idx="90">
                  <c:v>0.26104796967449617</c:v>
                </c:pt>
                <c:pt idx="91">
                  <c:v>0.26104796967449617</c:v>
                </c:pt>
                <c:pt idx="92">
                  <c:v>0.26104796967449617</c:v>
                </c:pt>
                <c:pt idx="93">
                  <c:v>0.26104796967449617</c:v>
                </c:pt>
                <c:pt idx="94">
                  <c:v>0.26104796967449617</c:v>
                </c:pt>
                <c:pt idx="95">
                  <c:v>0.26104796967449617</c:v>
                </c:pt>
                <c:pt idx="96">
                  <c:v>0.26104796967449617</c:v>
                </c:pt>
                <c:pt idx="97">
                  <c:v>0.26104796967449617</c:v>
                </c:pt>
                <c:pt idx="98">
                  <c:v>0.26104796967449617</c:v>
                </c:pt>
                <c:pt idx="99">
                  <c:v>0.26104796967449617</c:v>
                </c:pt>
                <c:pt idx="100">
                  <c:v>0.26104796967449617</c:v>
                </c:pt>
                <c:pt idx="101">
                  <c:v>0.26104796967449617</c:v>
                </c:pt>
                <c:pt idx="102">
                  <c:v>0.26104796967449617</c:v>
                </c:pt>
                <c:pt idx="103">
                  <c:v>0.26104796967449617</c:v>
                </c:pt>
                <c:pt idx="104">
                  <c:v>0.26104796967449617</c:v>
                </c:pt>
                <c:pt idx="105">
                  <c:v>0.26104796967449617</c:v>
                </c:pt>
                <c:pt idx="106">
                  <c:v>0.26104796967449617</c:v>
                </c:pt>
                <c:pt idx="107">
                  <c:v>0.26104796967449617</c:v>
                </c:pt>
                <c:pt idx="108">
                  <c:v>0.26104796967449617</c:v>
                </c:pt>
                <c:pt idx="109">
                  <c:v>0.26104796967449617</c:v>
                </c:pt>
                <c:pt idx="110">
                  <c:v>0.26104796967449617</c:v>
                </c:pt>
                <c:pt idx="111">
                  <c:v>0.26104796967449617</c:v>
                </c:pt>
                <c:pt idx="112">
                  <c:v>0.26104796967449617</c:v>
                </c:pt>
                <c:pt idx="113">
                  <c:v>0.26104796967449617</c:v>
                </c:pt>
                <c:pt idx="114">
                  <c:v>0.26104796967449617</c:v>
                </c:pt>
                <c:pt idx="115">
                  <c:v>0.26104796967449617</c:v>
                </c:pt>
                <c:pt idx="116">
                  <c:v>0.26104796967449617</c:v>
                </c:pt>
                <c:pt idx="117">
                  <c:v>0.26104796967449617</c:v>
                </c:pt>
                <c:pt idx="118">
                  <c:v>0.26104796967449617</c:v>
                </c:pt>
                <c:pt idx="119">
                  <c:v>0.26104796967449617</c:v>
                </c:pt>
                <c:pt idx="120">
                  <c:v>0.26104796967449617</c:v>
                </c:pt>
                <c:pt idx="121">
                  <c:v>0.26104796967449617</c:v>
                </c:pt>
                <c:pt idx="122">
                  <c:v>0.26104796967449617</c:v>
                </c:pt>
                <c:pt idx="123">
                  <c:v>0.26104796967449617</c:v>
                </c:pt>
                <c:pt idx="124">
                  <c:v>0.26104796967449617</c:v>
                </c:pt>
                <c:pt idx="125">
                  <c:v>0.26104796967449617</c:v>
                </c:pt>
                <c:pt idx="126">
                  <c:v>0.26104796967449617</c:v>
                </c:pt>
                <c:pt idx="127">
                  <c:v>0.26104796967449617</c:v>
                </c:pt>
                <c:pt idx="128">
                  <c:v>0.26104796967449617</c:v>
                </c:pt>
                <c:pt idx="129">
                  <c:v>0.26104796967449617</c:v>
                </c:pt>
                <c:pt idx="130">
                  <c:v>0.26104796967449617</c:v>
                </c:pt>
                <c:pt idx="131">
                  <c:v>0.26104796967449617</c:v>
                </c:pt>
                <c:pt idx="132">
                  <c:v>0.26104796967449617</c:v>
                </c:pt>
                <c:pt idx="133">
                  <c:v>0.26104796967449617</c:v>
                </c:pt>
                <c:pt idx="134">
                  <c:v>0.26104796967449617</c:v>
                </c:pt>
                <c:pt idx="135">
                  <c:v>0.26104796967449617</c:v>
                </c:pt>
                <c:pt idx="136">
                  <c:v>0.26104796967449617</c:v>
                </c:pt>
                <c:pt idx="137">
                  <c:v>0.26104796967449617</c:v>
                </c:pt>
                <c:pt idx="138">
                  <c:v>0.26104796967449617</c:v>
                </c:pt>
                <c:pt idx="139">
                  <c:v>0.26104796967449617</c:v>
                </c:pt>
                <c:pt idx="140">
                  <c:v>0.26104796967449617</c:v>
                </c:pt>
                <c:pt idx="141">
                  <c:v>0.26104796967449617</c:v>
                </c:pt>
                <c:pt idx="142">
                  <c:v>0.26104796967449617</c:v>
                </c:pt>
                <c:pt idx="143">
                  <c:v>0.26104796967449617</c:v>
                </c:pt>
                <c:pt idx="144">
                  <c:v>0.26104796967449617</c:v>
                </c:pt>
                <c:pt idx="145">
                  <c:v>0.26104796967449617</c:v>
                </c:pt>
                <c:pt idx="146">
                  <c:v>0.26104796967449617</c:v>
                </c:pt>
                <c:pt idx="147">
                  <c:v>0.26104796967449617</c:v>
                </c:pt>
                <c:pt idx="148">
                  <c:v>0.26104796967449617</c:v>
                </c:pt>
                <c:pt idx="149">
                  <c:v>0.26104796967449617</c:v>
                </c:pt>
                <c:pt idx="150">
                  <c:v>0.26104796967449617</c:v>
                </c:pt>
                <c:pt idx="151">
                  <c:v>0.26104796967449617</c:v>
                </c:pt>
                <c:pt idx="152">
                  <c:v>0.26104796967449617</c:v>
                </c:pt>
                <c:pt idx="153">
                  <c:v>0.26104796967449617</c:v>
                </c:pt>
                <c:pt idx="154">
                  <c:v>0.26104796967449617</c:v>
                </c:pt>
                <c:pt idx="155">
                  <c:v>0.26104796967449617</c:v>
                </c:pt>
                <c:pt idx="156">
                  <c:v>0.26104796967449617</c:v>
                </c:pt>
                <c:pt idx="157">
                  <c:v>0.26104796967449617</c:v>
                </c:pt>
                <c:pt idx="158">
                  <c:v>0.26104796967449617</c:v>
                </c:pt>
                <c:pt idx="159">
                  <c:v>0.26104796967449617</c:v>
                </c:pt>
                <c:pt idx="160">
                  <c:v>0.26104796967449617</c:v>
                </c:pt>
                <c:pt idx="161">
                  <c:v>0.26104796967449617</c:v>
                </c:pt>
                <c:pt idx="162">
                  <c:v>0.26104796967449617</c:v>
                </c:pt>
                <c:pt idx="163">
                  <c:v>0.26104796967449617</c:v>
                </c:pt>
                <c:pt idx="164">
                  <c:v>0.26104796967449617</c:v>
                </c:pt>
                <c:pt idx="165">
                  <c:v>0.26104796967449617</c:v>
                </c:pt>
                <c:pt idx="166">
                  <c:v>0.26104796967449617</c:v>
                </c:pt>
                <c:pt idx="167">
                  <c:v>0.26104796967449617</c:v>
                </c:pt>
                <c:pt idx="168">
                  <c:v>0.26104796967449617</c:v>
                </c:pt>
                <c:pt idx="169">
                  <c:v>0.26104796967449617</c:v>
                </c:pt>
                <c:pt idx="170">
                  <c:v>0.26104796967449617</c:v>
                </c:pt>
                <c:pt idx="171">
                  <c:v>0.26104796967449617</c:v>
                </c:pt>
                <c:pt idx="172">
                  <c:v>0.26104796967449617</c:v>
                </c:pt>
                <c:pt idx="173">
                  <c:v>0.26104796967449617</c:v>
                </c:pt>
                <c:pt idx="174">
                  <c:v>0.26104796967449617</c:v>
                </c:pt>
                <c:pt idx="175">
                  <c:v>0.26104796967449617</c:v>
                </c:pt>
                <c:pt idx="176">
                  <c:v>0.26104796967449617</c:v>
                </c:pt>
                <c:pt idx="177">
                  <c:v>0.26104796967449617</c:v>
                </c:pt>
                <c:pt idx="178">
                  <c:v>0.26104796967449617</c:v>
                </c:pt>
                <c:pt idx="179">
                  <c:v>0.26104796967449617</c:v>
                </c:pt>
                <c:pt idx="180">
                  <c:v>0.26104796967449617</c:v>
                </c:pt>
                <c:pt idx="181">
                  <c:v>0.26104796967449617</c:v>
                </c:pt>
                <c:pt idx="182">
                  <c:v>0.26104796967449617</c:v>
                </c:pt>
                <c:pt idx="183">
                  <c:v>0.26104796967449617</c:v>
                </c:pt>
                <c:pt idx="184">
                  <c:v>0.26104796967449617</c:v>
                </c:pt>
                <c:pt idx="185">
                  <c:v>0.26104796967449617</c:v>
                </c:pt>
                <c:pt idx="186">
                  <c:v>0.26104796967449617</c:v>
                </c:pt>
                <c:pt idx="187">
                  <c:v>0.26104796967449617</c:v>
                </c:pt>
                <c:pt idx="188">
                  <c:v>0.26104796967449617</c:v>
                </c:pt>
                <c:pt idx="189">
                  <c:v>0.26104796967449617</c:v>
                </c:pt>
                <c:pt idx="190">
                  <c:v>0.26104796967449617</c:v>
                </c:pt>
                <c:pt idx="191">
                  <c:v>0.26104796967449617</c:v>
                </c:pt>
                <c:pt idx="192">
                  <c:v>0.26104796967449617</c:v>
                </c:pt>
                <c:pt idx="193">
                  <c:v>0.26104796967449617</c:v>
                </c:pt>
                <c:pt idx="194">
                  <c:v>0.26104796967449617</c:v>
                </c:pt>
                <c:pt idx="195">
                  <c:v>0.26104796967449617</c:v>
                </c:pt>
                <c:pt idx="196">
                  <c:v>0.26104796967449617</c:v>
                </c:pt>
                <c:pt idx="197">
                  <c:v>0.26104796967449617</c:v>
                </c:pt>
                <c:pt idx="198">
                  <c:v>0.26104796967449617</c:v>
                </c:pt>
                <c:pt idx="199">
                  <c:v>0.26104796967449617</c:v>
                </c:pt>
                <c:pt idx="200">
                  <c:v>0.26104796967449617</c:v>
                </c:pt>
                <c:pt idx="201">
                  <c:v>0.26104796967449617</c:v>
                </c:pt>
                <c:pt idx="202">
                  <c:v>0.26104796967449617</c:v>
                </c:pt>
                <c:pt idx="203">
                  <c:v>0.26104796967449617</c:v>
                </c:pt>
                <c:pt idx="204">
                  <c:v>0.26104796967449617</c:v>
                </c:pt>
                <c:pt idx="205">
                  <c:v>0.26104796967449617</c:v>
                </c:pt>
                <c:pt idx="206">
                  <c:v>0.26104796967449617</c:v>
                </c:pt>
                <c:pt idx="207">
                  <c:v>0.26104796967449617</c:v>
                </c:pt>
                <c:pt idx="208">
                  <c:v>0.26104796967449617</c:v>
                </c:pt>
                <c:pt idx="209">
                  <c:v>0.26104796967449617</c:v>
                </c:pt>
                <c:pt idx="210">
                  <c:v>0.26104796967449617</c:v>
                </c:pt>
                <c:pt idx="211">
                  <c:v>0.26104796967449617</c:v>
                </c:pt>
                <c:pt idx="212">
                  <c:v>0.26104796967449617</c:v>
                </c:pt>
                <c:pt idx="213">
                  <c:v>0.26104796967449617</c:v>
                </c:pt>
                <c:pt idx="214">
                  <c:v>0.26104796967449617</c:v>
                </c:pt>
                <c:pt idx="215">
                  <c:v>0.26104796967449617</c:v>
                </c:pt>
                <c:pt idx="216">
                  <c:v>0.26104796967449617</c:v>
                </c:pt>
                <c:pt idx="217">
                  <c:v>0.26104796967449617</c:v>
                </c:pt>
                <c:pt idx="218">
                  <c:v>0.26104796967449617</c:v>
                </c:pt>
                <c:pt idx="219">
                  <c:v>0.26104796967449617</c:v>
                </c:pt>
                <c:pt idx="220">
                  <c:v>0.26104796967449617</c:v>
                </c:pt>
                <c:pt idx="221">
                  <c:v>0.26104796967449617</c:v>
                </c:pt>
                <c:pt idx="222">
                  <c:v>0.26104796967449617</c:v>
                </c:pt>
                <c:pt idx="223">
                  <c:v>0.26104796967449617</c:v>
                </c:pt>
                <c:pt idx="224">
                  <c:v>0.26104796967449617</c:v>
                </c:pt>
                <c:pt idx="225">
                  <c:v>0.26104796967449617</c:v>
                </c:pt>
                <c:pt idx="226">
                  <c:v>0.26104796967449617</c:v>
                </c:pt>
                <c:pt idx="227">
                  <c:v>0.26104796967449617</c:v>
                </c:pt>
                <c:pt idx="228">
                  <c:v>0.26104796967449617</c:v>
                </c:pt>
                <c:pt idx="229">
                  <c:v>0.26104796967449617</c:v>
                </c:pt>
                <c:pt idx="230">
                  <c:v>0.26104796967449617</c:v>
                </c:pt>
                <c:pt idx="231">
                  <c:v>0.26104796967449617</c:v>
                </c:pt>
                <c:pt idx="232">
                  <c:v>0.26104796967449617</c:v>
                </c:pt>
                <c:pt idx="233">
                  <c:v>0.26104796967449617</c:v>
                </c:pt>
                <c:pt idx="234">
                  <c:v>0.26104796967449617</c:v>
                </c:pt>
                <c:pt idx="235">
                  <c:v>0.26104796967449617</c:v>
                </c:pt>
                <c:pt idx="236">
                  <c:v>0.26104796967449617</c:v>
                </c:pt>
                <c:pt idx="237">
                  <c:v>0.26104796967449617</c:v>
                </c:pt>
                <c:pt idx="238">
                  <c:v>0.26104796967449617</c:v>
                </c:pt>
                <c:pt idx="239">
                  <c:v>0.26104796967449617</c:v>
                </c:pt>
                <c:pt idx="240">
                  <c:v>0.26104796967449617</c:v>
                </c:pt>
                <c:pt idx="241">
                  <c:v>0.26104796967449617</c:v>
                </c:pt>
                <c:pt idx="242">
                  <c:v>0.26104796967449617</c:v>
                </c:pt>
                <c:pt idx="243">
                  <c:v>0.26104796967449617</c:v>
                </c:pt>
                <c:pt idx="244">
                  <c:v>0.26104796967449617</c:v>
                </c:pt>
                <c:pt idx="245">
                  <c:v>0.26104796967449617</c:v>
                </c:pt>
                <c:pt idx="246">
                  <c:v>0.26104796967449617</c:v>
                </c:pt>
                <c:pt idx="247">
                  <c:v>0.26104796967449617</c:v>
                </c:pt>
                <c:pt idx="248">
                  <c:v>0.26104796967449617</c:v>
                </c:pt>
                <c:pt idx="249">
                  <c:v>0.26104796967449617</c:v>
                </c:pt>
                <c:pt idx="250">
                  <c:v>0.26104796967449617</c:v>
                </c:pt>
                <c:pt idx="251">
                  <c:v>0.26104796967449617</c:v>
                </c:pt>
                <c:pt idx="252">
                  <c:v>0.26104796967449617</c:v>
                </c:pt>
                <c:pt idx="253">
                  <c:v>0.26104796967449617</c:v>
                </c:pt>
                <c:pt idx="254">
                  <c:v>0.26104796967449617</c:v>
                </c:pt>
                <c:pt idx="255">
                  <c:v>0.26104796967449617</c:v>
                </c:pt>
                <c:pt idx="256">
                  <c:v>0.26104796967449617</c:v>
                </c:pt>
                <c:pt idx="257">
                  <c:v>0.26104796967449617</c:v>
                </c:pt>
                <c:pt idx="258">
                  <c:v>0.26104796967449617</c:v>
                </c:pt>
                <c:pt idx="259">
                  <c:v>0.26104796967449617</c:v>
                </c:pt>
                <c:pt idx="260">
                  <c:v>0.26104796967449617</c:v>
                </c:pt>
                <c:pt idx="261">
                  <c:v>0.26104796967449617</c:v>
                </c:pt>
                <c:pt idx="262">
                  <c:v>0.26104796967449617</c:v>
                </c:pt>
                <c:pt idx="263">
                  <c:v>0.26104796967449617</c:v>
                </c:pt>
                <c:pt idx="264">
                  <c:v>0.26104796967449617</c:v>
                </c:pt>
                <c:pt idx="265">
                  <c:v>0.26104796967449617</c:v>
                </c:pt>
                <c:pt idx="266">
                  <c:v>0.26104796967449617</c:v>
                </c:pt>
                <c:pt idx="267">
                  <c:v>0.26104796967449617</c:v>
                </c:pt>
                <c:pt idx="268">
                  <c:v>0.26104796967449617</c:v>
                </c:pt>
                <c:pt idx="269">
                  <c:v>0.26104796967449617</c:v>
                </c:pt>
                <c:pt idx="270">
                  <c:v>0.26104796967449617</c:v>
                </c:pt>
                <c:pt idx="271">
                  <c:v>0.26104796967449617</c:v>
                </c:pt>
                <c:pt idx="272">
                  <c:v>0.26104796967449617</c:v>
                </c:pt>
                <c:pt idx="273">
                  <c:v>0.26104796967449617</c:v>
                </c:pt>
                <c:pt idx="274">
                  <c:v>0.26104796967449617</c:v>
                </c:pt>
                <c:pt idx="275">
                  <c:v>0.26104796967449617</c:v>
                </c:pt>
                <c:pt idx="276">
                  <c:v>0.26104796967449617</c:v>
                </c:pt>
                <c:pt idx="277">
                  <c:v>0.26104796967449617</c:v>
                </c:pt>
                <c:pt idx="278">
                  <c:v>0.26104796967449617</c:v>
                </c:pt>
                <c:pt idx="279">
                  <c:v>0.26104796967449617</c:v>
                </c:pt>
                <c:pt idx="280">
                  <c:v>0.26104796967449617</c:v>
                </c:pt>
                <c:pt idx="281">
                  <c:v>0.26104796967449617</c:v>
                </c:pt>
                <c:pt idx="282">
                  <c:v>0.26104796967449617</c:v>
                </c:pt>
                <c:pt idx="283">
                  <c:v>0.26104796967449617</c:v>
                </c:pt>
                <c:pt idx="284">
                  <c:v>0.26104796967449617</c:v>
                </c:pt>
                <c:pt idx="285">
                  <c:v>0.26104796967449617</c:v>
                </c:pt>
                <c:pt idx="286">
                  <c:v>0.26104796967449617</c:v>
                </c:pt>
                <c:pt idx="287">
                  <c:v>0.26104796967449617</c:v>
                </c:pt>
                <c:pt idx="288">
                  <c:v>0.26104796967449617</c:v>
                </c:pt>
                <c:pt idx="289">
                  <c:v>0.26104796967449617</c:v>
                </c:pt>
                <c:pt idx="290">
                  <c:v>0.26104796967449617</c:v>
                </c:pt>
                <c:pt idx="291">
                  <c:v>0.26104796967449617</c:v>
                </c:pt>
                <c:pt idx="292">
                  <c:v>0.26104796967449617</c:v>
                </c:pt>
                <c:pt idx="293">
                  <c:v>0.26104796967449617</c:v>
                </c:pt>
                <c:pt idx="294">
                  <c:v>0.26104796967449617</c:v>
                </c:pt>
                <c:pt idx="295">
                  <c:v>0.26104796967449617</c:v>
                </c:pt>
                <c:pt idx="296">
                  <c:v>0.26104796967449617</c:v>
                </c:pt>
                <c:pt idx="297">
                  <c:v>0.26104796967449617</c:v>
                </c:pt>
                <c:pt idx="298">
                  <c:v>0.26104796967449617</c:v>
                </c:pt>
                <c:pt idx="299">
                  <c:v>0.26104796967449617</c:v>
                </c:pt>
                <c:pt idx="300">
                  <c:v>0.26104796967449617</c:v>
                </c:pt>
                <c:pt idx="301">
                  <c:v>0.26104796967449617</c:v>
                </c:pt>
                <c:pt idx="302">
                  <c:v>0.26104796967449617</c:v>
                </c:pt>
                <c:pt idx="303">
                  <c:v>0.26104796967449617</c:v>
                </c:pt>
                <c:pt idx="304">
                  <c:v>0.26104796967449617</c:v>
                </c:pt>
                <c:pt idx="305">
                  <c:v>0.26104796967449617</c:v>
                </c:pt>
                <c:pt idx="306">
                  <c:v>0.26104796967449617</c:v>
                </c:pt>
                <c:pt idx="307">
                  <c:v>0.26104796967449617</c:v>
                </c:pt>
                <c:pt idx="308">
                  <c:v>0.26104796967449617</c:v>
                </c:pt>
                <c:pt idx="309">
                  <c:v>0.26104796967449617</c:v>
                </c:pt>
                <c:pt idx="310">
                  <c:v>0.26104796967449617</c:v>
                </c:pt>
                <c:pt idx="311">
                  <c:v>0.26104796967449617</c:v>
                </c:pt>
                <c:pt idx="312">
                  <c:v>0.26104796967449617</c:v>
                </c:pt>
                <c:pt idx="313">
                  <c:v>0.26104796967449617</c:v>
                </c:pt>
                <c:pt idx="314">
                  <c:v>0.26104796967449617</c:v>
                </c:pt>
                <c:pt idx="315">
                  <c:v>0.26104796967449617</c:v>
                </c:pt>
                <c:pt idx="316">
                  <c:v>0.26104796967449617</c:v>
                </c:pt>
                <c:pt idx="317">
                  <c:v>0.26104796967449617</c:v>
                </c:pt>
                <c:pt idx="318">
                  <c:v>0.26104796967449617</c:v>
                </c:pt>
                <c:pt idx="319">
                  <c:v>0.26104796967449617</c:v>
                </c:pt>
                <c:pt idx="320">
                  <c:v>0.26104796967449617</c:v>
                </c:pt>
                <c:pt idx="321">
                  <c:v>0.26104796967449617</c:v>
                </c:pt>
                <c:pt idx="322">
                  <c:v>0.26104796967449617</c:v>
                </c:pt>
                <c:pt idx="323">
                  <c:v>0.26104796967449617</c:v>
                </c:pt>
                <c:pt idx="324">
                  <c:v>0.26104796967449617</c:v>
                </c:pt>
                <c:pt idx="325">
                  <c:v>0.26104796967449617</c:v>
                </c:pt>
                <c:pt idx="326">
                  <c:v>0.26104796967449617</c:v>
                </c:pt>
                <c:pt idx="327">
                  <c:v>0.26104796967449617</c:v>
                </c:pt>
                <c:pt idx="328">
                  <c:v>0.26104796967449617</c:v>
                </c:pt>
                <c:pt idx="329">
                  <c:v>0.26104796967449617</c:v>
                </c:pt>
                <c:pt idx="330">
                  <c:v>0.26104796967449617</c:v>
                </c:pt>
                <c:pt idx="331">
                  <c:v>0.26104796967449617</c:v>
                </c:pt>
                <c:pt idx="332">
                  <c:v>0.26104796967449617</c:v>
                </c:pt>
                <c:pt idx="333">
                  <c:v>0.26104796967449617</c:v>
                </c:pt>
                <c:pt idx="334">
                  <c:v>0.26104796967449617</c:v>
                </c:pt>
                <c:pt idx="335">
                  <c:v>0.26104796967449617</c:v>
                </c:pt>
                <c:pt idx="336">
                  <c:v>0.26104796967449617</c:v>
                </c:pt>
                <c:pt idx="337">
                  <c:v>0.26104796967449617</c:v>
                </c:pt>
                <c:pt idx="338">
                  <c:v>0.26104796967449617</c:v>
                </c:pt>
                <c:pt idx="339">
                  <c:v>0.26104796967449617</c:v>
                </c:pt>
                <c:pt idx="340">
                  <c:v>0.26104796967449617</c:v>
                </c:pt>
                <c:pt idx="341">
                  <c:v>0.26104796967449617</c:v>
                </c:pt>
                <c:pt idx="342">
                  <c:v>0.26104796967449617</c:v>
                </c:pt>
                <c:pt idx="343">
                  <c:v>0.26104796967449617</c:v>
                </c:pt>
                <c:pt idx="344">
                  <c:v>0.26104796967449617</c:v>
                </c:pt>
                <c:pt idx="345">
                  <c:v>0.26104796967449617</c:v>
                </c:pt>
                <c:pt idx="346">
                  <c:v>0.26104796967449617</c:v>
                </c:pt>
                <c:pt idx="347">
                  <c:v>0.26104796967449617</c:v>
                </c:pt>
                <c:pt idx="348">
                  <c:v>0.26104796967449617</c:v>
                </c:pt>
                <c:pt idx="349">
                  <c:v>0.26104796967449617</c:v>
                </c:pt>
                <c:pt idx="350">
                  <c:v>0.26104796967449617</c:v>
                </c:pt>
                <c:pt idx="351">
                  <c:v>0.26104796967449617</c:v>
                </c:pt>
                <c:pt idx="352">
                  <c:v>0.26104796967449617</c:v>
                </c:pt>
                <c:pt idx="353">
                  <c:v>0.26104796967449617</c:v>
                </c:pt>
                <c:pt idx="354">
                  <c:v>0.26104796967449617</c:v>
                </c:pt>
                <c:pt idx="355">
                  <c:v>0.26104796967449617</c:v>
                </c:pt>
                <c:pt idx="356">
                  <c:v>0.26104796967449617</c:v>
                </c:pt>
                <c:pt idx="357">
                  <c:v>0.26104796967449617</c:v>
                </c:pt>
                <c:pt idx="358">
                  <c:v>0.26104796967449617</c:v>
                </c:pt>
                <c:pt idx="359">
                  <c:v>0.26104796967449617</c:v>
                </c:pt>
                <c:pt idx="360">
                  <c:v>0.26104796967449617</c:v>
                </c:pt>
                <c:pt idx="361">
                  <c:v>0.26104796967449617</c:v>
                </c:pt>
                <c:pt idx="362">
                  <c:v>0.26104796967449617</c:v>
                </c:pt>
                <c:pt idx="363">
                  <c:v>0.26104796967449617</c:v>
                </c:pt>
                <c:pt idx="364">
                  <c:v>0.26104796967449617</c:v>
                </c:pt>
                <c:pt idx="365">
                  <c:v>0.26104796967449617</c:v>
                </c:pt>
                <c:pt idx="366">
                  <c:v>0.26104796967449617</c:v>
                </c:pt>
                <c:pt idx="367">
                  <c:v>0.26104796967449617</c:v>
                </c:pt>
                <c:pt idx="368">
                  <c:v>0.26104796967449617</c:v>
                </c:pt>
                <c:pt idx="369">
                  <c:v>0.26104796967449617</c:v>
                </c:pt>
                <c:pt idx="370">
                  <c:v>0.26104796967449617</c:v>
                </c:pt>
                <c:pt idx="371">
                  <c:v>0.26104796967449617</c:v>
                </c:pt>
                <c:pt idx="372">
                  <c:v>0.26104796967449617</c:v>
                </c:pt>
                <c:pt idx="373">
                  <c:v>0.26104796967449617</c:v>
                </c:pt>
                <c:pt idx="374">
                  <c:v>0.26104796967449617</c:v>
                </c:pt>
                <c:pt idx="375">
                  <c:v>0.26104796967449617</c:v>
                </c:pt>
                <c:pt idx="376">
                  <c:v>0.26104796967449617</c:v>
                </c:pt>
                <c:pt idx="377">
                  <c:v>0.26104796967449617</c:v>
                </c:pt>
                <c:pt idx="378">
                  <c:v>0.26104796967449617</c:v>
                </c:pt>
                <c:pt idx="379">
                  <c:v>0.26104796967449617</c:v>
                </c:pt>
                <c:pt idx="380">
                  <c:v>0.26104796967449617</c:v>
                </c:pt>
                <c:pt idx="381">
                  <c:v>0.26104796967449617</c:v>
                </c:pt>
                <c:pt idx="382">
                  <c:v>0.26104796967449617</c:v>
                </c:pt>
                <c:pt idx="383">
                  <c:v>0.26104796967449617</c:v>
                </c:pt>
                <c:pt idx="384">
                  <c:v>0.26104796967449617</c:v>
                </c:pt>
                <c:pt idx="385">
                  <c:v>0.26104796967449617</c:v>
                </c:pt>
                <c:pt idx="386">
                  <c:v>0.26104796967449617</c:v>
                </c:pt>
                <c:pt idx="387">
                  <c:v>0.26104796967449617</c:v>
                </c:pt>
                <c:pt idx="388">
                  <c:v>0.26104796967449617</c:v>
                </c:pt>
                <c:pt idx="389">
                  <c:v>0.26104796967449617</c:v>
                </c:pt>
                <c:pt idx="390">
                  <c:v>0.26104796967449617</c:v>
                </c:pt>
                <c:pt idx="391">
                  <c:v>0.26104796967449617</c:v>
                </c:pt>
                <c:pt idx="392">
                  <c:v>0.26104796967449617</c:v>
                </c:pt>
                <c:pt idx="393">
                  <c:v>0.26104796967449617</c:v>
                </c:pt>
                <c:pt idx="394">
                  <c:v>0.26104796967449617</c:v>
                </c:pt>
                <c:pt idx="395">
                  <c:v>0.26104796967449617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82-49AE-86D5-8E83A9DFE4F5}"/>
            </c:ext>
          </c:extLst>
        </c:ser>
        <c:ser>
          <c:idx val="6"/>
          <c:order val="6"/>
          <c:tx>
            <c:strRef>
              <c:f>REGV!$X$10</c:f>
              <c:strCache>
                <c:ptCount val="1"/>
                <c:pt idx="0">
                  <c:v>VAS12-REGVN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REGV!$X$23:$X$394</c:f>
              <c:numCache>
                <c:formatCode>0.0%_);[Red]\-0.0%_)</c:formatCode>
                <c:ptCount val="372"/>
                <c:pt idx="6">
                  <c:v>-0.29501040393998523</c:v>
                </c:pt>
                <c:pt idx="7">
                  <c:v>-0.30912715859072237</c:v>
                </c:pt>
                <c:pt idx="8">
                  <c:v>-0.30886639506858393</c:v>
                </c:pt>
                <c:pt idx="9">
                  <c:v>-0.31609313953901286</c:v>
                </c:pt>
                <c:pt idx="10">
                  <c:v>-0.3152272001926304</c:v>
                </c:pt>
                <c:pt idx="11">
                  <c:v>-0.30593073398000448</c:v>
                </c:pt>
                <c:pt idx="12">
                  <c:v>-0.28304032330776474</c:v>
                </c:pt>
                <c:pt idx="13">
                  <c:v>-0.22954529536016277</c:v>
                </c:pt>
                <c:pt idx="14">
                  <c:v>-0.16719605554314176</c:v>
                </c:pt>
                <c:pt idx="15">
                  <c:v>-0.1111513942355935</c:v>
                </c:pt>
                <c:pt idx="16">
                  <c:v>-6.3637167944734951E-2</c:v>
                </c:pt>
                <c:pt idx="17">
                  <c:v>-4.6611908948531733E-2</c:v>
                </c:pt>
                <c:pt idx="18">
                  <c:v>-3.7166564139625602E-2</c:v>
                </c:pt>
                <c:pt idx="19">
                  <c:v>-1.4446923918872923E-2</c:v>
                </c:pt>
                <c:pt idx="20">
                  <c:v>4.808789847766004E-3</c:v>
                </c:pt>
                <c:pt idx="21">
                  <c:v>4.2529869186951563E-2</c:v>
                </c:pt>
                <c:pt idx="22">
                  <c:v>8.3009242783557369E-2</c:v>
                </c:pt>
                <c:pt idx="23">
                  <c:v>8.9939485103848638E-2</c:v>
                </c:pt>
                <c:pt idx="24">
                  <c:v>8.6353594737213379E-2</c:v>
                </c:pt>
                <c:pt idx="25">
                  <c:v>9.211965896939911E-2</c:v>
                </c:pt>
                <c:pt idx="26">
                  <c:v>0.10479036412394405</c:v>
                </c:pt>
                <c:pt idx="27">
                  <c:v>0.14299120874683235</c:v>
                </c:pt>
                <c:pt idx="28">
                  <c:v>0.1937597849361854</c:v>
                </c:pt>
                <c:pt idx="29">
                  <c:v>0.21045200731854297</c:v>
                </c:pt>
                <c:pt idx="30">
                  <c:v>0.21396640025745572</c:v>
                </c:pt>
                <c:pt idx="31">
                  <c:v>0.21461547287875571</c:v>
                </c:pt>
                <c:pt idx="32">
                  <c:v>0.21295719808802538</c:v>
                </c:pt>
                <c:pt idx="33">
                  <c:v>0.20081725085993818</c:v>
                </c:pt>
                <c:pt idx="34">
                  <c:v>0.18593085359166128</c:v>
                </c:pt>
                <c:pt idx="35">
                  <c:v>0.21931891335909492</c:v>
                </c:pt>
                <c:pt idx="36">
                  <c:v>0.27444081630991768</c:v>
                </c:pt>
                <c:pt idx="37">
                  <c:v>0.29075389951246855</c:v>
                </c:pt>
                <c:pt idx="38">
                  <c:v>0.28001431140792965</c:v>
                </c:pt>
                <c:pt idx="39">
                  <c:v>0.26978644726972978</c:v>
                </c:pt>
                <c:pt idx="40">
                  <c:v>0.24478266280217142</c:v>
                </c:pt>
                <c:pt idx="41">
                  <c:v>0.21415818032224943</c:v>
                </c:pt>
                <c:pt idx="42">
                  <c:v>0.17440628965795013</c:v>
                </c:pt>
                <c:pt idx="43">
                  <c:v>0.10116634844371664</c:v>
                </c:pt>
                <c:pt idx="44">
                  <c:v>1.1520691668391869E-3</c:v>
                </c:pt>
                <c:pt idx="45">
                  <c:v>-8.5376559098675031E-2</c:v>
                </c:pt>
                <c:pt idx="46">
                  <c:v>-0.14090243924499712</c:v>
                </c:pt>
                <c:pt idx="47">
                  <c:v>-0.16940122271567559</c:v>
                </c:pt>
                <c:pt idx="48">
                  <c:v>-0.17254782342293395</c:v>
                </c:pt>
                <c:pt idx="49">
                  <c:v>-0.17809959458788771</c:v>
                </c:pt>
                <c:pt idx="50">
                  <c:v>-0.20830317865551407</c:v>
                </c:pt>
                <c:pt idx="51">
                  <c:v>-0.26125838223517739</c:v>
                </c:pt>
                <c:pt idx="52">
                  <c:v>-0.28366435853760075</c:v>
                </c:pt>
                <c:pt idx="53">
                  <c:v>-0.24330692731039683</c:v>
                </c:pt>
                <c:pt idx="54">
                  <c:v>-0.17207851965811138</c:v>
                </c:pt>
                <c:pt idx="55">
                  <c:v>-9.3256755297699168E-2</c:v>
                </c:pt>
                <c:pt idx="56">
                  <c:v>-2.809841682067038E-2</c:v>
                </c:pt>
                <c:pt idx="57">
                  <c:v>1.8903872549583145E-2</c:v>
                </c:pt>
                <c:pt idx="58">
                  <c:v>4.8774460442920997E-2</c:v>
                </c:pt>
                <c:pt idx="59">
                  <c:v>1.700033063473283E-2</c:v>
                </c:pt>
                <c:pt idx="60">
                  <c:v>-1.6632349818218706E-2</c:v>
                </c:pt>
                <c:pt idx="61">
                  <c:v>3.3507105819567951E-3</c:v>
                </c:pt>
                <c:pt idx="62">
                  <c:v>-2.1951215579848693E-2</c:v>
                </c:pt>
                <c:pt idx="63">
                  <c:v>-8.7873128988382954E-2</c:v>
                </c:pt>
                <c:pt idx="64">
                  <c:v>-0.11961991617022616</c:v>
                </c:pt>
                <c:pt idx="65">
                  <c:v>-0.13471384877452341</c:v>
                </c:pt>
                <c:pt idx="66">
                  <c:v>-0.16835251969553766</c:v>
                </c:pt>
                <c:pt idx="67">
                  <c:v>-0.19368683734969339</c:v>
                </c:pt>
                <c:pt idx="68">
                  <c:v>-0.19799683764038378</c:v>
                </c:pt>
                <c:pt idx="69">
                  <c:v>-0.20507248416034074</c:v>
                </c:pt>
                <c:pt idx="70">
                  <c:v>-0.20798658777519652</c:v>
                </c:pt>
                <c:pt idx="71">
                  <c:v>-0.23990475821419721</c:v>
                </c:pt>
                <c:pt idx="72">
                  <c:v>-0.33167408210652971</c:v>
                </c:pt>
                <c:pt idx="73">
                  <c:v>-0.41036609111307654</c:v>
                </c:pt>
                <c:pt idx="74">
                  <c:v>-0.42922821132104594</c:v>
                </c:pt>
                <c:pt idx="75">
                  <c:v>-0.42257499147436706</c:v>
                </c:pt>
                <c:pt idx="76">
                  <c:v>-0.41732367185615515</c:v>
                </c:pt>
                <c:pt idx="77">
                  <c:v>-0.40314980122350719</c:v>
                </c:pt>
                <c:pt idx="78">
                  <c:v>-0.38432921467779313</c:v>
                </c:pt>
                <c:pt idx="79">
                  <c:v>-0.39052588516593711</c:v>
                </c:pt>
                <c:pt idx="80">
                  <c:v>-0.40954926393276192</c:v>
                </c:pt>
                <c:pt idx="81">
                  <c:v>-0.41876098836840958</c:v>
                </c:pt>
                <c:pt idx="82">
                  <c:v>-0.43261587986618433</c:v>
                </c:pt>
                <c:pt idx="83">
                  <c:v>-0.45952259782270422</c:v>
                </c:pt>
                <c:pt idx="84">
                  <c:v>-0.48174113116340045</c:v>
                </c:pt>
                <c:pt idx="85">
                  <c:v>-0.48963874643458882</c:v>
                </c:pt>
                <c:pt idx="86">
                  <c:v>-0.47183301911114051</c:v>
                </c:pt>
                <c:pt idx="87">
                  <c:v>-0.4519574440584726</c:v>
                </c:pt>
                <c:pt idx="88">
                  <c:v>-0.47320770943483481</c:v>
                </c:pt>
                <c:pt idx="89">
                  <c:v>-0.5206259400852975</c:v>
                </c:pt>
                <c:pt idx="90">
                  <c:v>-0.56524768780153423</c:v>
                </c:pt>
                <c:pt idx="91">
                  <c:v>-0.59516928527588364</c:v>
                </c:pt>
                <c:pt idx="92">
                  <c:v>-0.59439788709647823</c:v>
                </c:pt>
                <c:pt idx="93">
                  <c:v>-0.57175951467726172</c:v>
                </c:pt>
                <c:pt idx="94">
                  <c:v>-0.53787891800748944</c:v>
                </c:pt>
                <c:pt idx="95">
                  <c:v>-0.46529522754992891</c:v>
                </c:pt>
                <c:pt idx="96">
                  <c:v>-0.37272207337585694</c:v>
                </c:pt>
                <c:pt idx="97">
                  <c:v>-0.31145966028080807</c:v>
                </c:pt>
                <c:pt idx="98">
                  <c:v>-0.237230581468583</c:v>
                </c:pt>
                <c:pt idx="99">
                  <c:v>-8.4659811840979593E-2</c:v>
                </c:pt>
                <c:pt idx="100">
                  <c:v>0.12065989339718786</c:v>
                </c:pt>
                <c:pt idx="101">
                  <c:v>0.32454239711286537</c:v>
                </c:pt>
                <c:pt idx="102">
                  <c:v>0.5108747633024211</c:v>
                </c:pt>
                <c:pt idx="103">
                  <c:v>0.69639163788118585</c:v>
                </c:pt>
                <c:pt idx="104">
                  <c:v>0.91800923665546952</c:v>
                </c:pt>
                <c:pt idx="105">
                  <c:v>1.15528445589942</c:v>
                </c:pt>
                <c:pt idx="106">
                  <c:v>1.3359018516444157</c:v>
                </c:pt>
                <c:pt idx="107">
                  <c:v>1.4027814903010198</c:v>
                </c:pt>
                <c:pt idx="108">
                  <c:v>1.4192515381984561</c:v>
                </c:pt>
                <c:pt idx="109">
                  <c:v>1.4747638221970765</c:v>
                </c:pt>
                <c:pt idx="110">
                  <c:v>1.4329812397580244</c:v>
                </c:pt>
                <c:pt idx="111">
                  <c:v>1.2882798691765962</c:v>
                </c:pt>
                <c:pt idx="112">
                  <c:v>1.1744061563920276</c:v>
                </c:pt>
                <c:pt idx="113">
                  <c:v>1.1047971520039925</c:v>
                </c:pt>
                <c:pt idx="114">
                  <c:v>1.0606411553245207</c:v>
                </c:pt>
                <c:pt idx="115">
                  <c:v>0.97875622986914634</c:v>
                </c:pt>
                <c:pt idx="116">
                  <c:v>0.82768121723003163</c:v>
                </c:pt>
                <c:pt idx="117">
                  <c:v>0.68912201162366182</c:v>
                </c:pt>
                <c:pt idx="118">
                  <c:v>0.61375434865901801</c:v>
                </c:pt>
                <c:pt idx="119">
                  <c:v>0.58735052346474159</c:v>
                </c:pt>
                <c:pt idx="120">
                  <c:v>0.56078818813510023</c:v>
                </c:pt>
                <c:pt idx="121">
                  <c:v>0.50822208232388477</c:v>
                </c:pt>
                <c:pt idx="122">
                  <c:v>0.44613285081070142</c:v>
                </c:pt>
                <c:pt idx="123">
                  <c:v>0.39338442922418215</c:v>
                </c:pt>
                <c:pt idx="124">
                  <c:v>0.37048815631428256</c:v>
                </c:pt>
                <c:pt idx="125">
                  <c:v>0.35522454415990912</c:v>
                </c:pt>
                <c:pt idx="126">
                  <c:v>0.30942027127612981</c:v>
                </c:pt>
                <c:pt idx="127">
                  <c:v>0.26028233117466471</c:v>
                </c:pt>
                <c:pt idx="128">
                  <c:v>0.24258050892044292</c:v>
                </c:pt>
                <c:pt idx="129">
                  <c:v>0.23594149728463787</c:v>
                </c:pt>
                <c:pt idx="130">
                  <c:v>0.23246158215735702</c:v>
                </c:pt>
                <c:pt idx="131">
                  <c:v>0.23114640132006192</c:v>
                </c:pt>
                <c:pt idx="132">
                  <c:v>0.22297728475986434</c:v>
                </c:pt>
                <c:pt idx="133">
                  <c:v>0.2139292663240866</c:v>
                </c:pt>
                <c:pt idx="134">
                  <c:v>0.21315448248445845</c:v>
                </c:pt>
                <c:pt idx="135">
                  <c:v>0.1980163957848402</c:v>
                </c:pt>
                <c:pt idx="136">
                  <c:v>0.16123730676096004</c:v>
                </c:pt>
                <c:pt idx="137">
                  <c:v>0.12878212825321977</c:v>
                </c:pt>
                <c:pt idx="138">
                  <c:v>0.105138409600674</c:v>
                </c:pt>
                <c:pt idx="139">
                  <c:v>0.10349459674296546</c:v>
                </c:pt>
                <c:pt idx="140">
                  <c:v>0.11388155855670234</c:v>
                </c:pt>
                <c:pt idx="141">
                  <c:v>0.11788198195044397</c:v>
                </c:pt>
                <c:pt idx="142">
                  <c:v>0.13729818872679611</c:v>
                </c:pt>
                <c:pt idx="143">
                  <c:v>0.18309654188785807</c:v>
                </c:pt>
                <c:pt idx="144">
                  <c:v>0.21888839797700776</c:v>
                </c:pt>
                <c:pt idx="145">
                  <c:v>0.22945406294950255</c:v>
                </c:pt>
                <c:pt idx="146">
                  <c:v>0.23048593268648987</c:v>
                </c:pt>
                <c:pt idx="147">
                  <c:v>0.21764693342571029</c:v>
                </c:pt>
                <c:pt idx="148">
                  <c:v>0.20291669911479215</c:v>
                </c:pt>
                <c:pt idx="149">
                  <c:v>0.20408910321982132</c:v>
                </c:pt>
                <c:pt idx="150">
                  <c:v>0.23769939513401006</c:v>
                </c:pt>
                <c:pt idx="151">
                  <c:v>0.26711219185813029</c:v>
                </c:pt>
                <c:pt idx="152">
                  <c:v>0.25823702982213037</c:v>
                </c:pt>
                <c:pt idx="153">
                  <c:v>0.24293697132405567</c:v>
                </c:pt>
                <c:pt idx="154">
                  <c:v>0.21183692369297247</c:v>
                </c:pt>
                <c:pt idx="155">
                  <c:v>0.16468562798668818</c:v>
                </c:pt>
                <c:pt idx="156">
                  <c:v>0.14477078437457624</c:v>
                </c:pt>
                <c:pt idx="157">
                  <c:v>0.14718731801978779</c:v>
                </c:pt>
                <c:pt idx="158">
                  <c:v>0.14991676866338755</c:v>
                </c:pt>
                <c:pt idx="159">
                  <c:v>0.1494297030699705</c:v>
                </c:pt>
                <c:pt idx="160">
                  <c:v>0.12991516059339259</c:v>
                </c:pt>
                <c:pt idx="161">
                  <c:v>0.1107996315927342</c:v>
                </c:pt>
                <c:pt idx="162">
                  <c:v>0.10595477605216286</c:v>
                </c:pt>
                <c:pt idx="163">
                  <c:v>8.9628264219982157E-2</c:v>
                </c:pt>
                <c:pt idx="164">
                  <c:v>6.4505462896266019E-2</c:v>
                </c:pt>
                <c:pt idx="165">
                  <c:v>1.8270970485988025E-2</c:v>
                </c:pt>
                <c:pt idx="166">
                  <c:v>-4.670469547976619E-2</c:v>
                </c:pt>
                <c:pt idx="167">
                  <c:v>-9.1546127697690216E-2</c:v>
                </c:pt>
                <c:pt idx="168">
                  <c:v>-0.11714655856727207</c:v>
                </c:pt>
                <c:pt idx="169">
                  <c:v>-0.14330721065335161</c:v>
                </c:pt>
                <c:pt idx="170">
                  <c:v>-0.16560013099664672</c:v>
                </c:pt>
                <c:pt idx="171">
                  <c:v>-0.16750322591887978</c:v>
                </c:pt>
                <c:pt idx="172">
                  <c:v>-0.15600778158392903</c:v>
                </c:pt>
                <c:pt idx="173">
                  <c:v>-0.14605039907008921</c:v>
                </c:pt>
                <c:pt idx="174">
                  <c:v>-0.14511458157101598</c:v>
                </c:pt>
                <c:pt idx="175">
                  <c:v>-0.14594585262183579</c:v>
                </c:pt>
                <c:pt idx="176">
                  <c:v>-0.13991111225261732</c:v>
                </c:pt>
                <c:pt idx="177">
                  <c:v>-0.11058632142627289</c:v>
                </c:pt>
                <c:pt idx="178">
                  <c:v>-5.2793598046259826E-2</c:v>
                </c:pt>
                <c:pt idx="179">
                  <c:v>7.1235049795599359E-3</c:v>
                </c:pt>
                <c:pt idx="180">
                  <c:v>6.2078190078664885E-2</c:v>
                </c:pt>
                <c:pt idx="181">
                  <c:v>0.10682211065403546</c:v>
                </c:pt>
                <c:pt idx="182">
                  <c:v>0.13475539901909217</c:v>
                </c:pt>
                <c:pt idx="183">
                  <c:v>0.16486887472135936</c:v>
                </c:pt>
                <c:pt idx="184">
                  <c:v>0.20464938903744589</c:v>
                </c:pt>
                <c:pt idx="185">
                  <c:v>0.23253716811240377</c:v>
                </c:pt>
                <c:pt idx="186">
                  <c:v>0.24452129418697788</c:v>
                </c:pt>
                <c:pt idx="187">
                  <c:v>0.26277049070242842</c:v>
                </c:pt>
                <c:pt idx="188">
                  <c:v>0.2805509536590749</c:v>
                </c:pt>
                <c:pt idx="189">
                  <c:v>0.29843284244964696</c:v>
                </c:pt>
                <c:pt idx="190">
                  <c:v>0.35536921271491129</c:v>
                </c:pt>
                <c:pt idx="191">
                  <c:v>0.40754842290266868</c:v>
                </c:pt>
                <c:pt idx="192">
                  <c:v>0.40557268160069482</c:v>
                </c:pt>
                <c:pt idx="193">
                  <c:v>0.37608551023676284</c:v>
                </c:pt>
                <c:pt idx="194">
                  <c:v>0.3654049923726892</c:v>
                </c:pt>
                <c:pt idx="195">
                  <c:v>0.3591083856968178</c:v>
                </c:pt>
                <c:pt idx="196">
                  <c:v>0.34273170413233434</c:v>
                </c:pt>
                <c:pt idx="197">
                  <c:v>0.33933728423613463</c:v>
                </c:pt>
                <c:pt idx="198">
                  <c:v>0.30798155318921627</c:v>
                </c:pt>
                <c:pt idx="199">
                  <c:v>0.28191851169755688</c:v>
                </c:pt>
                <c:pt idx="200">
                  <c:v>0.28322586980303432</c:v>
                </c:pt>
                <c:pt idx="201">
                  <c:v>0.26257174451931897</c:v>
                </c:pt>
                <c:pt idx="202">
                  <c:v>0.20546287992273116</c:v>
                </c:pt>
                <c:pt idx="203">
                  <c:v>0.13857425932689416</c:v>
                </c:pt>
                <c:pt idx="204">
                  <c:v>0.10216008416456912</c:v>
                </c:pt>
                <c:pt idx="205">
                  <c:v>7.4104725604085431E-2</c:v>
                </c:pt>
                <c:pt idx="206">
                  <c:v>3.2625280884440722E-2</c:v>
                </c:pt>
                <c:pt idx="207">
                  <c:v>6.5915797862357017E-3</c:v>
                </c:pt>
                <c:pt idx="208">
                  <c:v>2.7612620049175529E-3</c:v>
                </c:pt>
                <c:pt idx="209">
                  <c:v>-9.645860506568571E-3</c:v>
                </c:pt>
                <c:pt idx="210">
                  <c:v>-2.7102478369595673E-2</c:v>
                </c:pt>
                <c:pt idx="211">
                  <c:v>-5.5724832469628005E-2</c:v>
                </c:pt>
                <c:pt idx="212">
                  <c:v>-8.9767351985146293E-2</c:v>
                </c:pt>
                <c:pt idx="213">
                  <c:v>-8.5920521252196735E-2</c:v>
                </c:pt>
                <c:pt idx="214">
                  <c:v>-5.9241722211160308E-2</c:v>
                </c:pt>
                <c:pt idx="215">
                  <c:v>-3.7824885736527092E-2</c:v>
                </c:pt>
                <c:pt idx="216">
                  <c:v>-1.5074976587718281E-2</c:v>
                </c:pt>
                <c:pt idx="217">
                  <c:v>3.1610802190662701E-2</c:v>
                </c:pt>
                <c:pt idx="218">
                  <c:v>9.1306911787241818E-2</c:v>
                </c:pt>
                <c:pt idx="219">
                  <c:v>0.14646646798436125</c:v>
                </c:pt>
                <c:pt idx="220">
                  <c:v>0.17595614148597916</c:v>
                </c:pt>
                <c:pt idx="221">
                  <c:v>0.15564237283786619</c:v>
                </c:pt>
                <c:pt idx="222">
                  <c:v>0.12796602292237624</c:v>
                </c:pt>
                <c:pt idx="223">
                  <c:v>0.11955519873133258</c:v>
                </c:pt>
                <c:pt idx="224">
                  <c:v>0.13711394883076844</c:v>
                </c:pt>
                <c:pt idx="225">
                  <c:v>0.13367807031451284</c:v>
                </c:pt>
                <c:pt idx="226">
                  <c:v>7.5969474629791867E-2</c:v>
                </c:pt>
                <c:pt idx="227">
                  <c:v>2.7962692887753438E-2</c:v>
                </c:pt>
                <c:pt idx="228">
                  <c:v>-1.1304916049234337E-2</c:v>
                </c:pt>
                <c:pt idx="229">
                  <c:v>-7.1885708297333872E-2</c:v>
                </c:pt>
                <c:pt idx="230">
                  <c:v>-0.14767037726493148</c:v>
                </c:pt>
                <c:pt idx="231">
                  <c:v>-0.22123804679794834</c:v>
                </c:pt>
                <c:pt idx="232">
                  <c:v>-0.26917891924533632</c:v>
                </c:pt>
                <c:pt idx="233">
                  <c:v>-0.28731628510603202</c:v>
                </c:pt>
                <c:pt idx="234">
                  <c:v>-0.28531754266575193</c:v>
                </c:pt>
                <c:pt idx="235">
                  <c:v>-0.28734507022104483</c:v>
                </c:pt>
                <c:pt idx="236">
                  <c:v>-0.30727316471100119</c:v>
                </c:pt>
                <c:pt idx="237">
                  <c:v>-0.32369102917180892</c:v>
                </c:pt>
                <c:pt idx="238">
                  <c:v>-0.31555747114217625</c:v>
                </c:pt>
                <c:pt idx="239">
                  <c:v>-0.30123307640159858</c:v>
                </c:pt>
                <c:pt idx="240">
                  <c:v>-0.28462068627987236</c:v>
                </c:pt>
                <c:pt idx="241">
                  <c:v>-0.25129950965278169</c:v>
                </c:pt>
                <c:pt idx="242">
                  <c:v>-0.21290525899599166</c:v>
                </c:pt>
                <c:pt idx="243">
                  <c:v>-0.16901476437080343</c:v>
                </c:pt>
                <c:pt idx="244">
                  <c:v>-0.11215689927829786</c:v>
                </c:pt>
                <c:pt idx="245">
                  <c:v>-5.6126267460462675E-2</c:v>
                </c:pt>
                <c:pt idx="246">
                  <c:v>-2.1664277041575364E-2</c:v>
                </c:pt>
                <c:pt idx="247">
                  <c:v>2.5236112631406238E-2</c:v>
                </c:pt>
                <c:pt idx="248">
                  <c:v>9.0050183795718608E-2</c:v>
                </c:pt>
                <c:pt idx="249">
                  <c:v>0.10699097011446868</c:v>
                </c:pt>
                <c:pt idx="250">
                  <c:v>7.0961792251143185E-2</c:v>
                </c:pt>
                <c:pt idx="251">
                  <c:v>4.0138982500859122E-2</c:v>
                </c:pt>
                <c:pt idx="252">
                  <c:v>3.7496048656069592E-2</c:v>
                </c:pt>
                <c:pt idx="253">
                  <c:v>4.8464082016481225E-2</c:v>
                </c:pt>
                <c:pt idx="254">
                  <c:v>8.163064065087311E-2</c:v>
                </c:pt>
                <c:pt idx="255">
                  <c:v>0.11110508691718501</c:v>
                </c:pt>
                <c:pt idx="256">
                  <c:v>0.11115602301592253</c:v>
                </c:pt>
                <c:pt idx="257">
                  <c:v>0.10806763505659478</c:v>
                </c:pt>
                <c:pt idx="258">
                  <c:v>0.11931990316567398</c:v>
                </c:pt>
                <c:pt idx="259">
                  <c:v>0.13923552507866055</c:v>
                </c:pt>
                <c:pt idx="260">
                  <c:v>0.1542350366391041</c:v>
                </c:pt>
                <c:pt idx="261">
                  <c:v>0.17310122007764472</c:v>
                </c:pt>
                <c:pt idx="262">
                  <c:v>0.19381727112672142</c:v>
                </c:pt>
                <c:pt idx="263">
                  <c:v>0.19655815223748152</c:v>
                </c:pt>
                <c:pt idx="264">
                  <c:v>0.19094124177498939</c:v>
                </c:pt>
                <c:pt idx="265">
                  <c:v>0.1929343372846164</c:v>
                </c:pt>
                <c:pt idx="266">
                  <c:v>0.21427710688686386</c:v>
                </c:pt>
                <c:pt idx="267">
                  <c:v>0.24077708567786948</c:v>
                </c:pt>
                <c:pt idx="268">
                  <c:v>0.25238078286469068</c:v>
                </c:pt>
                <c:pt idx="269">
                  <c:v>0.25241918085231263</c:v>
                </c:pt>
                <c:pt idx="270">
                  <c:v>0.23277515138689009</c:v>
                </c:pt>
                <c:pt idx="271">
                  <c:v>0.20486778993906296</c:v>
                </c:pt>
                <c:pt idx="272">
                  <c:v>0.19539782589091437</c:v>
                </c:pt>
                <c:pt idx="273">
                  <c:v>0.2103023694345092</c:v>
                </c:pt>
                <c:pt idx="274">
                  <c:v>0.22511263381099189</c:v>
                </c:pt>
                <c:pt idx="275">
                  <c:v>0.215277634827993</c:v>
                </c:pt>
                <c:pt idx="276">
                  <c:v>0.18671900128394681</c:v>
                </c:pt>
                <c:pt idx="277">
                  <c:v>0.18563763114333875</c:v>
                </c:pt>
                <c:pt idx="278">
                  <c:v>0.18200144183905431</c:v>
                </c:pt>
                <c:pt idx="279">
                  <c:v>0.12408109498305975</c:v>
                </c:pt>
                <c:pt idx="280">
                  <c:v>4.0190168011892569E-2</c:v>
                </c:pt>
                <c:pt idx="281">
                  <c:v>-7.7768812792215147E-2</c:v>
                </c:pt>
                <c:pt idx="282">
                  <c:v>-0.18481825049788259</c:v>
                </c:pt>
                <c:pt idx="283">
                  <c:v>-0.24894246967008149</c:v>
                </c:pt>
                <c:pt idx="284">
                  <c:v>-0.31467810756921932</c:v>
                </c:pt>
                <c:pt idx="285">
                  <c:v>-0.38091121611188727</c:v>
                </c:pt>
                <c:pt idx="286">
                  <c:v>-0.40612370550995114</c:v>
                </c:pt>
                <c:pt idx="287">
                  <c:v>-0.41186679109813518</c:v>
                </c:pt>
                <c:pt idx="288">
                  <c:v>-0.4278561125961019</c:v>
                </c:pt>
                <c:pt idx="289">
                  <c:v>-0.43405547125109978</c:v>
                </c:pt>
                <c:pt idx="290">
                  <c:v>-0.44701277949147444</c:v>
                </c:pt>
                <c:pt idx="291">
                  <c:v>-0.45987621315675198</c:v>
                </c:pt>
                <c:pt idx="292">
                  <c:v>-0.45720147411115297</c:v>
                </c:pt>
                <c:pt idx="293">
                  <c:v>-0.41797252442622512</c:v>
                </c:pt>
                <c:pt idx="294">
                  <c:v>-0.35870073202722008</c:v>
                </c:pt>
                <c:pt idx="295">
                  <c:v>-0.3509022014774219</c:v>
                </c:pt>
                <c:pt idx="296">
                  <c:v>-0.38465803045475877</c:v>
                </c:pt>
                <c:pt idx="297">
                  <c:v>-0.41074826575242807</c:v>
                </c:pt>
                <c:pt idx="298">
                  <c:v>-0.41280584148295574</c:v>
                </c:pt>
                <c:pt idx="299">
                  <c:v>-0.38481249226914371</c:v>
                </c:pt>
                <c:pt idx="300">
                  <c:v>-0.36704731271474844</c:v>
                </c:pt>
                <c:pt idx="301">
                  <c:v>-0.39722498409193774</c:v>
                </c:pt>
                <c:pt idx="302">
                  <c:v>-0.42564055478019647</c:v>
                </c:pt>
                <c:pt idx="303">
                  <c:v>-0.42760740698241662</c:v>
                </c:pt>
                <c:pt idx="304">
                  <c:v>-0.40899886343295488</c:v>
                </c:pt>
                <c:pt idx="305">
                  <c:v>-0.36004275579323075</c:v>
                </c:pt>
                <c:pt idx="306">
                  <c:v>-0.28582587958669825</c:v>
                </c:pt>
                <c:pt idx="307">
                  <c:v>-0.18566988061887624</c:v>
                </c:pt>
                <c:pt idx="308">
                  <c:v>-5.3273432992095859E-2</c:v>
                </c:pt>
                <c:pt idx="309">
                  <c:v>8.4369644791067122E-2</c:v>
                </c:pt>
                <c:pt idx="310">
                  <c:v>0.14670548443814591</c:v>
                </c:pt>
                <c:pt idx="311">
                  <c:v>0.14480083969749513</c:v>
                </c:pt>
                <c:pt idx="312">
                  <c:v>0.1785350015654692</c:v>
                </c:pt>
                <c:pt idx="313">
                  <c:v>0.24911985873617826</c:v>
                </c:pt>
                <c:pt idx="314">
                  <c:v>0.27760908756578973</c:v>
                </c:pt>
                <c:pt idx="315">
                  <c:v>0.23563234049086335</c:v>
                </c:pt>
                <c:pt idx="316">
                  <c:v>0.21423518983864831</c:v>
                </c:pt>
                <c:pt idx="317">
                  <c:v>0.1752412298703987</c:v>
                </c:pt>
                <c:pt idx="318">
                  <c:v>6.4372001396238776E-2</c:v>
                </c:pt>
                <c:pt idx="319">
                  <c:v>-1.57257532992372E-3</c:v>
                </c:pt>
                <c:pt idx="320">
                  <c:v>-3.0496309976243086E-2</c:v>
                </c:pt>
                <c:pt idx="321">
                  <c:v>-6.5410665065389173E-2</c:v>
                </c:pt>
                <c:pt idx="322">
                  <c:v>-7.6680235535939723E-2</c:v>
                </c:pt>
                <c:pt idx="323">
                  <c:v>-7.4740132584844576E-2</c:v>
                </c:pt>
                <c:pt idx="324">
                  <c:v>-5.2403421079068369E-2</c:v>
                </c:pt>
                <c:pt idx="325">
                  <c:v>-2.4291369646441852E-2</c:v>
                </c:pt>
                <c:pt idx="326">
                  <c:v>-6.7058759645322041E-3</c:v>
                </c:pt>
                <c:pt idx="327">
                  <c:v>3.0293881417155832E-2</c:v>
                </c:pt>
                <c:pt idx="328">
                  <c:v>5.8610977312123058E-2</c:v>
                </c:pt>
                <c:pt idx="329">
                  <c:v>6.4435349206486414E-2</c:v>
                </c:pt>
                <c:pt idx="330">
                  <c:v>7.6734290842840558E-2</c:v>
                </c:pt>
                <c:pt idx="331">
                  <c:v>6.3145031613575986E-2</c:v>
                </c:pt>
                <c:pt idx="332">
                  <c:v>3.0164833025975613E-2</c:v>
                </c:pt>
                <c:pt idx="333">
                  <c:v>4.3741427281663192E-2</c:v>
                </c:pt>
                <c:pt idx="334">
                  <c:v>9.0550176219807099E-2</c:v>
                </c:pt>
                <c:pt idx="335">
                  <c:v>0.11485851121960011</c:v>
                </c:pt>
                <c:pt idx="336">
                  <c:v>0.11759820526098186</c:v>
                </c:pt>
                <c:pt idx="337">
                  <c:v>0.13082130659717439</c:v>
                </c:pt>
                <c:pt idx="338">
                  <c:v>0.16232868409920709</c:v>
                </c:pt>
                <c:pt idx="339">
                  <c:v>0.17476206545330353</c:v>
                </c:pt>
                <c:pt idx="340">
                  <c:v>0.15667208264092225</c:v>
                </c:pt>
                <c:pt idx="341">
                  <c:v>0.14787864697488096</c:v>
                </c:pt>
                <c:pt idx="342">
                  <c:v>0.1217822274050433</c:v>
                </c:pt>
                <c:pt idx="343">
                  <c:v>7.8155853541349796E-2</c:v>
                </c:pt>
                <c:pt idx="344">
                  <c:v>9.2419036786311359E-2</c:v>
                </c:pt>
                <c:pt idx="345">
                  <c:v>0.1135561124338309</c:v>
                </c:pt>
                <c:pt idx="346">
                  <c:v>7.2496056454524505E-2</c:v>
                </c:pt>
                <c:pt idx="347">
                  <c:v>8.3224609642362779E-4</c:v>
                </c:pt>
                <c:pt idx="348">
                  <c:v>-8.4094338248097755E-2</c:v>
                </c:pt>
                <c:pt idx="349">
                  <c:v>-0.15222554100947339</c:v>
                </c:pt>
                <c:pt idx="350">
                  <c:v>-0.17046894287793668</c:v>
                </c:pt>
                <c:pt idx="351">
                  <c:v>-0.15704928353034131</c:v>
                </c:pt>
                <c:pt idx="352">
                  <c:v>-0.13938155605343694</c:v>
                </c:pt>
                <c:pt idx="353">
                  <c:v>-0.11491374016418787</c:v>
                </c:pt>
                <c:pt idx="354">
                  <c:v>-5.7328086681829649E-2</c:v>
                </c:pt>
                <c:pt idx="355">
                  <c:v>2.1752683323981614E-2</c:v>
                </c:pt>
                <c:pt idx="356">
                  <c:v>8.5615915279543486E-2</c:v>
                </c:pt>
                <c:pt idx="357">
                  <c:v>0.11930756117464369</c:v>
                </c:pt>
                <c:pt idx="358">
                  <c:v>0.15913637860484386</c:v>
                </c:pt>
                <c:pt idx="359">
                  <c:v>0.25089928675313367</c:v>
                </c:pt>
                <c:pt idx="360">
                  <c:v>0.37710155909605159</c:v>
                </c:pt>
                <c:pt idx="361">
                  <c:v>0.46223548154023741</c:v>
                </c:pt>
                <c:pt idx="362">
                  <c:v>0.49847743875971751</c:v>
                </c:pt>
                <c:pt idx="363">
                  <c:v>0.53973225963741989</c:v>
                </c:pt>
                <c:pt idx="364">
                  <c:v>0.54074481794521789</c:v>
                </c:pt>
                <c:pt idx="365">
                  <c:v>0.48734293706286924</c:v>
                </c:pt>
                <c:pt idx="366">
                  <c:v>0.43357457186019532</c:v>
                </c:pt>
                <c:pt idx="367">
                  <c:v>0.37177221428097518</c:v>
                </c:pt>
                <c:pt idx="368">
                  <c:v>0.27856218350306694</c:v>
                </c:pt>
                <c:pt idx="369">
                  <c:v>0.17970434468427232</c:v>
                </c:pt>
                <c:pt idx="370">
                  <c:v>8.8019680393403466E-2</c:v>
                </c:pt>
                <c:pt idx="371">
                  <c:v>2.7237742258040765E-2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87-49BB-AE25-342B75BEB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79456"/>
        <c:axId val="79381248"/>
      </c:lineChart>
      <c:catAx>
        <c:axId val="7937945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381248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79381248"/>
        <c:scaling>
          <c:orientation val="minMax"/>
          <c:max val="2"/>
        </c:scaling>
        <c:delete val="0"/>
        <c:axPos val="l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%_);[Red]\-0%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379456"/>
        <c:crosses val="autoZero"/>
        <c:crossBetween val="midCat"/>
      </c:valAx>
      <c:catAx>
        <c:axId val="7938278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79384576"/>
        <c:crosses val="autoZero"/>
        <c:auto val="0"/>
        <c:lblAlgn val="ctr"/>
        <c:lblOffset val="100"/>
        <c:noMultiLvlLbl val="0"/>
      </c:catAx>
      <c:valAx>
        <c:axId val="79384576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79382784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4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VARS!$B$14</c:f>
          <c:strCache>
            <c:ptCount val="1"/>
            <c:pt idx="0">
              <c:v>Patentamiento de Automotores Nuevos (REGVN).
Miles de vehículos. Predicción de 12 meses de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9332509270704582E-2"/>
          <c:y val="0.14671814671814698"/>
          <c:w val="0.89864029666254786"/>
          <c:h val="0.7104247104247114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solidFill>
                <a:schemeClr val="bg1">
                  <a:lumMod val="85000"/>
                </a:schemeClr>
              </a:solidFill>
            </a:ln>
          </c:spPr>
          <c:invertIfNegative val="0"/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REGV!$CF$203:$CF$419</c:f>
              <c:numCache>
                <c:formatCode>0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E-40B1-BBC6-A3B04AB2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9023488"/>
        <c:axId val="79037568"/>
      </c:barChart>
      <c:lineChart>
        <c:grouping val="standard"/>
        <c:varyColors val="0"/>
        <c:ser>
          <c:idx val="1"/>
          <c:order val="1"/>
          <c:tx>
            <c:strRef>
              <c:f>REGV!$H$10</c:f>
              <c:strCache>
                <c:ptCount val="1"/>
                <c:pt idx="0">
                  <c:v>REGVN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REGV!$H$203:$H$419</c:f>
              <c:numCache>
                <c:formatCode>#,##0.0_);[Red]\-#,##0.0_)</c:formatCode>
                <c:ptCount val="217"/>
                <c:pt idx="0">
                  <c:v>49.379626394613055</c:v>
                </c:pt>
                <c:pt idx="1">
                  <c:v>50.629063214815176</c:v>
                </c:pt>
                <c:pt idx="2">
                  <c:v>51.022724534983624</c:v>
                </c:pt>
                <c:pt idx="3">
                  <c:v>51.536101486106972</c:v>
                </c:pt>
                <c:pt idx="4">
                  <c:v>52.714104724176764</c:v>
                </c:pt>
                <c:pt idx="5">
                  <c:v>53.820661127988927</c:v>
                </c:pt>
                <c:pt idx="6">
                  <c:v>54.61157075680282</c:v>
                </c:pt>
                <c:pt idx="7">
                  <c:v>55.984941086783692</c:v>
                </c:pt>
                <c:pt idx="8">
                  <c:v>57.59882214421728</c:v>
                </c:pt>
                <c:pt idx="9">
                  <c:v>59.394330724357616</c:v>
                </c:pt>
                <c:pt idx="10">
                  <c:v>63.172608161340555</c:v>
                </c:pt>
                <c:pt idx="11">
                  <c:v>66.88906957892037</c:v>
                </c:pt>
                <c:pt idx="12">
                  <c:v>68.065926203935462</c:v>
                </c:pt>
                <c:pt idx="13">
                  <c:v>67.942091466251128</c:v>
                </c:pt>
                <c:pt idx="14">
                  <c:v>68.944531490961054</c:v>
                </c:pt>
                <c:pt idx="15">
                  <c:v>70.361187451741287</c:v>
                </c:pt>
                <c:pt idx="16">
                  <c:v>71.312024612130855</c:v>
                </c:pt>
                <c:pt idx="17">
                  <c:v>73.139373858742914</c:v>
                </c:pt>
                <c:pt idx="18">
                  <c:v>73.492692506537722</c:v>
                </c:pt>
                <c:pt idx="19">
                  <c:v>73.984842505602998</c:v>
                </c:pt>
                <c:pt idx="20">
                  <c:v>75.934155684530012</c:v>
                </c:pt>
                <c:pt idx="21">
                  <c:v>76.565501963655734</c:v>
                </c:pt>
                <c:pt idx="22">
                  <c:v>74.867286514686825</c:v>
                </c:pt>
                <c:pt idx="23">
                  <c:v>72.319217983721558</c:v>
                </c:pt>
                <c:pt idx="24">
                  <c:v>71.693101518924294</c:v>
                </c:pt>
                <c:pt idx="25">
                  <c:v>71.488205762622556</c:v>
                </c:pt>
                <c:pt idx="26">
                  <c:v>70.165812267113466</c:v>
                </c:pt>
                <c:pt idx="27">
                  <c:v>69.862555446218437</c:v>
                </c:pt>
                <c:pt idx="28">
                  <c:v>71.020704135876343</c:v>
                </c:pt>
                <c:pt idx="29">
                  <c:v>71.070357243230205</c:v>
                </c:pt>
                <c:pt idx="30">
                  <c:v>70.205654692250889</c:v>
                </c:pt>
                <c:pt idx="31">
                  <c:v>68.34023690514816</c:v>
                </c:pt>
                <c:pt idx="32">
                  <c:v>66.043693628363059</c:v>
                </c:pt>
                <c:pt idx="33">
                  <c:v>66.427144607490845</c:v>
                </c:pt>
                <c:pt idx="34">
                  <c:v>68.408929215485628</c:v>
                </c:pt>
                <c:pt idx="35">
                  <c:v>70.008626060170258</c:v>
                </c:pt>
                <c:pt idx="36">
                  <c:v>71.564030033448702</c:v>
                </c:pt>
                <c:pt idx="37">
                  <c:v>74.818021599721604</c:v>
                </c:pt>
                <c:pt idx="38">
                  <c:v>78.818036955823359</c:v>
                </c:pt>
                <c:pt idx="39">
                  <c:v>82.021827668548809</c:v>
                </c:pt>
                <c:pt idx="40">
                  <c:v>83.220433432794579</c:v>
                </c:pt>
                <c:pt idx="41">
                  <c:v>81.097782667836512</c:v>
                </c:pt>
                <c:pt idx="42">
                  <c:v>78.857391546579194</c:v>
                </c:pt>
                <c:pt idx="43">
                  <c:v>78.232877496546607</c:v>
                </c:pt>
                <c:pt idx="44">
                  <c:v>79.828622449693512</c:v>
                </c:pt>
                <c:pt idx="45">
                  <c:v>80.399067047661489</c:v>
                </c:pt>
                <c:pt idx="46">
                  <c:v>77.23409609517627</c:v>
                </c:pt>
                <c:pt idx="47">
                  <c:v>74.694201231025602</c:v>
                </c:pt>
                <c:pt idx="48">
                  <c:v>72.550212940137172</c:v>
                </c:pt>
                <c:pt idx="49">
                  <c:v>68.592687234872216</c:v>
                </c:pt>
                <c:pt idx="50">
                  <c:v>63.466599242007085</c:v>
                </c:pt>
                <c:pt idx="51">
                  <c:v>58.656197409109794</c:v>
                </c:pt>
                <c:pt idx="52">
                  <c:v>55.739636855278619</c:v>
                </c:pt>
                <c:pt idx="53">
                  <c:v>54.816198376700569</c:v>
                </c:pt>
                <c:pt idx="54">
                  <c:v>55.251526489962203</c:v>
                </c:pt>
                <c:pt idx="55">
                  <c:v>55.146004993999519</c:v>
                </c:pt>
                <c:pt idx="56">
                  <c:v>53.186723472184752</c:v>
                </c:pt>
                <c:pt idx="57">
                  <c:v>51.023102516187059</c:v>
                </c:pt>
                <c:pt idx="58">
                  <c:v>50.350639579191906</c:v>
                </c:pt>
                <c:pt idx="59">
                  <c:v>49.872287159731599</c:v>
                </c:pt>
                <c:pt idx="60">
                  <c:v>49.562892439342214</c:v>
                </c:pt>
                <c:pt idx="61">
                  <c:v>50.514782591333713</c:v>
                </c:pt>
                <c:pt idx="62">
                  <c:v>51.716747294055921</c:v>
                </c:pt>
                <c:pt idx="63">
                  <c:v>52.893459640894719</c:v>
                </c:pt>
                <c:pt idx="64">
                  <c:v>54.505912839560878</c:v>
                </c:pt>
                <c:pt idx="65">
                  <c:v>55.984188468393654</c:v>
                </c:pt>
                <c:pt idx="66">
                  <c:v>56.093175397523076</c:v>
                </c:pt>
                <c:pt idx="67">
                  <c:v>56.931029669726506</c:v>
                </c:pt>
                <c:pt idx="68">
                  <c:v>59.036875509956317</c:v>
                </c:pt>
                <c:pt idx="69">
                  <c:v>58.904406837570278</c:v>
                </c:pt>
                <c:pt idx="70">
                  <c:v>56.392957728977692</c:v>
                </c:pt>
                <c:pt idx="71">
                  <c:v>54.596225434081141</c:v>
                </c:pt>
                <c:pt idx="72">
                  <c:v>54.552864041464531</c:v>
                </c:pt>
                <c:pt idx="73">
                  <c:v>55.227420495174094</c:v>
                </c:pt>
                <c:pt idx="74">
                  <c:v>57.209857740144926</c:v>
                </c:pt>
                <c:pt idx="75">
                  <c:v>59.37875889864155</c:v>
                </c:pt>
                <c:pt idx="76">
                  <c:v>60.114586330035479</c:v>
                </c:pt>
                <c:pt idx="77">
                  <c:v>60.500882009140604</c:v>
                </c:pt>
                <c:pt idx="78">
                  <c:v>61.583701406041506</c:v>
                </c:pt>
                <c:pt idx="79">
                  <c:v>63.201821975776333</c:v>
                </c:pt>
                <c:pt idx="80">
                  <c:v>64.524873075089758</c:v>
                </c:pt>
                <c:pt idx="81">
                  <c:v>66.164442713903171</c:v>
                </c:pt>
                <c:pt idx="82">
                  <c:v>68.031952795370117</c:v>
                </c:pt>
                <c:pt idx="83">
                  <c:v>68.758118947284657</c:v>
                </c:pt>
                <c:pt idx="84">
                  <c:v>68.873472779674543</c:v>
                </c:pt>
                <c:pt idx="85">
                  <c:v>69.543389217927142</c:v>
                </c:pt>
                <c:pt idx="86">
                  <c:v>71.479604813006802</c:v>
                </c:pt>
                <c:pt idx="87">
                  <c:v>73.677855677302006</c:v>
                </c:pt>
                <c:pt idx="88">
                  <c:v>75.160569490796007</c:v>
                </c:pt>
                <c:pt idx="89">
                  <c:v>76.389157343200935</c:v>
                </c:pt>
                <c:pt idx="90">
                  <c:v>76.609100703889737</c:v>
                </c:pt>
                <c:pt idx="91">
                  <c:v>76.252512810999974</c:v>
                </c:pt>
                <c:pt idx="92">
                  <c:v>77.065068854816616</c:v>
                </c:pt>
                <c:pt idx="93">
                  <c:v>79.51694953459058</c:v>
                </c:pt>
                <c:pt idx="94">
                  <c:v>82.003021278967353</c:v>
                </c:pt>
                <c:pt idx="95">
                  <c:v>82.853583384581526</c:v>
                </c:pt>
                <c:pt idx="96">
                  <c:v>82.408915901858478</c:v>
                </c:pt>
                <c:pt idx="97">
                  <c:v>83.825822288632608</c:v>
                </c:pt>
                <c:pt idx="98">
                  <c:v>84.852527245820085</c:v>
                </c:pt>
                <c:pt idx="99">
                  <c:v>81.706257105626406</c:v>
                </c:pt>
                <c:pt idx="100">
                  <c:v>76.523840639384446</c:v>
                </c:pt>
                <c:pt idx="101">
                  <c:v>68.576626278925986</c:v>
                </c:pt>
                <c:pt idx="102">
                  <c:v>61.255066876706657</c:v>
                </c:pt>
                <c:pt idx="103">
                  <c:v>57.081375228641249</c:v>
                </c:pt>
                <c:pt idx="104">
                  <c:v>52.689909406333797</c:v>
                </c:pt>
                <c:pt idx="105">
                  <c:v>48.072801326902471</c:v>
                </c:pt>
                <c:pt idx="106">
                  <c:v>46.423997677365868</c:v>
                </c:pt>
                <c:pt idx="107">
                  <c:v>46.02179645178925</c:v>
                </c:pt>
                <c:pt idx="108">
                  <c:v>44.355309362503291</c:v>
                </c:pt>
                <c:pt idx="109">
                  <c:v>43.147639873049229</c:v>
                </c:pt>
                <c:pt idx="110">
                  <c:v>41.257198183350951</c:v>
                </c:pt>
                <c:pt idx="111">
                  <c:v>39.188650780076955</c:v>
                </c:pt>
                <c:pt idx="112">
                  <c:v>38.004257274331266</c:v>
                </c:pt>
                <c:pt idx="113">
                  <c:v>39.182359437752979</c:v>
                </c:pt>
                <c:pt idx="114">
                  <c:v>41.41511819949099</c:v>
                </c:pt>
                <c:pt idx="115">
                  <c:v>39.918222150841927</c:v>
                </c:pt>
                <c:pt idx="116">
                  <c:v>35.714055020762522</c:v>
                </c:pt>
                <c:pt idx="117">
                  <c:v>32.044054434493262</c:v>
                </c:pt>
                <c:pt idx="118">
                  <c:v>29.892644768063018</c:v>
                </c:pt>
                <c:pt idx="119">
                  <c:v>29.443391190631935</c:v>
                </c:pt>
                <c:pt idx="120">
                  <c:v>28.808437570647694</c:v>
                </c:pt>
                <c:pt idx="121">
                  <c:v>26.403348065753683</c:v>
                </c:pt>
                <c:pt idx="122">
                  <c:v>24.305369350960298</c:v>
                </c:pt>
                <c:pt idx="123">
                  <c:v>23.427544727330083</c:v>
                </c:pt>
                <c:pt idx="124">
                  <c:v>23.449137050100191</c:v>
                </c:pt>
                <c:pt idx="125">
                  <c:v>24.610536401772222</c:v>
                </c:pt>
                <c:pt idx="126">
                  <c:v>26.617599802888282</c:v>
                </c:pt>
                <c:pt idx="127">
                  <c:v>29.470846455437851</c:v>
                </c:pt>
                <c:pt idx="128">
                  <c:v>33.160036410171642</c:v>
                </c:pt>
                <c:pt idx="129">
                  <c:v>36.6595352282459</c:v>
                </c:pt>
                <c:pt idx="130">
                  <c:v>37.342600401394016</c:v>
                </c:pt>
                <c:pt idx="131">
                  <c:v>35.881587716084454</c:v>
                </c:pt>
                <c:pt idx="132">
                  <c:v>35.542699662493717</c:v>
                </c:pt>
                <c:pt idx="133">
                  <c:v>36.20817103486808</c:v>
                </c:pt>
                <c:pt idx="134">
                  <c:v>35.945083917847178</c:v>
                </c:pt>
                <c:pt idx="135">
                  <c:v>34.450411141316096</c:v>
                </c:pt>
                <c:pt idx="136">
                  <c:v>34.300025874826353</c:v>
                </c:pt>
                <c:pt idx="137">
                  <c:v>33.887943983693269</c:v>
                </c:pt>
                <c:pt idx="138">
                  <c:v>31.137129545026525</c:v>
                </c:pt>
                <c:pt idx="139">
                  <c:v>29.690522546549332</c:v>
                </c:pt>
                <c:pt idx="140">
                  <c:v>29.586246332452419</c:v>
                </c:pt>
                <c:pt idx="141">
                  <c:v>29.381193832703957</c:v>
                </c:pt>
                <c:pt idx="142">
                  <c:v>29.857558510961919</c:v>
                </c:pt>
                <c:pt idx="143">
                  <c:v>30.756866927656077</c:v>
                </c:pt>
                <c:pt idx="144">
                  <c:v>32.261654584053076</c:v>
                </c:pt>
                <c:pt idx="145">
                  <c:v>33.626342793726309</c:v>
                </c:pt>
                <c:pt idx="146">
                  <c:v>34.276067194457681</c:v>
                </c:pt>
                <c:pt idx="147">
                  <c:v>35.299834286354084</c:v>
                </c:pt>
                <c:pt idx="148">
                  <c:v>35.667427306035002</c:v>
                </c:pt>
                <c:pt idx="149">
                  <c:v>35.206190926500007</c:v>
                </c:pt>
                <c:pt idx="150">
                  <c:v>35.168780506605017</c:v>
                </c:pt>
                <c:pt idx="151">
                  <c:v>34.415121814655677</c:v>
                </c:pt>
                <c:pt idx="152">
                  <c:v>33.081843579917461</c:v>
                </c:pt>
                <c:pt idx="153">
                  <c:v>33.390693495411355</c:v>
                </c:pt>
                <c:pt idx="154">
                  <c:v>35.029474351657583</c:v>
                </c:pt>
                <c:pt idx="155">
                  <c:v>35.970804130830537</c:v>
                </c:pt>
                <c:pt idx="156">
                  <c:v>36.186230582855124</c:v>
                </c:pt>
                <c:pt idx="157">
                  <c:v>37.014198863154135</c:v>
                </c:pt>
                <c:pt idx="158">
                  <c:v>38.549597183798056</c:v>
                </c:pt>
                <c:pt idx="159">
                  <c:v>39.323750047750302</c:v>
                </c:pt>
                <c:pt idx="160">
                  <c:v>39.082005992341919</c:v>
                </c:pt>
                <c:pt idx="161">
                  <c:v>39.270138681339333</c:v>
                </c:pt>
                <c:pt idx="162">
                  <c:v>38.830344897958611</c:v>
                </c:pt>
                <c:pt idx="163">
                  <c:v>37.612308660391072</c:v>
                </c:pt>
                <c:pt idx="164">
                  <c:v>38.440317008911826</c:v>
                </c:pt>
                <c:pt idx="165">
                  <c:v>39.613744065953185</c:v>
                </c:pt>
                <c:pt idx="166">
                  <c:v>38.454077859104537</c:v>
                </c:pt>
                <c:pt idx="167">
                  <c:v>36.066130974179259</c:v>
                </c:pt>
                <c:pt idx="168">
                  <c:v>33.193031639857693</c:v>
                </c:pt>
                <c:pt idx="169">
                  <c:v>30.88202353263522</c:v>
                </c:pt>
                <c:pt idx="170">
                  <c:v>30.409390140462531</c:v>
                </c:pt>
                <c:pt idx="171">
                  <c:v>31.295745414812863</c:v>
                </c:pt>
                <c:pt idx="172">
                  <c:v>32.422835511289279</c:v>
                </c:pt>
                <c:pt idx="173">
                  <c:v>33.634912580403991</c:v>
                </c:pt>
                <c:pt idx="174">
                  <c:v>35.924953169587766</c:v>
                </c:pt>
                <c:pt idx="175">
                  <c:v>38.814528720784864</c:v>
                </c:pt>
                <c:pt idx="176">
                  <c:v>40.78822151234035</c:v>
                </c:pt>
                <c:pt idx="177">
                  <c:v>41.344797953649923</c:v>
                </c:pt>
                <c:pt idx="178">
                  <c:v>42.098162287113851</c:v>
                </c:pt>
                <c:pt idx="179">
                  <c:v>44.874639480831291</c:v>
                </c:pt>
                <c:pt idx="180">
                  <c:v>48.944886053358218</c:v>
                </c:pt>
                <c:pt idx="181">
                  <c:v>51.741089930062813</c:v>
                </c:pt>
                <c:pt idx="182">
                  <c:v>53.23030362387253</c:v>
                </c:pt>
                <c:pt idx="183">
                  <c:v>55.064454569190559</c:v>
                </c:pt>
                <c:pt idx="184">
                  <c:v>55.328474126791569</c:v>
                </c:pt>
                <c:pt idx="185">
                  <c:v>53.791557071663888</c:v>
                </c:pt>
                <c:pt idx="186">
                  <c:v>52.835693317215956</c:v>
                </c:pt>
                <c:pt idx="187">
                  <c:v>52.289701065302808</c:v>
                </c:pt>
                <c:pt idx="188">
                  <c:v>50.839343166866826</c:v>
                </c:pt>
                <c:pt idx="189">
                  <c:v>49.010443524982875</c:v>
                </c:pt>
                <c:pt idx="190">
                  <c:v>47.211971463249554</c:v>
                </c:pt>
                <c:pt idx="191">
                  <c:v>46.430839392670578</c:v>
                </c:pt>
                <c:pt idx="192">
                  <c:v>47.418537436277994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E-40B1-BBC6-A3B04AB2D44C}"/>
            </c:ext>
          </c:extLst>
        </c:ser>
        <c:ser>
          <c:idx val="3"/>
          <c:order val="2"/>
          <c:tx>
            <c:strRef>
              <c:f>REGV!$J$10</c:f>
              <c:strCache>
                <c:ptCount val="1"/>
                <c:pt idx="0">
                  <c:v>P.G. Clás.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dLbls>
            <c:dLbl>
              <c:idx val="1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CE-40B1-BBC6-A3B04AB2D44C}"/>
                </c:ext>
              </c:extLst>
            </c:dLbl>
            <c:dLbl>
              <c:idx val="2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CE-40B1-BBC6-A3B04AB2D44C}"/>
                </c:ext>
              </c:extLst>
            </c:dLbl>
            <c:dLbl>
              <c:idx val="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E-40B1-BBC6-A3B04AB2D44C}"/>
                </c:ext>
              </c:extLst>
            </c:dLbl>
            <c:dLbl>
              <c:idx val="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CE-40B1-BBC6-A3B04AB2D44C}"/>
                </c:ext>
              </c:extLst>
            </c:dLbl>
            <c:dLbl>
              <c:idx val="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CE-40B1-BBC6-A3B04AB2D44C}"/>
                </c:ext>
              </c:extLst>
            </c:dLbl>
            <c:dLbl>
              <c:idx val="3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4CE-40B1-BBC6-A3B04AB2D44C}"/>
                </c:ext>
              </c:extLst>
            </c:dLbl>
            <c:dLbl>
              <c:idx val="3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00-4F72-A6E2-3217A57EFA7A}"/>
                </c:ext>
              </c:extLst>
            </c:dLbl>
            <c:dLbl>
              <c:idx val="6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4CE-40B1-BBC6-A3B04AB2D44C}"/>
                </c:ext>
              </c:extLst>
            </c:dLbl>
            <c:dLbl>
              <c:idx val="6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CE-40B1-BBC6-A3B04AB2D44C}"/>
                </c:ext>
              </c:extLst>
            </c:dLbl>
            <c:dLbl>
              <c:idx val="6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CE-40B1-BBC6-A3B04AB2D44C}"/>
                </c:ext>
              </c:extLst>
            </c:dLbl>
            <c:dLbl>
              <c:idx val="6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CE-40B1-BBC6-A3B04AB2D44C}"/>
                </c:ext>
              </c:extLst>
            </c:dLbl>
            <c:dLbl>
              <c:idx val="6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4CE-40B1-BBC6-A3B04AB2D44C}"/>
                </c:ext>
              </c:extLst>
            </c:dLbl>
            <c:dLbl>
              <c:idx val="9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CE-40B1-BBC6-A3B04AB2D44C}"/>
                </c:ext>
              </c:extLst>
            </c:dLbl>
            <c:dLbl>
              <c:idx val="103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4CE-40B1-BBC6-A3B04AB2D44C}"/>
                </c:ext>
              </c:extLst>
            </c:dLbl>
            <c:dLbl>
              <c:idx val="104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CE-40B1-BBC6-A3B04AB2D44C}"/>
                </c:ext>
              </c:extLst>
            </c:dLbl>
            <c:dLbl>
              <c:idx val="113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4CE-40B1-BBC6-A3B04AB2D44C}"/>
                </c:ext>
              </c:extLst>
            </c:dLbl>
            <c:dLbl>
              <c:idx val="1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73-452B-AA90-354333DAAF58}"/>
                </c:ext>
              </c:extLst>
            </c:dLbl>
            <c:dLbl>
              <c:idx val="1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4CE-40B1-BBC6-A3B04AB2D44C}"/>
                </c:ext>
              </c:extLst>
            </c:dLbl>
            <c:dLbl>
              <c:idx val="1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4CE-40B1-BBC6-A3B04AB2D44C}"/>
                </c:ext>
              </c:extLst>
            </c:dLbl>
            <c:dLbl>
              <c:idx val="14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25-432E-8145-C4C0488AB006}"/>
                </c:ext>
              </c:extLst>
            </c:dLbl>
            <c:dLbl>
              <c:idx val="14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D9-4807-9283-0ABC6326185A}"/>
                </c:ext>
              </c:extLst>
            </c:dLbl>
            <c:dLbl>
              <c:idx val="15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4CE-40B1-BBC6-A3B04AB2D44C}"/>
                </c:ext>
              </c:extLst>
            </c:dLbl>
            <c:dLbl>
              <c:idx val="1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61-4FC9-9B93-3EF99911A703}"/>
                </c:ext>
              </c:extLst>
            </c:dLbl>
            <c:dLbl>
              <c:idx val="17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68-4062-B475-C17C9B3DE68A}"/>
                </c:ext>
              </c:extLst>
            </c:dLbl>
            <c:dLbl>
              <c:idx val="1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4CE-40B1-BBC6-A3B04AB2D44C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4CE-40B1-BBC6-A3B04AB2D44C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4CE-40B1-BBC6-A3B04AB2D44C}"/>
                </c:ext>
              </c:extLst>
            </c:dLbl>
            <c:dLbl>
              <c:idx val="185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4CE-40B1-BBC6-A3B04AB2D44C}"/>
                </c:ext>
              </c:extLst>
            </c:dLbl>
            <c:dLbl>
              <c:idx val="20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4CE-40B1-BBC6-A3B04AB2D44C}"/>
                </c:ext>
              </c:extLst>
            </c:dLbl>
            <c:dLbl>
              <c:idx val="21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4CE-40B1-BBC6-A3B04AB2D44C}"/>
                </c:ext>
              </c:extLst>
            </c:dLbl>
            <c:dLbl>
              <c:idx val="2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4CE-40B1-BBC6-A3B04AB2D44C}"/>
                </c:ext>
              </c:extLst>
            </c:dLbl>
            <c:dLbl>
              <c:idx val="2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4CE-40B1-BBC6-A3B04AB2D44C}"/>
                </c:ext>
              </c:extLst>
            </c:dLbl>
            <c:dLbl>
              <c:idx val="23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4CE-40B1-BBC6-A3B04AB2D44C}"/>
                </c:ext>
              </c:extLst>
            </c:dLbl>
            <c:dLbl>
              <c:idx val="25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4CE-40B1-BBC6-A3B04AB2D44C}"/>
                </c:ext>
              </c:extLst>
            </c:dLbl>
            <c:dLbl>
              <c:idx val="26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4CE-40B1-BBC6-A3B04AB2D44C}"/>
                </c:ext>
              </c:extLst>
            </c:dLbl>
            <c:dLbl>
              <c:idx val="26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4CE-40B1-BBC6-A3B04AB2D44C}"/>
                </c:ext>
              </c:extLst>
            </c:dLbl>
            <c:dLbl>
              <c:idx val="30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4CE-40B1-BBC6-A3B04AB2D44C}"/>
                </c:ext>
              </c:extLst>
            </c:dLbl>
            <c:dLbl>
              <c:idx val="31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4CE-40B1-BBC6-A3B04AB2D44C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4CE-40B1-BBC6-A3B04AB2D44C}"/>
                </c:ext>
              </c:extLst>
            </c:dLbl>
            <c:dLbl>
              <c:idx val="35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4CE-40B1-BBC6-A3B04AB2D44C}"/>
                </c:ext>
              </c:extLst>
            </c:dLbl>
            <c:dLbl>
              <c:idx val="35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4CE-40B1-BBC6-A3B04AB2D44C}"/>
                </c:ext>
              </c:extLst>
            </c:dLbl>
            <c:dLbl>
              <c:idx val="35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4CE-40B1-BBC6-A3B04AB2D44C}"/>
                </c:ext>
              </c:extLst>
            </c:dLbl>
            <c:dLbl>
              <c:idx val="35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4CE-40B1-BBC6-A3B04AB2D44C}"/>
                </c:ext>
              </c:extLst>
            </c:dLbl>
            <c:dLbl>
              <c:idx val="3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4CE-40B1-BBC6-A3B04AB2D44C}"/>
                </c:ext>
              </c:extLst>
            </c:dLbl>
            <c:spPr>
              <a:solidFill>
                <a:schemeClr val="bg1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050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REGV!$J$203:$J$419</c:f>
              <c:numCache>
                <c:formatCode>#,##0.0_);[Red]\-#,##0.0_)</c:formatCode>
                <c:ptCount val="2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79.565501963655734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63.043693628363059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86.220433432794579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46.562892439342214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87.852527245820085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20.427544727330083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40.342600401394016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26.381193832703957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42.613744065953185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27.409390140462531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4CE-40B1-BBC6-A3B04AB2D44C}"/>
            </c:ext>
          </c:extLst>
        </c:ser>
        <c:ser>
          <c:idx val="0"/>
          <c:order val="3"/>
          <c:tx>
            <c:strRef>
              <c:f>FCT!$E$10</c:f>
              <c:strCache>
                <c:ptCount val="1"/>
                <c:pt idx="0">
                  <c:v>Predic. REGVN</c:v>
                </c:pt>
              </c:strCache>
            </c:strRef>
          </c:tx>
          <c:spPr>
            <a:ln>
              <a:solidFill>
                <a:srgbClr val="0000FF"/>
              </a:solidFill>
              <a:prstDash val="sysDash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FCT!$E$203:$E$419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0.0_ ;[Red]\-0.0\ ">
                  <c:v>49.435654390340126</c:v>
                </c:pt>
                <c:pt idx="194" formatCode="0.0_ ;[Red]\-0.0\ ">
                  <c:v>48.281949073662624</c:v>
                </c:pt>
                <c:pt idx="195" formatCode="0.0_ ;[Red]\-0.0\ ">
                  <c:v>40.641245227494913</c:v>
                </c:pt>
                <c:pt idx="196" formatCode="0.0_ ;[Red]\-0.0\ ">
                  <c:v>45.019933339473631</c:v>
                </c:pt>
                <c:pt idx="197" formatCode="0.0_ ;[Red]\-0.0\ ">
                  <c:v>47.706150953892632</c:v>
                </c:pt>
                <c:pt idx="198" formatCode="0.0_ ;[Red]\-0.0\ ">
                  <c:v>44.784104199852827</c:v>
                </c:pt>
                <c:pt idx="199" formatCode="0.0_ ;[Red]\-0.0\ ">
                  <c:v>46.431096890443463</c:v>
                </c:pt>
                <c:pt idx="200" formatCode="0.0_ ;[Red]\-0.0\ ">
                  <c:v>45.462148218682451</c:v>
                </c:pt>
                <c:pt idx="201" formatCode="0.0_ ;[Red]\-0.0\ ">
                  <c:v>45.717875531694588</c:v>
                </c:pt>
                <c:pt idx="202" formatCode="0.0_ ;[Red]\-0.0\ ">
                  <c:v>46.712939137250416</c:v>
                </c:pt>
                <c:pt idx="203" formatCode="0.0_ ;[Red]\-0.0\ ">
                  <c:v>50.936586507836431</c:v>
                </c:pt>
                <c:pt idx="204" formatCode="0.0_ ;[Red]\-0.0\ ">
                  <c:v>47.261816532568695</c:v>
                </c:pt>
                <c:pt idx="205" formatCode="0.0_ ;[Red]\-0.0\ ">
                  <c:v>#N/A</c:v>
                </c:pt>
                <c:pt idx="206" formatCode="0.0_ ;[Red]\-0.0\ ">
                  <c:v>#N/A</c:v>
                </c:pt>
                <c:pt idx="207" formatCode="0.0_ ;[Red]\-0.0\ ">
                  <c:v>#N/A</c:v>
                </c:pt>
                <c:pt idx="208" formatCode="0.0_ ;[Red]\-0.0\ ">
                  <c:v>#N/A</c:v>
                </c:pt>
                <c:pt idx="209" formatCode="0.0_ ;[Red]\-0.0\ ">
                  <c:v>#N/A</c:v>
                </c:pt>
                <c:pt idx="210" formatCode="0.0_ ;[Red]\-0.0\ ">
                  <c:v>#N/A</c:v>
                </c:pt>
                <c:pt idx="211" formatCode="0.0_ ;[Red]\-0.0\ ">
                  <c:v>#N/A</c:v>
                </c:pt>
                <c:pt idx="212" formatCode="0.0_ ;[Red]\-0.0\ ">
                  <c:v>#N/A</c:v>
                </c:pt>
                <c:pt idx="213" formatCode="0.0_ ;[Red]\-0.0\ ">
                  <c:v>#N/A</c:v>
                </c:pt>
                <c:pt idx="214" formatCode="0.0_ ;[Red]\-0.0\ ">
                  <c:v>#N/A</c:v>
                </c:pt>
                <c:pt idx="215" formatCode="0.0_ ;[Red]\-0.0\ 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4CE-40B1-BBC6-A3B04AB2D44C}"/>
            </c:ext>
          </c:extLst>
        </c:ser>
        <c:ser>
          <c:idx val="4"/>
          <c:order val="4"/>
          <c:tx>
            <c:strRef>
              <c:f>FCT!$F$10</c:f>
              <c:strCache>
                <c:ptCount val="1"/>
                <c:pt idx="0">
                  <c:v>Banda 95%</c:v>
                </c:pt>
              </c:strCache>
            </c:strRef>
          </c:tx>
          <c:spPr>
            <a:ln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FCT!$F$203:$F$419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0.0_ ;[Red]\-0.0\ ">
                  <c:v>34.660951987997713</c:v>
                </c:pt>
                <c:pt idx="194" formatCode="0.0_ ;[Red]\-0.0\ ">
                  <c:v>31.125059898476763</c:v>
                </c:pt>
                <c:pt idx="195" formatCode="0.0_ ;[Red]\-0.0\ ">
                  <c:v>25.41997390598701</c:v>
                </c:pt>
                <c:pt idx="196" formatCode="0.0_ ;[Red]\-0.0\ ">
                  <c:v>27.368879668240318</c:v>
                </c:pt>
                <c:pt idx="197" formatCode="0.0_ ;[Red]\-0.0\ ">
                  <c:v>28.249340298621451</c:v>
                </c:pt>
                <c:pt idx="198" formatCode="0.0_ ;[Red]\-0.0\ ">
                  <c:v>25.849456697869503</c:v>
                </c:pt>
                <c:pt idx="199" formatCode="0.0_ ;[Red]\-0.0\ ">
                  <c:v>26.154690685856004</c:v>
                </c:pt>
                <c:pt idx="200" formatCode="0.0_ ;[Red]\-0.0\ ">
                  <c:v>25.028972636102768</c:v>
                </c:pt>
                <c:pt idx="201" formatCode="0.0_ ;[Red]\-0.0\ ">
                  <c:v>24.616718018309854</c:v>
                </c:pt>
                <c:pt idx="202" formatCode="0.0_ ;[Red]\-0.0\ ">
                  <c:v>24.613332331215442</c:v>
                </c:pt>
                <c:pt idx="203" formatCode="0.0_ ;[Red]\-0.0\ ">
                  <c:v>26.274660242182627</c:v>
                </c:pt>
                <c:pt idx="204" formatCode="0.0_ ;[Red]\-0.0\ ">
                  <c:v>23.888695265817592</c:v>
                </c:pt>
                <c:pt idx="205" formatCode="0.0_ ;[Red]\-0.0\ ">
                  <c:v>#N/A</c:v>
                </c:pt>
                <c:pt idx="206" formatCode="0.0_ ;[Red]\-0.0\ ">
                  <c:v>#N/A</c:v>
                </c:pt>
                <c:pt idx="207" formatCode="0.0_ ;[Red]\-0.0\ ">
                  <c:v>#N/A</c:v>
                </c:pt>
                <c:pt idx="208" formatCode="0.0_ ;[Red]\-0.0\ ">
                  <c:v>#N/A</c:v>
                </c:pt>
                <c:pt idx="209" formatCode="0.0_ ;[Red]\-0.0\ ">
                  <c:v>#N/A</c:v>
                </c:pt>
                <c:pt idx="210" formatCode="0.0_ ;[Red]\-0.0\ ">
                  <c:v>#N/A</c:v>
                </c:pt>
                <c:pt idx="211" formatCode="0.0_ ;[Red]\-0.0\ ">
                  <c:v>#N/A</c:v>
                </c:pt>
                <c:pt idx="212" formatCode="0.0_ ;[Red]\-0.0\ ">
                  <c:v>#N/A</c:v>
                </c:pt>
                <c:pt idx="213" formatCode="0.0_ ;[Red]\-0.0\ ">
                  <c:v>#N/A</c:v>
                </c:pt>
                <c:pt idx="214" formatCode="0.0_ ;[Red]\-0.0\ ">
                  <c:v>#N/A</c:v>
                </c:pt>
                <c:pt idx="215" formatCode="0.0_ ;[Red]\-0.0\ 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4CE-40B1-BBC6-A3B04AB2D44C}"/>
            </c:ext>
          </c:extLst>
        </c:ser>
        <c:ser>
          <c:idx val="5"/>
          <c:order val="5"/>
          <c:tx>
            <c:strRef>
              <c:f>FCT!$G$10</c:f>
              <c:strCache>
                <c:ptCount val="1"/>
              </c:strCache>
            </c:strRef>
          </c:tx>
          <c:spPr>
            <a:ln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FCT!$G$203:$G$419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0.0_ ;[Red]\-0.0\ ">
                  <c:v>70.508274725039541</c:v>
                </c:pt>
                <c:pt idx="194" formatCode="0.0_ ;[Red]\-0.0\ ">
                  <c:v>74.896132375502049</c:v>
                </c:pt>
                <c:pt idx="195" formatCode="0.0_ ;[Red]\-0.0\ ">
                  <c:v>64.976888636866704</c:v>
                </c:pt>
                <c:pt idx="196" formatCode="0.0_ ;[Red]\-0.0\ ">
                  <c:v>74.054708210895612</c:v>
                </c:pt>
                <c:pt idx="197" formatCode="0.0_ ;[Red]\-0.0\ ">
                  <c:v>80.563893343259849</c:v>
                </c:pt>
                <c:pt idx="198" formatCode="0.0_ ;[Red]\-0.0\ ">
                  <c:v>77.588322742140377</c:v>
                </c:pt>
                <c:pt idx="199" formatCode="0.0_ ;[Red]\-0.0\ ">
                  <c:v>82.4267732447545</c:v>
                </c:pt>
                <c:pt idx="200" formatCode="0.0_ ;[Red]\-0.0\ ">
                  <c:v>82.576578380057128</c:v>
                </c:pt>
                <c:pt idx="201" formatCode="0.0_ ;[Red]\-0.0\ ">
                  <c:v>84.906693962082699</c:v>
                </c:pt>
                <c:pt idx="202" formatCode="0.0_ ;[Red]\-0.0\ ">
                  <c:v>88.655150528848026</c:v>
                </c:pt>
                <c:pt idx="203" formatCode="0.0_ ;[Red]\-0.0\ ">
                  <c:v>98.746694387503979</c:v>
                </c:pt>
                <c:pt idx="204" formatCode="0.0_ ;[Red]\-0.0\ ">
                  <c:v>93.503612361549472</c:v>
                </c:pt>
                <c:pt idx="205" formatCode="0.0_ ;[Red]\-0.0\ ">
                  <c:v>#N/A</c:v>
                </c:pt>
                <c:pt idx="206" formatCode="0.0_ ;[Red]\-0.0\ ">
                  <c:v>#N/A</c:v>
                </c:pt>
                <c:pt idx="207" formatCode="0.0_ ;[Red]\-0.0\ ">
                  <c:v>#N/A</c:v>
                </c:pt>
                <c:pt idx="208" formatCode="0.0_ ;[Red]\-0.0\ ">
                  <c:v>#N/A</c:v>
                </c:pt>
                <c:pt idx="209" formatCode="0.0_ ;[Red]\-0.0\ ">
                  <c:v>#N/A</c:v>
                </c:pt>
                <c:pt idx="210" formatCode="0.0_ ;[Red]\-0.0\ ">
                  <c:v>#N/A</c:v>
                </c:pt>
                <c:pt idx="211" formatCode="0.0_ ;[Red]\-0.0\ ">
                  <c:v>#N/A</c:v>
                </c:pt>
                <c:pt idx="212" formatCode="0.0_ ;[Red]\-0.0\ ">
                  <c:v>#N/A</c:v>
                </c:pt>
                <c:pt idx="213" formatCode="0.0_ ;[Red]\-0.0\ ">
                  <c:v>#N/A</c:v>
                </c:pt>
                <c:pt idx="214" formatCode="0.0_ ;[Red]\-0.0\ ">
                  <c:v>#N/A</c:v>
                </c:pt>
                <c:pt idx="215" formatCode="0.0_ ;[Red]\-0.0\ 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4CE-40B1-BBC6-A3B04AB2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20416"/>
        <c:axId val="79021952"/>
      </c:lineChart>
      <c:catAx>
        <c:axId val="7902041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021952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79021952"/>
        <c:scaling>
          <c:orientation val="minMax"/>
        </c:scaling>
        <c:delete val="0"/>
        <c:axPos val="l"/>
        <c:majorGridlines>
          <c:spPr>
            <a:ln w="6350">
              <a:solidFill>
                <a:schemeClr val="tx1">
                  <a:lumMod val="65000"/>
                  <a:lumOff val="3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79020416"/>
        <c:crosses val="autoZero"/>
        <c:crossBetween val="midCat"/>
      </c:valAx>
      <c:catAx>
        <c:axId val="790234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79037568"/>
        <c:crosses val="autoZero"/>
        <c:auto val="0"/>
        <c:lblAlgn val="ctr"/>
        <c:lblOffset val="100"/>
        <c:noMultiLvlLbl val="0"/>
      </c:catAx>
      <c:valAx>
        <c:axId val="79037568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9525">
            <a:noFill/>
          </a:ln>
        </c:spPr>
        <c:crossAx val="79023488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5.6209392510375933E-2"/>
          <c:y val="0.94252281554364603"/>
          <c:w val="0.90387741315485248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VARS!$B$16</c:f>
          <c:strCache>
            <c:ptCount val="1"/>
            <c:pt idx="0">
              <c:v>Transferencias de Automotores Usados (REGVU)
Miles de vehículos.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0175955364479394E-2"/>
          <c:y val="0.15376834154571717"/>
          <c:w val="0.89903297311738017"/>
          <c:h val="0.70354255813619182"/>
        </c:manualLayout>
      </c:layout>
      <c:barChart>
        <c:barDir val="col"/>
        <c:grouping val="clustered"/>
        <c:varyColors val="0"/>
        <c:ser>
          <c:idx val="0"/>
          <c:order val="4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REGV!$CF$11:$CF$419</c:f>
              <c:numCache>
                <c:formatCode>0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6-4BE5-B645-A723B4D5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4105600"/>
        <c:axId val="394107520"/>
      </c:barChart>
      <c:lineChart>
        <c:grouping val="standard"/>
        <c:varyColors val="0"/>
        <c:ser>
          <c:idx val="1"/>
          <c:order val="0"/>
          <c:tx>
            <c:strRef>
              <c:f>REGV!$AC$10</c:f>
              <c:strCache>
                <c:ptCount val="1"/>
                <c:pt idx="0">
                  <c:v>REGVU</c:v>
                </c:pt>
              </c:strCache>
            </c:strRef>
          </c:tx>
          <c:spPr>
            <a:ln w="12700">
              <a:solidFill>
                <a:schemeClr val="tx1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REGV!$AC$11:$AC$419</c:f>
              <c:numCache>
                <c:formatCode>#,##0.0_ ;[Red]\-#,##0.0\ </c:formatCode>
                <c:ptCount val="409"/>
                <c:pt idx="0">
                  <c:v>65.94647012612019</c:v>
                </c:pt>
                <c:pt idx="1">
                  <c:v>53.811394568509627</c:v>
                </c:pt>
                <c:pt idx="2">
                  <c:v>57.710663784921103</c:v>
                </c:pt>
                <c:pt idx="3">
                  <c:v>45.845192728897466</c:v>
                </c:pt>
                <c:pt idx="4">
                  <c:v>52.533723616592837</c:v>
                </c:pt>
                <c:pt idx="5">
                  <c:v>48.030099173401801</c:v>
                </c:pt>
                <c:pt idx="6">
                  <c:v>51.053269280076904</c:v>
                </c:pt>
                <c:pt idx="7">
                  <c:v>57.708447658174009</c:v>
                </c:pt>
                <c:pt idx="8">
                  <c:v>54.978944776587269</c:v>
                </c:pt>
                <c:pt idx="9">
                  <c:v>55.504376118879016</c:v>
                </c:pt>
                <c:pt idx="10">
                  <c:v>58.347318265692685</c:v>
                </c:pt>
                <c:pt idx="11">
                  <c:v>61.890099902147092</c:v>
                </c:pt>
                <c:pt idx="12">
                  <c:v>58.527999999999999</c:v>
                </c:pt>
                <c:pt idx="13">
                  <c:v>47.661999999999999</c:v>
                </c:pt>
                <c:pt idx="14">
                  <c:v>50.982999999999997</c:v>
                </c:pt>
                <c:pt idx="15">
                  <c:v>40.658999999999999</c:v>
                </c:pt>
                <c:pt idx="16">
                  <c:v>46.585000000000001</c:v>
                </c:pt>
                <c:pt idx="17">
                  <c:v>42.667999999999999</c:v>
                </c:pt>
                <c:pt idx="18">
                  <c:v>45.475000000000001</c:v>
                </c:pt>
                <c:pt idx="19">
                  <c:v>51.374000000000002</c:v>
                </c:pt>
                <c:pt idx="20">
                  <c:v>48.898000000000003</c:v>
                </c:pt>
                <c:pt idx="21">
                  <c:v>49.392000000000003</c:v>
                </c:pt>
                <c:pt idx="22">
                  <c:v>51.947000000000003</c:v>
                </c:pt>
                <c:pt idx="23">
                  <c:v>55.296999999999997</c:v>
                </c:pt>
                <c:pt idx="24">
                  <c:v>62.670999999999999</c:v>
                </c:pt>
                <c:pt idx="25">
                  <c:v>56.335000000000001</c:v>
                </c:pt>
                <c:pt idx="26">
                  <c:v>56.369</c:v>
                </c:pt>
                <c:pt idx="27">
                  <c:v>53.649000000000001</c:v>
                </c:pt>
                <c:pt idx="28">
                  <c:v>61.319000000000003</c:v>
                </c:pt>
                <c:pt idx="29">
                  <c:v>46.31</c:v>
                </c:pt>
                <c:pt idx="30">
                  <c:v>60.204000000000001</c:v>
                </c:pt>
                <c:pt idx="31">
                  <c:v>55.738999999999997</c:v>
                </c:pt>
                <c:pt idx="32">
                  <c:v>54.996000000000002</c:v>
                </c:pt>
                <c:pt idx="33">
                  <c:v>60.088000000000001</c:v>
                </c:pt>
                <c:pt idx="34">
                  <c:v>54.829000000000001</c:v>
                </c:pt>
                <c:pt idx="35">
                  <c:v>58.966000000000001</c:v>
                </c:pt>
                <c:pt idx="36">
                  <c:v>66.715999999999994</c:v>
                </c:pt>
                <c:pt idx="37">
                  <c:v>55.374000000000002</c:v>
                </c:pt>
                <c:pt idx="38">
                  <c:v>54.518999999999998</c:v>
                </c:pt>
                <c:pt idx="39">
                  <c:v>65.287000000000006</c:v>
                </c:pt>
                <c:pt idx="40">
                  <c:v>62.036999999999999</c:v>
                </c:pt>
                <c:pt idx="41">
                  <c:v>54.375999999999998</c:v>
                </c:pt>
                <c:pt idx="42">
                  <c:v>68.994</c:v>
                </c:pt>
                <c:pt idx="43">
                  <c:v>62.771000000000001</c:v>
                </c:pt>
                <c:pt idx="44">
                  <c:v>72.994</c:v>
                </c:pt>
                <c:pt idx="45">
                  <c:v>79.858000000000004</c:v>
                </c:pt>
                <c:pt idx="46">
                  <c:v>67.578999999999994</c:v>
                </c:pt>
                <c:pt idx="47">
                  <c:v>75.052999999999997</c:v>
                </c:pt>
                <c:pt idx="48">
                  <c:v>76.361000000000004</c:v>
                </c:pt>
                <c:pt idx="49">
                  <c:v>64.566000000000003</c:v>
                </c:pt>
                <c:pt idx="50">
                  <c:v>72.125</c:v>
                </c:pt>
                <c:pt idx="51">
                  <c:v>71.325999999999993</c:v>
                </c:pt>
                <c:pt idx="52">
                  <c:v>64.367000000000004</c:v>
                </c:pt>
                <c:pt idx="53">
                  <c:v>65.203999999999994</c:v>
                </c:pt>
                <c:pt idx="54">
                  <c:v>73.998999999999995</c:v>
                </c:pt>
                <c:pt idx="55">
                  <c:v>68.180000000000007</c:v>
                </c:pt>
                <c:pt idx="56">
                  <c:v>72.033000000000001</c:v>
                </c:pt>
                <c:pt idx="57">
                  <c:v>63.365000000000002</c:v>
                </c:pt>
                <c:pt idx="58">
                  <c:v>63.436999999999998</c:v>
                </c:pt>
                <c:pt idx="59">
                  <c:v>67.988</c:v>
                </c:pt>
                <c:pt idx="60">
                  <c:v>59.896000000000001</c:v>
                </c:pt>
                <c:pt idx="61">
                  <c:v>56.640999999999998</c:v>
                </c:pt>
                <c:pt idx="62">
                  <c:v>62.960999999999999</c:v>
                </c:pt>
                <c:pt idx="63">
                  <c:v>56.901000000000003</c:v>
                </c:pt>
                <c:pt idx="64">
                  <c:v>63.063000000000002</c:v>
                </c:pt>
                <c:pt idx="65">
                  <c:v>78.617999999999995</c:v>
                </c:pt>
                <c:pt idx="66">
                  <c:v>89.588999999999999</c:v>
                </c:pt>
                <c:pt idx="67">
                  <c:v>83.799000000000007</c:v>
                </c:pt>
                <c:pt idx="68">
                  <c:v>88.991</c:v>
                </c:pt>
                <c:pt idx="69">
                  <c:v>110.669</c:v>
                </c:pt>
                <c:pt idx="70">
                  <c:v>74.635999999999996</c:v>
                </c:pt>
                <c:pt idx="71">
                  <c:v>79.953999999999994</c:v>
                </c:pt>
                <c:pt idx="72">
                  <c:v>107.60299999999999</c:v>
                </c:pt>
                <c:pt idx="73">
                  <c:v>64.305999999999997</c:v>
                </c:pt>
                <c:pt idx="74">
                  <c:v>70.941999999999993</c:v>
                </c:pt>
                <c:pt idx="75">
                  <c:v>54.093000000000004</c:v>
                </c:pt>
                <c:pt idx="76">
                  <c:v>60.030999999999999</c:v>
                </c:pt>
                <c:pt idx="77">
                  <c:v>59.005000000000003</c:v>
                </c:pt>
                <c:pt idx="78">
                  <c:v>65.168999999999997</c:v>
                </c:pt>
                <c:pt idx="79">
                  <c:v>71.728999999999999</c:v>
                </c:pt>
                <c:pt idx="80">
                  <c:v>60.886000000000003</c:v>
                </c:pt>
                <c:pt idx="81">
                  <c:v>57.814</c:v>
                </c:pt>
                <c:pt idx="82">
                  <c:v>57.331000000000003</c:v>
                </c:pt>
                <c:pt idx="83">
                  <c:v>59.76</c:v>
                </c:pt>
                <c:pt idx="84">
                  <c:v>65.599999999999994</c:v>
                </c:pt>
                <c:pt idx="85">
                  <c:v>55.784999999999997</c:v>
                </c:pt>
                <c:pt idx="86">
                  <c:v>55.036000000000001</c:v>
                </c:pt>
                <c:pt idx="87">
                  <c:v>52.744</c:v>
                </c:pt>
                <c:pt idx="88">
                  <c:v>54.052999999999997</c:v>
                </c:pt>
                <c:pt idx="89">
                  <c:v>49.347999999999999</c:v>
                </c:pt>
                <c:pt idx="90">
                  <c:v>53.853999999999999</c:v>
                </c:pt>
                <c:pt idx="91">
                  <c:v>56.51</c:v>
                </c:pt>
                <c:pt idx="92">
                  <c:v>49.511000000000003</c:v>
                </c:pt>
                <c:pt idx="93">
                  <c:v>51.01</c:v>
                </c:pt>
                <c:pt idx="94">
                  <c:v>47.396000000000001</c:v>
                </c:pt>
                <c:pt idx="95">
                  <c:v>33.874000000000002</c:v>
                </c:pt>
                <c:pt idx="96">
                  <c:v>36.613</c:v>
                </c:pt>
                <c:pt idx="97">
                  <c:v>34.037999999999997</c:v>
                </c:pt>
                <c:pt idx="98">
                  <c:v>39.399000000000001</c:v>
                </c:pt>
                <c:pt idx="99">
                  <c:v>46.067999999999998</c:v>
                </c:pt>
                <c:pt idx="100">
                  <c:v>54.093000000000004</c:v>
                </c:pt>
                <c:pt idx="101">
                  <c:v>45.094999999999999</c:v>
                </c:pt>
                <c:pt idx="102">
                  <c:v>57.366999999999997</c:v>
                </c:pt>
                <c:pt idx="103">
                  <c:v>57.719000000000001</c:v>
                </c:pt>
                <c:pt idx="104">
                  <c:v>59.192</c:v>
                </c:pt>
                <c:pt idx="105">
                  <c:v>61.472999999999999</c:v>
                </c:pt>
                <c:pt idx="106">
                  <c:v>58.351999999999997</c:v>
                </c:pt>
                <c:pt idx="107">
                  <c:v>60.744999999999997</c:v>
                </c:pt>
                <c:pt idx="108">
                  <c:v>68.69</c:v>
                </c:pt>
                <c:pt idx="109">
                  <c:v>54.265999999999998</c:v>
                </c:pt>
                <c:pt idx="110">
                  <c:v>59.109000000000002</c:v>
                </c:pt>
                <c:pt idx="111">
                  <c:v>63.573</c:v>
                </c:pt>
                <c:pt idx="112">
                  <c:v>62.734000000000002</c:v>
                </c:pt>
                <c:pt idx="113">
                  <c:v>61.478000000000002</c:v>
                </c:pt>
                <c:pt idx="114">
                  <c:v>77.197000000000003</c:v>
                </c:pt>
                <c:pt idx="115">
                  <c:v>71.337999999999994</c:v>
                </c:pt>
                <c:pt idx="116">
                  <c:v>75.489000000000004</c:v>
                </c:pt>
                <c:pt idx="117">
                  <c:v>76.203999999999994</c:v>
                </c:pt>
                <c:pt idx="118">
                  <c:v>67.08</c:v>
                </c:pt>
                <c:pt idx="119">
                  <c:v>68.164000000000001</c:v>
                </c:pt>
                <c:pt idx="120">
                  <c:v>74.149000000000001</c:v>
                </c:pt>
                <c:pt idx="121">
                  <c:v>67.064999999999998</c:v>
                </c:pt>
                <c:pt idx="122">
                  <c:v>81.298000000000002</c:v>
                </c:pt>
                <c:pt idx="123">
                  <c:v>70.834000000000003</c:v>
                </c:pt>
                <c:pt idx="124">
                  <c:v>71.156999999999996</c:v>
                </c:pt>
                <c:pt idx="125">
                  <c:v>75.146000000000001</c:v>
                </c:pt>
                <c:pt idx="126">
                  <c:v>80.171999999999997</c:v>
                </c:pt>
                <c:pt idx="127">
                  <c:v>82.81</c:v>
                </c:pt>
                <c:pt idx="128">
                  <c:v>83.760999999999996</c:v>
                </c:pt>
                <c:pt idx="129">
                  <c:v>75.971999999999994</c:v>
                </c:pt>
                <c:pt idx="130">
                  <c:v>83.528999999999996</c:v>
                </c:pt>
                <c:pt idx="131">
                  <c:v>82.983999999999995</c:v>
                </c:pt>
                <c:pt idx="132">
                  <c:v>77.882999999999996</c:v>
                </c:pt>
                <c:pt idx="133">
                  <c:v>74.863</c:v>
                </c:pt>
                <c:pt idx="134">
                  <c:v>81.414000000000001</c:v>
                </c:pt>
                <c:pt idx="135">
                  <c:v>83.174999999999997</c:v>
                </c:pt>
                <c:pt idx="136">
                  <c:v>88.21</c:v>
                </c:pt>
                <c:pt idx="137">
                  <c:v>86.489000000000004</c:v>
                </c:pt>
                <c:pt idx="138">
                  <c:v>88.926000000000002</c:v>
                </c:pt>
                <c:pt idx="139">
                  <c:v>95.352000000000004</c:v>
                </c:pt>
                <c:pt idx="140">
                  <c:v>95.63</c:v>
                </c:pt>
                <c:pt idx="141">
                  <c:v>86.703000000000003</c:v>
                </c:pt>
                <c:pt idx="142">
                  <c:v>95.176000000000002</c:v>
                </c:pt>
                <c:pt idx="143">
                  <c:v>80.491</c:v>
                </c:pt>
                <c:pt idx="144">
                  <c:v>105.34699999999999</c:v>
                </c:pt>
                <c:pt idx="145">
                  <c:v>87.600999999999999</c:v>
                </c:pt>
                <c:pt idx="146">
                  <c:v>99.397000000000006</c:v>
                </c:pt>
                <c:pt idx="147">
                  <c:v>90.043999999999997</c:v>
                </c:pt>
                <c:pt idx="148">
                  <c:v>104.729</c:v>
                </c:pt>
                <c:pt idx="149">
                  <c:v>99.444999999999993</c:v>
                </c:pt>
                <c:pt idx="150">
                  <c:v>109.664</c:v>
                </c:pt>
                <c:pt idx="151">
                  <c:v>115.339</c:v>
                </c:pt>
                <c:pt idx="152">
                  <c:v>109.209</c:v>
                </c:pt>
                <c:pt idx="153">
                  <c:v>106.34</c:v>
                </c:pt>
                <c:pt idx="154">
                  <c:v>112.074</c:v>
                </c:pt>
                <c:pt idx="155">
                  <c:v>84.998999999999995</c:v>
                </c:pt>
                <c:pt idx="156">
                  <c:v>120.143</c:v>
                </c:pt>
                <c:pt idx="157">
                  <c:v>98.349000000000004</c:v>
                </c:pt>
                <c:pt idx="158">
                  <c:v>109.595</c:v>
                </c:pt>
                <c:pt idx="159">
                  <c:v>94.881</c:v>
                </c:pt>
                <c:pt idx="160">
                  <c:v>111.29300000000001</c:v>
                </c:pt>
                <c:pt idx="161">
                  <c:v>105.11</c:v>
                </c:pt>
                <c:pt idx="162">
                  <c:v>119.477</c:v>
                </c:pt>
                <c:pt idx="163">
                  <c:v>131.239</c:v>
                </c:pt>
                <c:pt idx="164">
                  <c:v>118.393</c:v>
                </c:pt>
                <c:pt idx="165">
                  <c:v>126.60599999999999</c:v>
                </c:pt>
                <c:pt idx="166">
                  <c:v>125.458</c:v>
                </c:pt>
                <c:pt idx="167">
                  <c:v>109.629</c:v>
                </c:pt>
                <c:pt idx="168">
                  <c:v>133.191</c:v>
                </c:pt>
                <c:pt idx="169">
                  <c:v>117.991</c:v>
                </c:pt>
                <c:pt idx="170">
                  <c:v>105.59</c:v>
                </c:pt>
                <c:pt idx="171">
                  <c:v>126.105</c:v>
                </c:pt>
                <c:pt idx="172">
                  <c:v>125.863</c:v>
                </c:pt>
                <c:pt idx="173">
                  <c:v>111.06399999999999</c:v>
                </c:pt>
                <c:pt idx="174">
                  <c:v>127.65</c:v>
                </c:pt>
                <c:pt idx="175">
                  <c:v>115.068</c:v>
                </c:pt>
                <c:pt idx="176">
                  <c:v>126.646</c:v>
                </c:pt>
                <c:pt idx="177">
                  <c:v>121.572</c:v>
                </c:pt>
                <c:pt idx="178">
                  <c:v>100.297</c:v>
                </c:pt>
                <c:pt idx="179">
                  <c:v>98.448999999999998</c:v>
                </c:pt>
                <c:pt idx="180">
                  <c:v>109.37</c:v>
                </c:pt>
                <c:pt idx="181">
                  <c:v>96.965000000000003</c:v>
                </c:pt>
                <c:pt idx="182">
                  <c:v>102.34099999999999</c:v>
                </c:pt>
                <c:pt idx="183">
                  <c:v>100.675</c:v>
                </c:pt>
                <c:pt idx="184">
                  <c:v>98.977000000000004</c:v>
                </c:pt>
                <c:pt idx="185">
                  <c:v>107.02</c:v>
                </c:pt>
                <c:pt idx="186">
                  <c:v>116.489</c:v>
                </c:pt>
                <c:pt idx="187">
                  <c:v>116.785</c:v>
                </c:pt>
                <c:pt idx="188">
                  <c:v>128.34200000000001</c:v>
                </c:pt>
                <c:pt idx="189">
                  <c:v>118.816</c:v>
                </c:pt>
                <c:pt idx="190">
                  <c:v>113.40300000000001</c:v>
                </c:pt>
                <c:pt idx="191">
                  <c:v>119.035</c:v>
                </c:pt>
                <c:pt idx="192">
                  <c:v>121.50700000000001</c:v>
                </c:pt>
                <c:pt idx="193">
                  <c:v>107.71299999999999</c:v>
                </c:pt>
                <c:pt idx="194">
                  <c:v>131.63300000000001</c:v>
                </c:pt>
                <c:pt idx="195">
                  <c:v>122.379</c:v>
                </c:pt>
                <c:pt idx="196">
                  <c:v>113.119</c:v>
                </c:pt>
                <c:pt idx="197">
                  <c:v>123.846</c:v>
                </c:pt>
                <c:pt idx="198">
                  <c:v>128.95500000000001</c:v>
                </c:pt>
                <c:pt idx="199">
                  <c:v>135.798</c:v>
                </c:pt>
                <c:pt idx="200">
                  <c:v>145.24700000000001</c:v>
                </c:pt>
                <c:pt idx="201">
                  <c:v>126.77500000000001</c:v>
                </c:pt>
                <c:pt idx="202">
                  <c:v>141.297</c:v>
                </c:pt>
                <c:pt idx="203">
                  <c:v>145.90700000000001</c:v>
                </c:pt>
                <c:pt idx="204">
                  <c:v>145.33199999999999</c:v>
                </c:pt>
                <c:pt idx="205">
                  <c:v>138.91200000000001</c:v>
                </c:pt>
                <c:pt idx="206">
                  <c:v>138.738</c:v>
                </c:pt>
                <c:pt idx="207">
                  <c:v>134.708</c:v>
                </c:pt>
                <c:pt idx="208">
                  <c:v>156.99799999999999</c:v>
                </c:pt>
                <c:pt idx="209">
                  <c:v>155.07</c:v>
                </c:pt>
                <c:pt idx="210">
                  <c:v>158.81800000000001</c:v>
                </c:pt>
                <c:pt idx="211">
                  <c:v>172.34200000000001</c:v>
                </c:pt>
                <c:pt idx="212">
                  <c:v>170.71</c:v>
                </c:pt>
                <c:pt idx="213">
                  <c:v>154.18899999999999</c:v>
                </c:pt>
                <c:pt idx="214">
                  <c:v>157.06899999999999</c:v>
                </c:pt>
                <c:pt idx="215">
                  <c:v>150.779</c:v>
                </c:pt>
                <c:pt idx="216">
                  <c:v>152.184</c:v>
                </c:pt>
                <c:pt idx="217">
                  <c:v>123.044</c:v>
                </c:pt>
                <c:pt idx="218">
                  <c:v>155.58099999999999</c:v>
                </c:pt>
                <c:pt idx="219">
                  <c:v>120.625</c:v>
                </c:pt>
                <c:pt idx="220">
                  <c:v>153.33099999999999</c:v>
                </c:pt>
                <c:pt idx="221">
                  <c:v>140.54599999999999</c:v>
                </c:pt>
                <c:pt idx="222">
                  <c:v>158.75</c:v>
                </c:pt>
                <c:pt idx="223">
                  <c:v>169.363</c:v>
                </c:pt>
                <c:pt idx="224">
                  <c:v>144.596</c:v>
                </c:pt>
                <c:pt idx="225">
                  <c:v>160.41</c:v>
                </c:pt>
                <c:pt idx="226">
                  <c:v>142.702</c:v>
                </c:pt>
                <c:pt idx="227">
                  <c:v>133.75399999999999</c:v>
                </c:pt>
                <c:pt idx="228">
                  <c:v>153.852</c:v>
                </c:pt>
                <c:pt idx="229">
                  <c:v>123.646</c:v>
                </c:pt>
                <c:pt idx="230">
                  <c:v>142.916</c:v>
                </c:pt>
                <c:pt idx="231">
                  <c:v>151.69200000000001</c:v>
                </c:pt>
                <c:pt idx="232">
                  <c:v>166.001</c:v>
                </c:pt>
                <c:pt idx="233">
                  <c:v>136.90299999999999</c:v>
                </c:pt>
                <c:pt idx="234">
                  <c:v>177.328</c:v>
                </c:pt>
                <c:pt idx="235">
                  <c:v>169.751</c:v>
                </c:pt>
                <c:pt idx="236">
                  <c:v>165.24700000000001</c:v>
                </c:pt>
                <c:pt idx="237">
                  <c:v>171.49700000000001</c:v>
                </c:pt>
                <c:pt idx="238">
                  <c:v>147.50299999999999</c:v>
                </c:pt>
                <c:pt idx="239">
                  <c:v>142.83799999999999</c:v>
                </c:pt>
                <c:pt idx="240">
                  <c:v>162.667</c:v>
                </c:pt>
                <c:pt idx="241">
                  <c:v>138.154</c:v>
                </c:pt>
                <c:pt idx="242">
                  <c:v>122.35</c:v>
                </c:pt>
                <c:pt idx="243">
                  <c:v>126.714</c:v>
                </c:pt>
                <c:pt idx="244">
                  <c:v>128.059</c:v>
                </c:pt>
                <c:pt idx="245">
                  <c:v>118.17400000000001</c:v>
                </c:pt>
                <c:pt idx="246">
                  <c:v>141.99199999999999</c:v>
                </c:pt>
                <c:pt idx="247">
                  <c:v>134.88499999999999</c:v>
                </c:pt>
                <c:pt idx="248">
                  <c:v>154.23699999999999</c:v>
                </c:pt>
                <c:pt idx="249">
                  <c:v>154.72200000000001</c:v>
                </c:pt>
                <c:pt idx="250">
                  <c:v>126.62</c:v>
                </c:pt>
                <c:pt idx="251">
                  <c:v>138.81</c:v>
                </c:pt>
                <c:pt idx="252">
                  <c:v>144.44399999999999</c:v>
                </c:pt>
                <c:pt idx="253">
                  <c:v>122.953</c:v>
                </c:pt>
                <c:pt idx="254">
                  <c:v>138.80199999999999</c:v>
                </c:pt>
                <c:pt idx="255">
                  <c:v>144.20599999999999</c:v>
                </c:pt>
                <c:pt idx="256">
                  <c:v>135.19</c:v>
                </c:pt>
                <c:pt idx="257">
                  <c:v>151.934</c:v>
                </c:pt>
                <c:pt idx="258">
                  <c:v>166.846</c:v>
                </c:pt>
                <c:pt idx="259">
                  <c:v>152.90100000000001</c:v>
                </c:pt>
                <c:pt idx="260">
                  <c:v>169.13499999999999</c:v>
                </c:pt>
                <c:pt idx="261">
                  <c:v>162.71100000000001</c:v>
                </c:pt>
                <c:pt idx="262">
                  <c:v>148.571</c:v>
                </c:pt>
                <c:pt idx="263">
                  <c:v>144.964</c:v>
                </c:pt>
                <c:pt idx="264">
                  <c:v>127.872</c:v>
                </c:pt>
                <c:pt idx="265">
                  <c:v>109.11499999999999</c:v>
                </c:pt>
                <c:pt idx="266">
                  <c:v>129.84100000000001</c:v>
                </c:pt>
                <c:pt idx="267">
                  <c:v>123.857</c:v>
                </c:pt>
                <c:pt idx="268">
                  <c:v>120.539</c:v>
                </c:pt>
                <c:pt idx="269">
                  <c:v>106.66</c:v>
                </c:pt>
                <c:pt idx="270">
                  <c:v>126.253</c:v>
                </c:pt>
                <c:pt idx="271">
                  <c:v>139.94999999999999</c:v>
                </c:pt>
                <c:pt idx="272">
                  <c:v>136.542</c:v>
                </c:pt>
                <c:pt idx="273">
                  <c:v>125.869</c:v>
                </c:pt>
                <c:pt idx="274">
                  <c:v>130.40199999999999</c:v>
                </c:pt>
                <c:pt idx="275">
                  <c:v>143.21199999999999</c:v>
                </c:pt>
                <c:pt idx="276">
                  <c:v>144.79900000000001</c:v>
                </c:pt>
                <c:pt idx="277">
                  <c:v>116.259</c:v>
                </c:pt>
                <c:pt idx="278">
                  <c:v>151.96199999999999</c:v>
                </c:pt>
                <c:pt idx="279">
                  <c:v>125.03</c:v>
                </c:pt>
                <c:pt idx="280">
                  <c:v>143.66900000000001</c:v>
                </c:pt>
                <c:pt idx="281">
                  <c:v>137.17599999999999</c:v>
                </c:pt>
                <c:pt idx="282">
                  <c:v>157.71799999999999</c:v>
                </c:pt>
                <c:pt idx="283">
                  <c:v>164.94900000000001</c:v>
                </c:pt>
                <c:pt idx="284">
                  <c:v>161.06800000000001</c:v>
                </c:pt>
                <c:pt idx="285">
                  <c:v>159.15299999999999</c:v>
                </c:pt>
                <c:pt idx="286">
                  <c:v>159.00700000000001</c:v>
                </c:pt>
                <c:pt idx="287">
                  <c:v>157.25899999999999</c:v>
                </c:pt>
                <c:pt idx="288">
                  <c:v>165.054</c:v>
                </c:pt>
                <c:pt idx="289">
                  <c:v>130.84399999999999</c:v>
                </c:pt>
                <c:pt idx="290">
                  <c:v>150.893</c:v>
                </c:pt>
                <c:pt idx="291">
                  <c:v>142.89599999999999</c:v>
                </c:pt>
                <c:pt idx="292">
                  <c:v>155.69800000000001</c:v>
                </c:pt>
                <c:pt idx="293">
                  <c:v>131.626</c:v>
                </c:pt>
                <c:pt idx="294">
                  <c:v>153.77500000000001</c:v>
                </c:pt>
                <c:pt idx="295">
                  <c:v>162.126</c:v>
                </c:pt>
                <c:pt idx="296">
                  <c:v>141.69300000000001</c:v>
                </c:pt>
                <c:pt idx="297">
                  <c:v>143.46100000000001</c:v>
                </c:pt>
                <c:pt idx="298">
                  <c:v>127.108</c:v>
                </c:pt>
                <c:pt idx="299">
                  <c:v>122.881</c:v>
                </c:pt>
                <c:pt idx="300">
                  <c:v>148.61600000000001</c:v>
                </c:pt>
                <c:pt idx="301">
                  <c:v>133.863</c:v>
                </c:pt>
                <c:pt idx="302">
                  <c:v>125.88</c:v>
                </c:pt>
                <c:pt idx="303">
                  <c:v>132.34</c:v>
                </c:pt>
                <c:pt idx="304">
                  <c:v>152.01499999999999</c:v>
                </c:pt>
                <c:pt idx="305">
                  <c:v>121.60899999999999</c:v>
                </c:pt>
                <c:pt idx="306">
                  <c:v>166.43199999999999</c:v>
                </c:pt>
                <c:pt idx="307">
                  <c:v>161.709</c:v>
                </c:pt>
                <c:pt idx="308">
                  <c:v>152.715</c:v>
                </c:pt>
                <c:pt idx="309">
                  <c:v>153.04</c:v>
                </c:pt>
                <c:pt idx="310">
                  <c:v>128.99600000000001</c:v>
                </c:pt>
                <c:pt idx="311">
                  <c:v>141.16900000000001</c:v>
                </c:pt>
                <c:pt idx="312">
                  <c:v>153.47800000000001</c:v>
                </c:pt>
                <c:pt idx="313">
                  <c:v>125.06</c:v>
                </c:pt>
                <c:pt idx="314">
                  <c:v>95.197999999999993</c:v>
                </c:pt>
                <c:pt idx="315">
                  <c:v>18.033999999999999</c:v>
                </c:pt>
                <c:pt idx="316">
                  <c:v>77.864000000000004</c:v>
                </c:pt>
                <c:pt idx="317">
                  <c:v>128.40600000000001</c:v>
                </c:pt>
                <c:pt idx="318">
                  <c:v>147.66800000000001</c:v>
                </c:pt>
                <c:pt idx="319">
                  <c:v>154.745</c:v>
                </c:pt>
                <c:pt idx="320">
                  <c:v>159.58799999999999</c:v>
                </c:pt>
                <c:pt idx="321">
                  <c:v>154.41499999999999</c:v>
                </c:pt>
                <c:pt idx="322">
                  <c:v>145.12899999999999</c:v>
                </c:pt>
                <c:pt idx="323">
                  <c:v>142.09899999999999</c:v>
                </c:pt>
                <c:pt idx="324">
                  <c:v>132.63999999999999</c:v>
                </c:pt>
                <c:pt idx="325">
                  <c:v>125.69799999999999</c:v>
                </c:pt>
                <c:pt idx="326">
                  <c:v>157.15600000000001</c:v>
                </c:pt>
                <c:pt idx="327">
                  <c:v>128.554</c:v>
                </c:pt>
                <c:pt idx="328">
                  <c:v>97.671999999999997</c:v>
                </c:pt>
                <c:pt idx="329">
                  <c:v>142.226</c:v>
                </c:pt>
                <c:pt idx="330">
                  <c:v>148.33000000000001</c:v>
                </c:pt>
                <c:pt idx="331">
                  <c:v>153.452</c:v>
                </c:pt>
                <c:pt idx="332">
                  <c:v>161.24100000000001</c:v>
                </c:pt>
                <c:pt idx="333">
                  <c:v>140.898</c:v>
                </c:pt>
                <c:pt idx="334">
                  <c:v>152.91200000000001</c:v>
                </c:pt>
                <c:pt idx="335">
                  <c:v>150.78200000000001</c:v>
                </c:pt>
                <c:pt idx="336">
                  <c:v>117.878</c:v>
                </c:pt>
                <c:pt idx="337">
                  <c:v>121.658</c:v>
                </c:pt>
                <c:pt idx="338">
                  <c:v>140.255</c:v>
                </c:pt>
                <c:pt idx="339">
                  <c:v>130.411</c:v>
                </c:pt>
                <c:pt idx="340">
                  <c:v>138.59100000000001</c:v>
                </c:pt>
                <c:pt idx="341">
                  <c:v>134.137</c:v>
                </c:pt>
                <c:pt idx="342">
                  <c:v>146.18299999999999</c:v>
                </c:pt>
                <c:pt idx="343">
                  <c:v>143.75299999999999</c:v>
                </c:pt>
                <c:pt idx="344">
                  <c:v>136.96700000000001</c:v>
                </c:pt>
                <c:pt idx="345">
                  <c:v>118.22799999999999</c:v>
                </c:pt>
                <c:pt idx="346">
                  <c:v>127.196</c:v>
                </c:pt>
                <c:pt idx="347">
                  <c:v>116.26600000000001</c:v>
                </c:pt>
                <c:pt idx="348">
                  <c:v>133.101</c:v>
                </c:pt>
                <c:pt idx="349">
                  <c:v>111.68600000000001</c:v>
                </c:pt>
                <c:pt idx="350">
                  <c:v>146.852</c:v>
                </c:pt>
                <c:pt idx="351">
                  <c:v>130.209</c:v>
                </c:pt>
                <c:pt idx="352">
                  <c:v>142.232</c:v>
                </c:pt>
                <c:pt idx="353">
                  <c:v>134.148</c:v>
                </c:pt>
                <c:pt idx="354">
                  <c:v>154.44399999999999</c:v>
                </c:pt>
                <c:pt idx="355">
                  <c:v>162.50899999999999</c:v>
                </c:pt>
                <c:pt idx="356">
                  <c:v>143.83799999999999</c:v>
                </c:pt>
                <c:pt idx="357">
                  <c:v>141.59200000000001</c:v>
                </c:pt>
                <c:pt idx="358">
                  <c:v>132.34399999999999</c:v>
                </c:pt>
                <c:pt idx="359">
                  <c:v>122.05500000000001</c:v>
                </c:pt>
                <c:pt idx="360">
                  <c:v>116.149</c:v>
                </c:pt>
                <c:pt idx="361">
                  <c:v>106.238</c:v>
                </c:pt>
                <c:pt idx="362">
                  <c:v>105.99</c:v>
                </c:pt>
                <c:pt idx="363">
                  <c:v>136.256</c:v>
                </c:pt>
                <c:pt idx="364">
                  <c:v>150.97499999999999</c:v>
                </c:pt>
                <c:pt idx="365">
                  <c:v>123.928</c:v>
                </c:pt>
                <c:pt idx="366">
                  <c:v>183.71799999999999</c:v>
                </c:pt>
                <c:pt idx="367">
                  <c:v>176.511</c:v>
                </c:pt>
                <c:pt idx="368">
                  <c:v>162.54499999999999</c:v>
                </c:pt>
                <c:pt idx="369">
                  <c:v>171.642</c:v>
                </c:pt>
                <c:pt idx="370">
                  <c:v>151.244</c:v>
                </c:pt>
                <c:pt idx="371">
                  <c:v>160.654</c:v>
                </c:pt>
                <c:pt idx="372">
                  <c:v>170.08799999999999</c:v>
                </c:pt>
                <c:pt idx="373">
                  <c:v>149.547</c:v>
                </c:pt>
                <c:pt idx="374">
                  <c:v>143.12100000000001</c:v>
                </c:pt>
                <c:pt idx="375">
                  <c:v>159.208</c:v>
                </c:pt>
                <c:pt idx="376">
                  <c:v>155.01400000000001</c:v>
                </c:pt>
                <c:pt idx="377">
                  <c:v>143.66900000000001</c:v>
                </c:pt>
                <c:pt idx="378">
                  <c:v>179.489</c:v>
                </c:pt>
                <c:pt idx="379">
                  <c:v>167.702</c:v>
                </c:pt>
                <c:pt idx="380">
                  <c:v>171.679</c:v>
                </c:pt>
                <c:pt idx="381">
                  <c:v>166.61199999999999</c:v>
                </c:pt>
                <c:pt idx="382">
                  <c:v>132.215</c:v>
                </c:pt>
                <c:pt idx="383">
                  <c:v>151.512</c:v>
                </c:pt>
                <c:pt idx="384">
                  <c:v>152.727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6-4BE5-B645-A723B4D54A03}"/>
            </c:ext>
          </c:extLst>
        </c:ser>
        <c:ser>
          <c:idx val="3"/>
          <c:order val="1"/>
          <c:tx>
            <c:strRef>
              <c:f>REGV!$AG$10</c:f>
              <c:strCache>
                <c:ptCount val="1"/>
                <c:pt idx="0">
                  <c:v>REGVU-A</c:v>
                </c:pt>
              </c:strCache>
            </c:strRef>
          </c:tx>
          <c:spPr>
            <a:ln w="34925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REGV!$AG$11:$AG$419</c:f>
              <c:numCache>
                <c:formatCode>0.0_);[Red]\-0.0_)</c:formatCode>
                <c:ptCount val="409"/>
                <c:pt idx="0">
                  <c:v>64.675329465235848</c:v>
                </c:pt>
                <c:pt idx="1">
                  <c:v>56.424376408280281</c:v>
                </c:pt>
                <c:pt idx="2">
                  <c:v>58.046238452043546</c:v>
                </c:pt>
                <c:pt idx="3">
                  <c:v>46.743306016413477</c:v>
                </c:pt>
                <c:pt idx="4">
                  <c:v>53.710146644631443</c:v>
                </c:pt>
                <c:pt idx="5">
                  <c:v>56.961896489571586</c:v>
                </c:pt>
                <c:pt idx="6">
                  <c:v>52.04983147604235</c:v>
                </c:pt>
                <c:pt idx="7">
                  <c:v>54.945834480832978</c:v>
                </c:pt>
                <c:pt idx="8">
                  <c:v>53.404826468387121</c:v>
                </c:pt>
                <c:pt idx="9">
                  <c:v>56.421335547722649</c:v>
                </c:pt>
                <c:pt idx="10">
                  <c:v>54.329639701030544</c:v>
                </c:pt>
                <c:pt idx="11">
                  <c:v>58.005126415321001</c:v>
                </c:pt>
                <c:pt idx="12">
                  <c:v>51.19003715526938</c:v>
                </c:pt>
                <c:pt idx="13">
                  <c:v>50.232323955222959</c:v>
                </c:pt>
                <c:pt idx="14">
                  <c:v>47.818890510256736</c:v>
                </c:pt>
                <c:pt idx="15">
                  <c:v>50.726558330176928</c:v>
                </c:pt>
                <c:pt idx="16">
                  <c:v>46.379583488636918</c:v>
                </c:pt>
                <c:pt idx="17">
                  <c:v>46.298873098788199</c:v>
                </c:pt>
                <c:pt idx="18">
                  <c:v>49.509147295405597</c:v>
                </c:pt>
                <c:pt idx="19">
                  <c:v>49.676172166776581</c:v>
                </c:pt>
                <c:pt idx="20">
                  <c:v>47.707943793659723</c:v>
                </c:pt>
                <c:pt idx="21">
                  <c:v>44.746121258120063</c:v>
                </c:pt>
                <c:pt idx="22">
                  <c:v>53.487673244486039</c:v>
                </c:pt>
                <c:pt idx="23">
                  <c:v>53.070425589850181</c:v>
                </c:pt>
                <c:pt idx="24">
                  <c:v>54.042535970680866</c:v>
                </c:pt>
                <c:pt idx="25">
                  <c:v>59.462551274173464</c:v>
                </c:pt>
                <c:pt idx="26">
                  <c:v>56.969760559511187</c:v>
                </c:pt>
                <c:pt idx="27">
                  <c:v>55.416717495622727</c:v>
                </c:pt>
                <c:pt idx="28">
                  <c:v>63.21341499411502</c:v>
                </c:pt>
                <c:pt idx="29">
                  <c:v>56.880568500819741</c:v>
                </c:pt>
                <c:pt idx="30">
                  <c:v>55.78156861700014</c:v>
                </c:pt>
                <c:pt idx="31">
                  <c:v>54.966930808836942</c:v>
                </c:pt>
                <c:pt idx="32">
                  <c:v>57.441354232831671</c:v>
                </c:pt>
                <c:pt idx="33">
                  <c:v>54.458879951880832</c:v>
                </c:pt>
                <c:pt idx="34">
                  <c:v>51.591927845404513</c:v>
                </c:pt>
                <c:pt idx="35">
                  <c:v>54.836013752656029</c:v>
                </c:pt>
                <c:pt idx="36">
                  <c:v>60.456415719362539</c:v>
                </c:pt>
                <c:pt idx="37">
                  <c:v>59.514409761018996</c:v>
                </c:pt>
                <c:pt idx="38">
                  <c:v>65.355543855714444</c:v>
                </c:pt>
                <c:pt idx="39">
                  <c:v>63.32625955999594</c:v>
                </c:pt>
                <c:pt idx="40">
                  <c:v>65.138663369831193</c:v>
                </c:pt>
                <c:pt idx="41">
                  <c:v>64.227065530448428</c:v>
                </c:pt>
                <c:pt idx="42">
                  <c:v>63.810009917580892</c:v>
                </c:pt>
                <c:pt idx="43">
                  <c:v>62.079643324712258</c:v>
                </c:pt>
                <c:pt idx="44">
                  <c:v>65.78620051768543</c:v>
                </c:pt>
                <c:pt idx="45">
                  <c:v>74.18631066212798</c:v>
                </c:pt>
                <c:pt idx="46">
                  <c:v>71.071632119602015</c:v>
                </c:pt>
                <c:pt idx="47">
                  <c:v>68.812818990961802</c:v>
                </c:pt>
                <c:pt idx="48">
                  <c:v>71.377829225773553</c:v>
                </c:pt>
                <c:pt idx="49">
                  <c:v>70.395227982687885</c:v>
                </c:pt>
                <c:pt idx="50">
                  <c:v>69.994996863808112</c:v>
                </c:pt>
                <c:pt idx="51">
                  <c:v>85.767383710415643</c:v>
                </c:pt>
                <c:pt idx="52">
                  <c:v>69.5537627599046</c:v>
                </c:pt>
                <c:pt idx="53">
                  <c:v>67.144512300764589</c:v>
                </c:pt>
                <c:pt idx="54">
                  <c:v>67.798969183642754</c:v>
                </c:pt>
                <c:pt idx="55">
                  <c:v>71.107213270415002</c:v>
                </c:pt>
                <c:pt idx="56">
                  <c:v>64.75624156585431</c:v>
                </c:pt>
                <c:pt idx="57">
                  <c:v>60.207240592740703</c:v>
                </c:pt>
                <c:pt idx="58">
                  <c:v>64.138446010093418</c:v>
                </c:pt>
                <c:pt idx="59">
                  <c:v>65.296745574168838</c:v>
                </c:pt>
                <c:pt idx="60">
                  <c:v>57.891498979760328</c:v>
                </c:pt>
                <c:pt idx="61">
                  <c:v>62.91886847321139</c:v>
                </c:pt>
                <c:pt idx="62">
                  <c:v>64.615344064108683</c:v>
                </c:pt>
                <c:pt idx="63">
                  <c:v>58.064419278433043</c:v>
                </c:pt>
                <c:pt idx="64">
                  <c:v>73.721452241854792</c:v>
                </c:pt>
                <c:pt idx="65">
                  <c:v>81.292445918314854</c:v>
                </c:pt>
                <c:pt idx="66">
                  <c:v>82.304995473850653</c:v>
                </c:pt>
                <c:pt idx="67">
                  <c:v>75.843931705747863</c:v>
                </c:pt>
                <c:pt idx="68">
                  <c:v>87.564023853114776</c:v>
                </c:pt>
                <c:pt idx="69">
                  <c:v>108.70154801678336</c:v>
                </c:pt>
                <c:pt idx="70">
                  <c:v>66.583797136989858</c:v>
                </c:pt>
                <c:pt idx="71">
                  <c:v>78.891774705632358</c:v>
                </c:pt>
                <c:pt idx="72">
                  <c:v>112.95472387430149</c:v>
                </c:pt>
                <c:pt idx="73">
                  <c:v>64.898756554275138</c:v>
                </c:pt>
                <c:pt idx="74">
                  <c:v>70.88246971242566</c:v>
                </c:pt>
                <c:pt idx="75">
                  <c:v>66.462487398605248</c:v>
                </c:pt>
                <c:pt idx="76">
                  <c:v>60.984059910088526</c:v>
                </c:pt>
                <c:pt idx="77">
                  <c:v>61.079388244602605</c:v>
                </c:pt>
                <c:pt idx="78">
                  <c:v>65.383284794791692</c:v>
                </c:pt>
                <c:pt idx="79">
                  <c:v>63.905668568051553</c:v>
                </c:pt>
                <c:pt idx="80">
                  <c:v>54.719649428516888</c:v>
                </c:pt>
                <c:pt idx="81">
                  <c:v>54.432070249420512</c:v>
                </c:pt>
                <c:pt idx="82">
                  <c:v>58.212392649631198</c:v>
                </c:pt>
                <c:pt idx="83">
                  <c:v>62.696471338625223</c:v>
                </c:pt>
                <c:pt idx="84">
                  <c:v>59.930380444507577</c:v>
                </c:pt>
                <c:pt idx="85">
                  <c:v>63.6940707186453</c:v>
                </c:pt>
                <c:pt idx="86">
                  <c:v>55.622477267119194</c:v>
                </c:pt>
                <c:pt idx="87">
                  <c:v>62.371344337303881</c:v>
                </c:pt>
                <c:pt idx="88">
                  <c:v>55.745096400129782</c:v>
                </c:pt>
                <c:pt idx="89">
                  <c:v>50.912956612282748</c:v>
                </c:pt>
                <c:pt idx="90">
                  <c:v>48.081064619578044</c:v>
                </c:pt>
                <c:pt idx="91">
                  <c:v>50.644898127836839</c:v>
                </c:pt>
                <c:pt idx="92">
                  <c:v>49.751300005410158</c:v>
                </c:pt>
                <c:pt idx="93">
                  <c:v>47.084773432763875</c:v>
                </c:pt>
                <c:pt idx="94">
                  <c:v>44.734927189170961</c:v>
                </c:pt>
                <c:pt idx="95">
                  <c:v>38.764574459347237</c:v>
                </c:pt>
                <c:pt idx="96">
                  <c:v>34.250583686428357</c:v>
                </c:pt>
                <c:pt idx="97">
                  <c:v>38.844247796970251</c:v>
                </c:pt>
                <c:pt idx="98">
                  <c:v>45.039184904021255</c:v>
                </c:pt>
                <c:pt idx="99">
                  <c:v>42.481900167038489</c:v>
                </c:pt>
                <c:pt idx="100">
                  <c:v>55.518415283691098</c:v>
                </c:pt>
                <c:pt idx="101">
                  <c:v>51.877060446482091</c:v>
                </c:pt>
                <c:pt idx="102">
                  <c:v>50.314603506741364</c:v>
                </c:pt>
                <c:pt idx="103">
                  <c:v>52.971592298649028</c:v>
                </c:pt>
                <c:pt idx="104">
                  <c:v>57.57347923166602</c:v>
                </c:pt>
                <c:pt idx="105">
                  <c:v>57.722580196082639</c:v>
                </c:pt>
                <c:pt idx="106">
                  <c:v>56.275004392558323</c:v>
                </c:pt>
                <c:pt idx="107">
                  <c:v>63.233235231318297</c:v>
                </c:pt>
                <c:pt idx="108">
                  <c:v>64.792515407590145</c:v>
                </c:pt>
                <c:pt idx="109">
                  <c:v>61.659540298897355</c:v>
                </c:pt>
                <c:pt idx="110">
                  <c:v>63.908723744136523</c:v>
                </c:pt>
                <c:pt idx="111">
                  <c:v>66.500305536504555</c:v>
                </c:pt>
                <c:pt idx="112">
                  <c:v>64.113725088103209</c:v>
                </c:pt>
                <c:pt idx="113">
                  <c:v>68.199840959654878</c:v>
                </c:pt>
                <c:pt idx="114">
                  <c:v>69.937566599586845</c:v>
                </c:pt>
                <c:pt idx="115">
                  <c:v>67.467018786889</c:v>
                </c:pt>
                <c:pt idx="116">
                  <c:v>64.872884248535797</c:v>
                </c:pt>
                <c:pt idx="117">
                  <c:v>72.615599517590113</c:v>
                </c:pt>
                <c:pt idx="118">
                  <c:v>73.572936521108346</c:v>
                </c:pt>
                <c:pt idx="119">
                  <c:v>69.531830613856869</c:v>
                </c:pt>
                <c:pt idx="120">
                  <c:v>70.622811009738072</c:v>
                </c:pt>
                <c:pt idx="121">
                  <c:v>76.626123236898223</c:v>
                </c:pt>
                <c:pt idx="122">
                  <c:v>75.431098652261909</c:v>
                </c:pt>
                <c:pt idx="123">
                  <c:v>75.031859802661316</c:v>
                </c:pt>
                <c:pt idx="124">
                  <c:v>78.857056260459885</c:v>
                </c:pt>
                <c:pt idx="125">
                  <c:v>74.635727573091003</c:v>
                </c:pt>
                <c:pt idx="126">
                  <c:v>75.163695125548372</c:v>
                </c:pt>
                <c:pt idx="127">
                  <c:v>75.590740148153088</c:v>
                </c:pt>
                <c:pt idx="128">
                  <c:v>82.126244683650825</c:v>
                </c:pt>
                <c:pt idx="129">
                  <c:v>75.111383755105564</c:v>
                </c:pt>
                <c:pt idx="130">
                  <c:v>78.128853723730018</c:v>
                </c:pt>
                <c:pt idx="131">
                  <c:v>88.222267768326091</c:v>
                </c:pt>
                <c:pt idx="132">
                  <c:v>80.983505782987322</c:v>
                </c:pt>
                <c:pt idx="133">
                  <c:v>83.587355797986646</c:v>
                </c:pt>
                <c:pt idx="134">
                  <c:v>85.963686669229901</c:v>
                </c:pt>
                <c:pt idx="135">
                  <c:v>79.482452166854245</c:v>
                </c:pt>
                <c:pt idx="136">
                  <c:v>86.235364471610652</c:v>
                </c:pt>
                <c:pt idx="137">
                  <c:v>95.960382465240812</c:v>
                </c:pt>
                <c:pt idx="138">
                  <c:v>85.508933568006768</c:v>
                </c:pt>
                <c:pt idx="139">
                  <c:v>85.025676663720247</c:v>
                </c:pt>
                <c:pt idx="140">
                  <c:v>86.341150067333658</c:v>
                </c:pt>
                <c:pt idx="141">
                  <c:v>92.583383472460881</c:v>
                </c:pt>
                <c:pt idx="142">
                  <c:v>90.661846111809211</c:v>
                </c:pt>
                <c:pt idx="143">
                  <c:v>86.529936611131575</c:v>
                </c:pt>
                <c:pt idx="144">
                  <c:v>96.98257868879621</c:v>
                </c:pt>
                <c:pt idx="145">
                  <c:v>96.738473012946926</c:v>
                </c:pt>
                <c:pt idx="146">
                  <c:v>95.027939904795943</c:v>
                </c:pt>
                <c:pt idx="147">
                  <c:v>108.34064994885384</c:v>
                </c:pt>
                <c:pt idx="148">
                  <c:v>99.492904845382029</c:v>
                </c:pt>
                <c:pt idx="149">
                  <c:v>101.56414482237932</c:v>
                </c:pt>
                <c:pt idx="150">
                  <c:v>114.09593957447775</c:v>
                </c:pt>
                <c:pt idx="151">
                  <c:v>104.75545644477411</c:v>
                </c:pt>
                <c:pt idx="152">
                  <c:v>100.02295873485737</c:v>
                </c:pt>
                <c:pt idx="153">
                  <c:v>100.89901621741986</c:v>
                </c:pt>
                <c:pt idx="154">
                  <c:v>118.12452462823209</c:v>
                </c:pt>
                <c:pt idx="155">
                  <c:v>93.353138508573622</c:v>
                </c:pt>
                <c:pt idx="156">
                  <c:v>107.54746861506123</c:v>
                </c:pt>
                <c:pt idx="157">
                  <c:v>108.39041917335389</c:v>
                </c:pt>
                <c:pt idx="158">
                  <c:v>107.66531963796697</c:v>
                </c:pt>
                <c:pt idx="159">
                  <c:v>109.42684661302182</c:v>
                </c:pt>
                <c:pt idx="160">
                  <c:v>108.25623676372423</c:v>
                </c:pt>
                <c:pt idx="161">
                  <c:v>108.57421481663417</c:v>
                </c:pt>
                <c:pt idx="162">
                  <c:v>111.32071620300997</c:v>
                </c:pt>
                <c:pt idx="163">
                  <c:v>120.32932214964666</c:v>
                </c:pt>
                <c:pt idx="164">
                  <c:v>122.02152791784926</c:v>
                </c:pt>
                <c:pt idx="165">
                  <c:v>116.49529765769233</c:v>
                </c:pt>
                <c:pt idx="166">
                  <c:v>120.90885884817976</c:v>
                </c:pt>
                <c:pt idx="167">
                  <c:v>128.35957795805001</c:v>
                </c:pt>
                <c:pt idx="168">
                  <c:v>121.8784180632143</c:v>
                </c:pt>
                <c:pt idx="169">
                  <c:v>117.35237584821124</c:v>
                </c:pt>
                <c:pt idx="170">
                  <c:v>125.54492310969015</c:v>
                </c:pt>
                <c:pt idx="171">
                  <c:v>118.94640621936868</c:v>
                </c:pt>
                <c:pt idx="172">
                  <c:v>126.42081630231615</c:v>
                </c:pt>
                <c:pt idx="173">
                  <c:v>125.00462528261585</c:v>
                </c:pt>
                <c:pt idx="174">
                  <c:v>118.89780188652307</c:v>
                </c:pt>
                <c:pt idx="175">
                  <c:v>109.01557660665887</c:v>
                </c:pt>
                <c:pt idx="176">
                  <c:v>111.15676850153287</c:v>
                </c:pt>
                <c:pt idx="177">
                  <c:v>114.85735224727281</c:v>
                </c:pt>
                <c:pt idx="178">
                  <c:v>109.83423518757222</c:v>
                </c:pt>
                <c:pt idx="179">
                  <c:v>98.448335375376487</c:v>
                </c:pt>
                <c:pt idx="180">
                  <c:v>103.52833616898813</c:v>
                </c:pt>
                <c:pt idx="181">
                  <c:v>107.6477318360686</c:v>
                </c:pt>
                <c:pt idx="182">
                  <c:v>96.033319703531788</c:v>
                </c:pt>
                <c:pt idx="183">
                  <c:v>119.74942396133542</c:v>
                </c:pt>
                <c:pt idx="184">
                  <c:v>101.52917144020041</c:v>
                </c:pt>
                <c:pt idx="185">
                  <c:v>105.94014148775354</c:v>
                </c:pt>
                <c:pt idx="186">
                  <c:v>110.02647438769787</c:v>
                </c:pt>
                <c:pt idx="187">
                  <c:v>118.9364792325069</c:v>
                </c:pt>
                <c:pt idx="188">
                  <c:v>114.30010325951832</c:v>
                </c:pt>
                <c:pt idx="189">
                  <c:v>112.90195302478756</c:v>
                </c:pt>
                <c:pt idx="190">
                  <c:v>121.088840599254</c:v>
                </c:pt>
                <c:pt idx="191">
                  <c:v>119.77296485401685</c:v>
                </c:pt>
                <c:pt idx="192">
                  <c:v>118.47848981792406</c:v>
                </c:pt>
                <c:pt idx="193">
                  <c:v>120.66278074064762</c:v>
                </c:pt>
                <c:pt idx="194">
                  <c:v>128.03210290190614</c:v>
                </c:pt>
                <c:pt idx="195">
                  <c:v>126.11245668565337</c:v>
                </c:pt>
                <c:pt idx="196">
                  <c:v>124.34660479965683</c:v>
                </c:pt>
                <c:pt idx="197">
                  <c:v>124.983729934832</c:v>
                </c:pt>
                <c:pt idx="198">
                  <c:v>123.5937124888035</c:v>
                </c:pt>
                <c:pt idx="199">
                  <c:v>122.7209212887111</c:v>
                </c:pt>
                <c:pt idx="200">
                  <c:v>143.07103591285207</c:v>
                </c:pt>
                <c:pt idx="201">
                  <c:v>122.04145772625786</c:v>
                </c:pt>
                <c:pt idx="202">
                  <c:v>133.93317327135432</c:v>
                </c:pt>
                <c:pt idx="203">
                  <c:v>146.80362747139179</c:v>
                </c:pt>
                <c:pt idx="204">
                  <c:v>153.08805745176528</c:v>
                </c:pt>
                <c:pt idx="205">
                  <c:v>158.29507316467445</c:v>
                </c:pt>
                <c:pt idx="206">
                  <c:v>127.65826746230307</c:v>
                </c:pt>
                <c:pt idx="207">
                  <c:v>151.88823786495934</c:v>
                </c:pt>
                <c:pt idx="208">
                  <c:v>153.41764421479596</c:v>
                </c:pt>
                <c:pt idx="209">
                  <c:v>174.22596510493401</c:v>
                </c:pt>
                <c:pt idx="210">
                  <c:v>155.074166501571</c:v>
                </c:pt>
                <c:pt idx="211">
                  <c:v>151.64616704126149</c:v>
                </c:pt>
                <c:pt idx="212">
                  <c:v>152.8546493827595</c:v>
                </c:pt>
                <c:pt idx="213">
                  <c:v>157.9299407914859</c:v>
                </c:pt>
                <c:pt idx="214">
                  <c:v>152.80946111704981</c:v>
                </c:pt>
                <c:pt idx="215">
                  <c:v>153.20219660603775</c:v>
                </c:pt>
                <c:pt idx="216">
                  <c:v>142.67922526808331</c:v>
                </c:pt>
                <c:pt idx="217">
                  <c:v>140.13426003155467</c:v>
                </c:pt>
                <c:pt idx="218">
                  <c:v>149.25059444066713</c:v>
                </c:pt>
                <c:pt idx="219">
                  <c:v>146.71201583251769</c:v>
                </c:pt>
                <c:pt idx="220">
                  <c:v>149.91393154390391</c:v>
                </c:pt>
                <c:pt idx="221">
                  <c:v>145.88408294567787</c:v>
                </c:pt>
                <c:pt idx="222">
                  <c:v>147.48406898615258</c:v>
                </c:pt>
                <c:pt idx="223">
                  <c:v>153.974688660151</c:v>
                </c:pt>
                <c:pt idx="224">
                  <c:v>146.00966546825558</c:v>
                </c:pt>
                <c:pt idx="225">
                  <c:v>140.94287898733751</c:v>
                </c:pt>
                <c:pt idx="226">
                  <c:v>141.80069505974143</c:v>
                </c:pt>
                <c:pt idx="227">
                  <c:v>148.55648177892627</c:v>
                </c:pt>
                <c:pt idx="228">
                  <c:v>144.21391281827667</c:v>
                </c:pt>
                <c:pt idx="229">
                  <c:v>144.82388028771663</c:v>
                </c:pt>
                <c:pt idx="230">
                  <c:v>154.65538552467495</c:v>
                </c:pt>
                <c:pt idx="231">
                  <c:v>146.92252465091775</c:v>
                </c:pt>
                <c:pt idx="232">
                  <c:v>165.37511192751984</c:v>
                </c:pt>
                <c:pt idx="233">
                  <c:v>159.52297573107813</c:v>
                </c:pt>
                <c:pt idx="234">
                  <c:v>159.42031945538943</c:v>
                </c:pt>
                <c:pt idx="235">
                  <c:v>156.58177971581014</c:v>
                </c:pt>
                <c:pt idx="236">
                  <c:v>161.32552586499901</c:v>
                </c:pt>
                <c:pt idx="237">
                  <c:v>152.83056406887064</c:v>
                </c:pt>
                <c:pt idx="238">
                  <c:v>148.14051104649218</c:v>
                </c:pt>
                <c:pt idx="239">
                  <c:v>140.485706308414</c:v>
                </c:pt>
                <c:pt idx="240">
                  <c:v>154.95050005701498</c:v>
                </c:pt>
                <c:pt idx="241">
                  <c:v>163.21224726414044</c:v>
                </c:pt>
                <c:pt idx="242">
                  <c:v>127.89056671909674</c:v>
                </c:pt>
                <c:pt idx="243">
                  <c:v>138.72555556611803</c:v>
                </c:pt>
                <c:pt idx="244">
                  <c:v>130.96775256265218</c:v>
                </c:pt>
                <c:pt idx="245">
                  <c:v>133.60430020613259</c:v>
                </c:pt>
                <c:pt idx="246">
                  <c:v>129.07616330657186</c:v>
                </c:pt>
                <c:pt idx="247">
                  <c:v>126.89152492796082</c:v>
                </c:pt>
                <c:pt idx="248">
                  <c:v>132.72769224747955</c:v>
                </c:pt>
                <c:pt idx="249">
                  <c:v>139.45127275844666</c:v>
                </c:pt>
                <c:pt idx="250">
                  <c:v>142.82899095629386</c:v>
                </c:pt>
                <c:pt idx="251">
                  <c:v>131.79727760724455</c:v>
                </c:pt>
                <c:pt idx="252">
                  <c:v>140.39432173164272</c:v>
                </c:pt>
                <c:pt idx="253">
                  <c:v>146.31295151224302</c:v>
                </c:pt>
                <c:pt idx="254">
                  <c:v>136.67397331867846</c:v>
                </c:pt>
                <c:pt idx="255">
                  <c:v>164.24401054612647</c:v>
                </c:pt>
                <c:pt idx="256">
                  <c:v>142.71935073017585</c:v>
                </c:pt>
                <c:pt idx="257">
                  <c:v>152.17851419766825</c:v>
                </c:pt>
                <c:pt idx="258">
                  <c:v>152.25825838965551</c:v>
                </c:pt>
                <c:pt idx="259">
                  <c:v>154.0741007165268</c:v>
                </c:pt>
                <c:pt idx="260">
                  <c:v>148.23668853666129</c:v>
                </c:pt>
                <c:pt idx="261">
                  <c:v>149.62212811271559</c:v>
                </c:pt>
                <c:pt idx="262">
                  <c:v>162.55244548612922</c:v>
                </c:pt>
                <c:pt idx="263">
                  <c:v>139.46470070153131</c:v>
                </c:pt>
                <c:pt idx="264">
                  <c:v>127.20193783602961</c:v>
                </c:pt>
                <c:pt idx="265">
                  <c:v>125.10810683365415</c:v>
                </c:pt>
                <c:pt idx="266">
                  <c:v>136.42110119008976</c:v>
                </c:pt>
                <c:pt idx="267">
                  <c:v>122.3656919359739</c:v>
                </c:pt>
                <c:pt idx="268">
                  <c:v>122.33752794988997</c:v>
                </c:pt>
                <c:pt idx="269">
                  <c:v>122.45072585708577</c:v>
                </c:pt>
                <c:pt idx="270">
                  <c:v>118.60401361593455</c:v>
                </c:pt>
                <c:pt idx="271">
                  <c:v>121.39979176863368</c:v>
                </c:pt>
                <c:pt idx="272">
                  <c:v>121.23924840175151</c:v>
                </c:pt>
                <c:pt idx="273">
                  <c:v>127.92511128648054</c:v>
                </c:pt>
                <c:pt idx="274">
                  <c:v>128.00770550364592</c:v>
                </c:pt>
                <c:pt idx="275">
                  <c:v>139.21271884503361</c:v>
                </c:pt>
                <c:pt idx="276">
                  <c:v>138.25062812156537</c:v>
                </c:pt>
                <c:pt idx="277">
                  <c:v>136.16836283137957</c:v>
                </c:pt>
                <c:pt idx="278">
                  <c:v>147.06253309767251</c:v>
                </c:pt>
                <c:pt idx="279">
                  <c:v>156.22509378094986</c:v>
                </c:pt>
                <c:pt idx="280">
                  <c:v>143.42269852907498</c:v>
                </c:pt>
                <c:pt idx="281">
                  <c:v>145.08158781794887</c:v>
                </c:pt>
                <c:pt idx="282">
                  <c:v>158.36021734473789</c:v>
                </c:pt>
                <c:pt idx="283">
                  <c:v>143.56648217289779</c:v>
                </c:pt>
                <c:pt idx="284">
                  <c:v>143.31824567546821</c:v>
                </c:pt>
                <c:pt idx="285">
                  <c:v>144.9273319954315</c:v>
                </c:pt>
                <c:pt idx="286">
                  <c:v>173.37548299231725</c:v>
                </c:pt>
                <c:pt idx="287">
                  <c:v>154.81744631552601</c:v>
                </c:pt>
                <c:pt idx="288">
                  <c:v>154.42502855695341</c:v>
                </c:pt>
                <c:pt idx="289">
                  <c:v>151.52442929423572</c:v>
                </c:pt>
                <c:pt idx="290">
                  <c:v>169.21338403677061</c:v>
                </c:pt>
                <c:pt idx="291">
                  <c:v>156.45232369584838</c:v>
                </c:pt>
                <c:pt idx="292">
                  <c:v>162.05471831345747</c:v>
                </c:pt>
                <c:pt idx="293">
                  <c:v>140.18958618436301</c:v>
                </c:pt>
                <c:pt idx="294">
                  <c:v>136.28406150918971</c:v>
                </c:pt>
                <c:pt idx="295">
                  <c:v>140.59495762332159</c:v>
                </c:pt>
                <c:pt idx="296">
                  <c:v>139.36822508736503</c:v>
                </c:pt>
                <c:pt idx="297">
                  <c:v>128.00671594542055</c:v>
                </c:pt>
                <c:pt idx="298">
                  <c:v>125.76878373818168</c:v>
                </c:pt>
                <c:pt idx="299">
                  <c:v>129.51881721789496</c:v>
                </c:pt>
                <c:pt idx="300">
                  <c:v>144.19619654423204</c:v>
                </c:pt>
                <c:pt idx="301">
                  <c:v>154.25713230532</c:v>
                </c:pt>
                <c:pt idx="302">
                  <c:v>131.00214073541076</c:v>
                </c:pt>
                <c:pt idx="303">
                  <c:v>144.52719945020655</c:v>
                </c:pt>
                <c:pt idx="304">
                  <c:v>163.47117267384411</c:v>
                </c:pt>
                <c:pt idx="305">
                  <c:v>143.10713549397499</c:v>
                </c:pt>
                <c:pt idx="306">
                  <c:v>142.73967750055982</c:v>
                </c:pt>
                <c:pt idx="307">
                  <c:v>140.66752028635722</c:v>
                </c:pt>
                <c:pt idx="308">
                  <c:v>143.34040942581117</c:v>
                </c:pt>
                <c:pt idx="309">
                  <c:v>140.03443676461166</c:v>
                </c:pt>
                <c:pt idx="310">
                  <c:v>127.4416208616644</c:v>
                </c:pt>
                <c:pt idx="311">
                  <c:v>134.36934895200878</c:v>
                </c:pt>
                <c:pt idx="312">
                  <c:v>152.73589763216643</c:v>
                </c:pt>
                <c:pt idx="313">
                  <c:v>143.96482278513508</c:v>
                </c:pt>
                <c:pt idx="314">
                  <c:v>95.687652106703439</c:v>
                </c:pt>
                <c:pt idx="315">
                  <c:v>22.459871631175353</c:v>
                </c:pt>
                <c:pt idx="316">
                  <c:v>87.87996220229293</c:v>
                </c:pt>
                <c:pt idx="317">
                  <c:v>126.20927547972506</c:v>
                </c:pt>
                <c:pt idx="318">
                  <c:v>129.79160479422768</c:v>
                </c:pt>
                <c:pt idx="319">
                  <c:v>147.70596647933004</c:v>
                </c:pt>
                <c:pt idx="320">
                  <c:v>133.33794418827301</c:v>
                </c:pt>
                <c:pt idx="321">
                  <c:v>145.32609879996588</c:v>
                </c:pt>
                <c:pt idx="322">
                  <c:v>153.91926591817213</c:v>
                </c:pt>
                <c:pt idx="323">
                  <c:v>136.44406194754245</c:v>
                </c:pt>
                <c:pt idx="324">
                  <c:v>138.97433294189571</c:v>
                </c:pt>
                <c:pt idx="325">
                  <c:v>145.36289840549495</c:v>
                </c:pt>
                <c:pt idx="326">
                  <c:v>165.51156700896004</c:v>
                </c:pt>
                <c:pt idx="327">
                  <c:v>136.30047216589674</c:v>
                </c:pt>
                <c:pt idx="328">
                  <c:v>118.87203577863588</c:v>
                </c:pt>
                <c:pt idx="329">
                  <c:v>139.64921328130168</c:v>
                </c:pt>
                <c:pt idx="330">
                  <c:v>130.4280608862357</c:v>
                </c:pt>
                <c:pt idx="331">
                  <c:v>130.17342547511845</c:v>
                </c:pt>
                <c:pt idx="332">
                  <c:v>151.39080514580905</c:v>
                </c:pt>
                <c:pt idx="333">
                  <c:v>135.8181933184344</c:v>
                </c:pt>
                <c:pt idx="334">
                  <c:v>141.36002257509816</c:v>
                </c:pt>
                <c:pt idx="335">
                  <c:v>149.91191499608541</c:v>
                </c:pt>
                <c:pt idx="336">
                  <c:v>133.64981905627673</c:v>
                </c:pt>
                <c:pt idx="337">
                  <c:v>141.68291476628988</c:v>
                </c:pt>
                <c:pt idx="338">
                  <c:v>139.76380307965061</c:v>
                </c:pt>
                <c:pt idx="339">
                  <c:v>147.92215243510384</c:v>
                </c:pt>
                <c:pt idx="340">
                  <c:v>148.91887216170178</c:v>
                </c:pt>
                <c:pt idx="341">
                  <c:v>145.43191931556811</c:v>
                </c:pt>
                <c:pt idx="342">
                  <c:v>129.62964685391523</c:v>
                </c:pt>
                <c:pt idx="343">
                  <c:v>119.71911234041393</c:v>
                </c:pt>
                <c:pt idx="344">
                  <c:v>119.20710092010481</c:v>
                </c:pt>
                <c:pt idx="345">
                  <c:v>122.95881915676189</c:v>
                </c:pt>
                <c:pt idx="346">
                  <c:v>119.50796845127799</c:v>
                </c:pt>
                <c:pt idx="347">
                  <c:v>118.96153228164864</c:v>
                </c:pt>
                <c:pt idx="348">
                  <c:v>134.14437453858494</c:v>
                </c:pt>
                <c:pt idx="349">
                  <c:v>130.871412798714</c:v>
                </c:pt>
                <c:pt idx="350">
                  <c:v>147.34564026521755</c:v>
                </c:pt>
                <c:pt idx="351">
                  <c:v>163.55558767564025</c:v>
                </c:pt>
                <c:pt idx="352">
                  <c:v>145.81319512695666</c:v>
                </c:pt>
                <c:pt idx="353">
                  <c:v>132.80851793270352</c:v>
                </c:pt>
                <c:pt idx="354">
                  <c:v>146.58132027100669</c:v>
                </c:pt>
                <c:pt idx="355">
                  <c:v>139.52141912926606</c:v>
                </c:pt>
                <c:pt idx="356">
                  <c:v>128.2778423008904</c:v>
                </c:pt>
                <c:pt idx="357">
                  <c:v>131.28453413921315</c:v>
                </c:pt>
                <c:pt idx="358">
                  <c:v>139.5662850283671</c:v>
                </c:pt>
                <c:pt idx="359">
                  <c:v>129.47421356810261</c:v>
                </c:pt>
                <c:pt idx="360">
                  <c:v>112.42697046523587</c:v>
                </c:pt>
                <c:pt idx="361">
                  <c:v>123.2464986654104</c:v>
                </c:pt>
                <c:pt idx="362">
                  <c:v>123.16844464129628</c:v>
                </c:pt>
                <c:pt idx="363">
                  <c:v>128.68663275641612</c:v>
                </c:pt>
                <c:pt idx="364">
                  <c:v>156.73627453494072</c:v>
                </c:pt>
                <c:pt idx="365">
                  <c:v>140.61358024603734</c:v>
                </c:pt>
                <c:pt idx="366">
                  <c:v>151.20165426313037</c:v>
                </c:pt>
                <c:pt idx="367">
                  <c:v>156.66792089956644</c:v>
                </c:pt>
                <c:pt idx="368">
                  <c:v>159.54620189666582</c:v>
                </c:pt>
                <c:pt idx="369">
                  <c:v>158.34810575077915</c:v>
                </c:pt>
                <c:pt idx="370">
                  <c:v>148.38762735691208</c:v>
                </c:pt>
                <c:pt idx="371">
                  <c:v>162.96674388449503</c:v>
                </c:pt>
                <c:pt idx="372">
                  <c:v>168.12557373540292</c:v>
                </c:pt>
                <c:pt idx="373">
                  <c:v>174.00454863004938</c:v>
                </c:pt>
                <c:pt idx="374">
                  <c:v>160.68990403179237</c:v>
                </c:pt>
                <c:pt idx="375">
                  <c:v>170.69478327993903</c:v>
                </c:pt>
                <c:pt idx="376">
                  <c:v>161.92509411067383</c:v>
                </c:pt>
                <c:pt idx="377">
                  <c:v>158.9235385860969</c:v>
                </c:pt>
                <c:pt idx="378">
                  <c:v>151.47737092511738</c:v>
                </c:pt>
                <c:pt idx="379">
                  <c:v>151.71173495572245</c:v>
                </c:pt>
                <c:pt idx="380">
                  <c:v>149.13857238667612</c:v>
                </c:pt>
                <c:pt idx="381">
                  <c:v>155.21932492014153</c:v>
                </c:pt>
                <c:pt idx="382">
                  <c:v>146.56844776704568</c:v>
                </c:pt>
                <c:pt idx="383">
                  <c:v>149.65661514543399</c:v>
                </c:pt>
                <c:pt idx="384">
                  <c:v>151.91685738575575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E6-4BE5-B645-A723B4D54A03}"/>
            </c:ext>
          </c:extLst>
        </c:ser>
        <c:ser>
          <c:idx val="2"/>
          <c:order val="2"/>
          <c:tx>
            <c:strRef>
              <c:f>REGV!$AH$10</c:f>
              <c:strCache>
                <c:ptCount val="1"/>
                <c:pt idx="0">
                  <c:v>REGVU-F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REGV!$AH$11:$AH$419</c:f>
              <c:numCache>
                <c:formatCode>0.0_);[Red]\-0.0_)</c:formatCode>
                <c:ptCount val="409"/>
                <c:pt idx="0">
                  <c:v>61.303457979796846</c:v>
                </c:pt>
                <c:pt idx="1">
                  <c:v>56.424376408280281</c:v>
                </c:pt>
                <c:pt idx="2">
                  <c:v>58.046238452043546</c:v>
                </c:pt>
                <c:pt idx="3">
                  <c:v>55.905230819674699</c:v>
                </c:pt>
                <c:pt idx="4">
                  <c:v>53.710146644631443</c:v>
                </c:pt>
                <c:pt idx="5">
                  <c:v>56.961896489571586</c:v>
                </c:pt>
                <c:pt idx="6">
                  <c:v>52.04983147604235</c:v>
                </c:pt>
                <c:pt idx="7">
                  <c:v>54.945834480832978</c:v>
                </c:pt>
                <c:pt idx="8">
                  <c:v>53.404826468387121</c:v>
                </c:pt>
                <c:pt idx="9">
                  <c:v>56.421335547722649</c:v>
                </c:pt>
                <c:pt idx="10">
                  <c:v>54.329639701030544</c:v>
                </c:pt>
                <c:pt idx="11">
                  <c:v>57.675953070920826</c:v>
                </c:pt>
                <c:pt idx="12">
                  <c:v>51.19003715526938</c:v>
                </c:pt>
                <c:pt idx="13">
                  <c:v>50.232323955222959</c:v>
                </c:pt>
                <c:pt idx="14">
                  <c:v>47.818890510256736</c:v>
                </c:pt>
                <c:pt idx="15">
                  <c:v>50.726558330176928</c:v>
                </c:pt>
                <c:pt idx="16">
                  <c:v>46.379583488636918</c:v>
                </c:pt>
                <c:pt idx="17">
                  <c:v>46.298873098788199</c:v>
                </c:pt>
                <c:pt idx="18">
                  <c:v>49.509147295405597</c:v>
                </c:pt>
                <c:pt idx="19">
                  <c:v>49.676172166776581</c:v>
                </c:pt>
                <c:pt idx="20">
                  <c:v>47.707943793659723</c:v>
                </c:pt>
                <c:pt idx="21">
                  <c:v>48.915195713212626</c:v>
                </c:pt>
                <c:pt idx="22">
                  <c:v>53.487673244486039</c:v>
                </c:pt>
                <c:pt idx="23">
                  <c:v>53.070425589850181</c:v>
                </c:pt>
                <c:pt idx="24">
                  <c:v>54.042535970680866</c:v>
                </c:pt>
                <c:pt idx="25">
                  <c:v>59.462551274173464</c:v>
                </c:pt>
                <c:pt idx="26">
                  <c:v>56.969760559511187</c:v>
                </c:pt>
                <c:pt idx="27">
                  <c:v>55.416717495622727</c:v>
                </c:pt>
                <c:pt idx="28">
                  <c:v>60.472139133552822</c:v>
                </c:pt>
                <c:pt idx="29">
                  <c:v>56.880568500819741</c:v>
                </c:pt>
                <c:pt idx="30">
                  <c:v>55.78156861700014</c:v>
                </c:pt>
                <c:pt idx="31">
                  <c:v>54.966930808836942</c:v>
                </c:pt>
                <c:pt idx="32">
                  <c:v>57.441354232831671</c:v>
                </c:pt>
                <c:pt idx="33">
                  <c:v>54.458879951880832</c:v>
                </c:pt>
                <c:pt idx="34">
                  <c:v>51.591927845404513</c:v>
                </c:pt>
                <c:pt idx="35">
                  <c:v>54.836013752656029</c:v>
                </c:pt>
                <c:pt idx="36">
                  <c:v>60.456415719362539</c:v>
                </c:pt>
                <c:pt idx="37">
                  <c:v>59.514409761018996</c:v>
                </c:pt>
                <c:pt idx="38">
                  <c:v>65.355543855714444</c:v>
                </c:pt>
                <c:pt idx="39">
                  <c:v>63.32625955999594</c:v>
                </c:pt>
                <c:pt idx="40">
                  <c:v>65.138663369831193</c:v>
                </c:pt>
                <c:pt idx="41">
                  <c:v>64.227065530448428</c:v>
                </c:pt>
                <c:pt idx="42">
                  <c:v>63.810009917580892</c:v>
                </c:pt>
                <c:pt idx="43">
                  <c:v>62.079643324712258</c:v>
                </c:pt>
                <c:pt idx="44">
                  <c:v>65.78620051768543</c:v>
                </c:pt>
                <c:pt idx="45">
                  <c:v>74.18631066212798</c:v>
                </c:pt>
                <c:pt idx="46">
                  <c:v>71.071632119602015</c:v>
                </c:pt>
                <c:pt idx="47">
                  <c:v>68.812818990961802</c:v>
                </c:pt>
                <c:pt idx="48">
                  <c:v>71.377829225773553</c:v>
                </c:pt>
                <c:pt idx="49">
                  <c:v>70.395227982687885</c:v>
                </c:pt>
                <c:pt idx="50">
                  <c:v>69.994996863808112</c:v>
                </c:pt>
                <c:pt idx="51">
                  <c:v>69.819093560325797</c:v>
                </c:pt>
                <c:pt idx="52">
                  <c:v>69.5537627599046</c:v>
                </c:pt>
                <c:pt idx="53">
                  <c:v>67.144512300764589</c:v>
                </c:pt>
                <c:pt idx="54">
                  <c:v>67.798969183642754</c:v>
                </c:pt>
                <c:pt idx="55">
                  <c:v>71.107213270415002</c:v>
                </c:pt>
                <c:pt idx="56">
                  <c:v>64.75624156585431</c:v>
                </c:pt>
                <c:pt idx="57">
                  <c:v>60.207240592740703</c:v>
                </c:pt>
                <c:pt idx="58">
                  <c:v>64.138446010093418</c:v>
                </c:pt>
                <c:pt idx="59">
                  <c:v>65.296745574168838</c:v>
                </c:pt>
                <c:pt idx="60">
                  <c:v>57.891498979760328</c:v>
                </c:pt>
                <c:pt idx="61">
                  <c:v>62.91886847321139</c:v>
                </c:pt>
                <c:pt idx="62">
                  <c:v>64.615344064108683</c:v>
                </c:pt>
                <c:pt idx="63">
                  <c:v>68.732293098642089</c:v>
                </c:pt>
                <c:pt idx="64">
                  <c:v>73.721452241854792</c:v>
                </c:pt>
                <c:pt idx="65">
                  <c:v>81.292445918314854</c:v>
                </c:pt>
                <c:pt idx="66">
                  <c:v>82.304995473850653</c:v>
                </c:pt>
                <c:pt idx="67">
                  <c:v>75.843931705747863</c:v>
                </c:pt>
                <c:pt idx="68">
                  <c:v>87.564023853114776</c:v>
                </c:pt>
                <c:pt idx="69">
                  <c:v>84.214130357294195</c:v>
                </c:pt>
                <c:pt idx="70">
                  <c:v>83.395617709825004</c:v>
                </c:pt>
                <c:pt idx="71">
                  <c:v>78.891774705632358</c:v>
                </c:pt>
                <c:pt idx="72">
                  <c:v>78.325574479228706</c:v>
                </c:pt>
                <c:pt idx="73">
                  <c:v>71.547159166647205</c:v>
                </c:pt>
                <c:pt idx="74">
                  <c:v>70.88246971242566</c:v>
                </c:pt>
                <c:pt idx="75">
                  <c:v>66.462487398605248</c:v>
                </c:pt>
                <c:pt idx="76">
                  <c:v>60.984059910088526</c:v>
                </c:pt>
                <c:pt idx="77">
                  <c:v>61.079388244602605</c:v>
                </c:pt>
                <c:pt idx="78">
                  <c:v>65.383284794791692</c:v>
                </c:pt>
                <c:pt idx="79">
                  <c:v>63.905668568051553</c:v>
                </c:pt>
                <c:pt idx="80">
                  <c:v>54.719649428516888</c:v>
                </c:pt>
                <c:pt idx="81">
                  <c:v>54.432070249420512</c:v>
                </c:pt>
                <c:pt idx="82">
                  <c:v>58.212392649631198</c:v>
                </c:pt>
                <c:pt idx="83">
                  <c:v>62.696471338625223</c:v>
                </c:pt>
                <c:pt idx="84">
                  <c:v>59.930380444507577</c:v>
                </c:pt>
                <c:pt idx="85">
                  <c:v>63.6940707186453</c:v>
                </c:pt>
                <c:pt idx="86">
                  <c:v>55.622477267119194</c:v>
                </c:pt>
                <c:pt idx="87">
                  <c:v>62.371344337303881</c:v>
                </c:pt>
                <c:pt idx="88">
                  <c:v>55.745096400129782</c:v>
                </c:pt>
                <c:pt idx="89">
                  <c:v>50.912956612282748</c:v>
                </c:pt>
                <c:pt idx="90">
                  <c:v>48.081064619578044</c:v>
                </c:pt>
                <c:pt idx="91">
                  <c:v>50.644898127836839</c:v>
                </c:pt>
                <c:pt idx="92">
                  <c:v>49.751300005410158</c:v>
                </c:pt>
                <c:pt idx="93">
                  <c:v>47.084773432763875</c:v>
                </c:pt>
                <c:pt idx="94">
                  <c:v>44.734927189170961</c:v>
                </c:pt>
                <c:pt idx="95">
                  <c:v>38.764574459347237</c:v>
                </c:pt>
                <c:pt idx="96">
                  <c:v>40.751434369788399</c:v>
                </c:pt>
                <c:pt idx="97">
                  <c:v>38.844247796970251</c:v>
                </c:pt>
                <c:pt idx="98">
                  <c:v>45.039184904021255</c:v>
                </c:pt>
                <c:pt idx="99">
                  <c:v>42.481900167038489</c:v>
                </c:pt>
                <c:pt idx="100">
                  <c:v>47.075401183842899</c:v>
                </c:pt>
                <c:pt idx="101">
                  <c:v>51.877060446482091</c:v>
                </c:pt>
                <c:pt idx="102">
                  <c:v>50.314603506741364</c:v>
                </c:pt>
                <c:pt idx="103">
                  <c:v>52.971592298649028</c:v>
                </c:pt>
                <c:pt idx="104">
                  <c:v>57.57347923166602</c:v>
                </c:pt>
                <c:pt idx="105">
                  <c:v>57.722580196082639</c:v>
                </c:pt>
                <c:pt idx="106">
                  <c:v>56.275004392558323</c:v>
                </c:pt>
                <c:pt idx="107">
                  <c:v>63.233235231318297</c:v>
                </c:pt>
                <c:pt idx="108">
                  <c:v>64.792515407590145</c:v>
                </c:pt>
                <c:pt idx="109">
                  <c:v>61.659540298897355</c:v>
                </c:pt>
                <c:pt idx="110">
                  <c:v>63.908723744136523</c:v>
                </c:pt>
                <c:pt idx="111">
                  <c:v>66.500305536504555</c:v>
                </c:pt>
                <c:pt idx="112">
                  <c:v>64.113725088103209</c:v>
                </c:pt>
                <c:pt idx="113">
                  <c:v>68.199840959654878</c:v>
                </c:pt>
                <c:pt idx="114">
                  <c:v>69.937566599586845</c:v>
                </c:pt>
                <c:pt idx="115">
                  <c:v>67.467018786889</c:v>
                </c:pt>
                <c:pt idx="116">
                  <c:v>64.872884248535797</c:v>
                </c:pt>
                <c:pt idx="117">
                  <c:v>72.615599517590113</c:v>
                </c:pt>
                <c:pt idx="118">
                  <c:v>73.572936521108346</c:v>
                </c:pt>
                <c:pt idx="119">
                  <c:v>69.531830613856869</c:v>
                </c:pt>
                <c:pt idx="120">
                  <c:v>70.622811009738072</c:v>
                </c:pt>
                <c:pt idx="121">
                  <c:v>76.626123236898223</c:v>
                </c:pt>
                <c:pt idx="122">
                  <c:v>75.431098652261909</c:v>
                </c:pt>
                <c:pt idx="123">
                  <c:v>75.031859802661316</c:v>
                </c:pt>
                <c:pt idx="124">
                  <c:v>78.857056260459885</c:v>
                </c:pt>
                <c:pt idx="125">
                  <c:v>74.635727573091003</c:v>
                </c:pt>
                <c:pt idx="126">
                  <c:v>75.163695125548372</c:v>
                </c:pt>
                <c:pt idx="127">
                  <c:v>75.590740148153088</c:v>
                </c:pt>
                <c:pt idx="128">
                  <c:v>82.126244683650825</c:v>
                </c:pt>
                <c:pt idx="129">
                  <c:v>75.111383755105564</c:v>
                </c:pt>
                <c:pt idx="130">
                  <c:v>78.128853723730018</c:v>
                </c:pt>
                <c:pt idx="131">
                  <c:v>86.289897218138279</c:v>
                </c:pt>
                <c:pt idx="132">
                  <c:v>80.983505782987322</c:v>
                </c:pt>
                <c:pt idx="133">
                  <c:v>83.587355797986646</c:v>
                </c:pt>
                <c:pt idx="134">
                  <c:v>85.963686669229901</c:v>
                </c:pt>
                <c:pt idx="135">
                  <c:v>80.630841934392294</c:v>
                </c:pt>
                <c:pt idx="136">
                  <c:v>86.235364471610652</c:v>
                </c:pt>
                <c:pt idx="137">
                  <c:v>84.939180163098797</c:v>
                </c:pt>
                <c:pt idx="138">
                  <c:v>85.508933568006768</c:v>
                </c:pt>
                <c:pt idx="139">
                  <c:v>85.025676663720247</c:v>
                </c:pt>
                <c:pt idx="140">
                  <c:v>86.341150067333658</c:v>
                </c:pt>
                <c:pt idx="141">
                  <c:v>92.583383472460881</c:v>
                </c:pt>
                <c:pt idx="142">
                  <c:v>90.661846111809211</c:v>
                </c:pt>
                <c:pt idx="143">
                  <c:v>86.529936611131575</c:v>
                </c:pt>
                <c:pt idx="144">
                  <c:v>96.98257868879621</c:v>
                </c:pt>
                <c:pt idx="145">
                  <c:v>96.738473012946926</c:v>
                </c:pt>
                <c:pt idx="146">
                  <c:v>95.027939904795943</c:v>
                </c:pt>
                <c:pt idx="147">
                  <c:v>105.90832252189827</c:v>
                </c:pt>
                <c:pt idx="148">
                  <c:v>99.492904845382029</c:v>
                </c:pt>
                <c:pt idx="149">
                  <c:v>101.56414482237932</c:v>
                </c:pt>
                <c:pt idx="150">
                  <c:v>103.35206140539563</c:v>
                </c:pt>
                <c:pt idx="151">
                  <c:v>104.75545644477411</c:v>
                </c:pt>
                <c:pt idx="152">
                  <c:v>100.02295873485737</c:v>
                </c:pt>
                <c:pt idx="153">
                  <c:v>100.89901621741986</c:v>
                </c:pt>
                <c:pt idx="154">
                  <c:v>103.514842071771</c:v>
                </c:pt>
                <c:pt idx="155">
                  <c:v>104.727310233615</c:v>
                </c:pt>
                <c:pt idx="156">
                  <c:v>107.54746861506123</c:v>
                </c:pt>
                <c:pt idx="157">
                  <c:v>108.39041917335389</c:v>
                </c:pt>
                <c:pt idx="158">
                  <c:v>107.66531963796697</c:v>
                </c:pt>
                <c:pt idx="159">
                  <c:v>109.42684661302182</c:v>
                </c:pt>
                <c:pt idx="160">
                  <c:v>108.25623676372423</c:v>
                </c:pt>
                <c:pt idx="161">
                  <c:v>108.57421481663417</c:v>
                </c:pt>
                <c:pt idx="162">
                  <c:v>111.32071620300997</c:v>
                </c:pt>
                <c:pt idx="163">
                  <c:v>120.32932214964666</c:v>
                </c:pt>
                <c:pt idx="164">
                  <c:v>122.02152791784926</c:v>
                </c:pt>
                <c:pt idx="165">
                  <c:v>116.49529765769233</c:v>
                </c:pt>
                <c:pt idx="166">
                  <c:v>120.90885884817976</c:v>
                </c:pt>
                <c:pt idx="167">
                  <c:v>128.35957795805001</c:v>
                </c:pt>
                <c:pt idx="168">
                  <c:v>121.8784180632143</c:v>
                </c:pt>
                <c:pt idx="169">
                  <c:v>117.35237584821124</c:v>
                </c:pt>
                <c:pt idx="170">
                  <c:v>125.54492310969015</c:v>
                </c:pt>
                <c:pt idx="171">
                  <c:v>118.94640621936868</c:v>
                </c:pt>
                <c:pt idx="172">
                  <c:v>126.42081630231615</c:v>
                </c:pt>
                <c:pt idx="173">
                  <c:v>125.00462528261585</c:v>
                </c:pt>
                <c:pt idx="174">
                  <c:v>118.89780188652307</c:v>
                </c:pt>
                <c:pt idx="175">
                  <c:v>109.01557660665887</c:v>
                </c:pt>
                <c:pt idx="176">
                  <c:v>111.15676850153287</c:v>
                </c:pt>
                <c:pt idx="177">
                  <c:v>114.85735224727281</c:v>
                </c:pt>
                <c:pt idx="178">
                  <c:v>109.83423518757222</c:v>
                </c:pt>
                <c:pt idx="179">
                  <c:v>98.662374679891244</c:v>
                </c:pt>
                <c:pt idx="180">
                  <c:v>103.52833616898813</c:v>
                </c:pt>
                <c:pt idx="181">
                  <c:v>107.5596031233142</c:v>
                </c:pt>
                <c:pt idx="182">
                  <c:v>96.495407088519656</c:v>
                </c:pt>
                <c:pt idx="183">
                  <c:v>102.133237649411</c:v>
                </c:pt>
                <c:pt idx="184">
                  <c:v>101.52917144020041</c:v>
                </c:pt>
                <c:pt idx="185">
                  <c:v>105.94014148775354</c:v>
                </c:pt>
                <c:pt idx="186">
                  <c:v>110.02647438769787</c:v>
                </c:pt>
                <c:pt idx="187">
                  <c:v>118.7320541368664</c:v>
                </c:pt>
                <c:pt idx="188">
                  <c:v>114.30010325951832</c:v>
                </c:pt>
                <c:pt idx="189">
                  <c:v>112.90195302478756</c:v>
                </c:pt>
                <c:pt idx="190">
                  <c:v>121.088840599254</c:v>
                </c:pt>
                <c:pt idx="191">
                  <c:v>119.77296485401685</c:v>
                </c:pt>
                <c:pt idx="192">
                  <c:v>118.47848981792406</c:v>
                </c:pt>
                <c:pt idx="193">
                  <c:v>120.66278074064762</c:v>
                </c:pt>
                <c:pt idx="194">
                  <c:v>128.03210290190614</c:v>
                </c:pt>
                <c:pt idx="195">
                  <c:v>126.11245668565337</c:v>
                </c:pt>
                <c:pt idx="196">
                  <c:v>124.34660479965683</c:v>
                </c:pt>
                <c:pt idx="197">
                  <c:v>124.983729934832</c:v>
                </c:pt>
                <c:pt idx="198">
                  <c:v>123.5937124888035</c:v>
                </c:pt>
                <c:pt idx="199">
                  <c:v>122.7209212887111</c:v>
                </c:pt>
                <c:pt idx="200">
                  <c:v>128.45499920000799</c:v>
                </c:pt>
                <c:pt idx="201">
                  <c:v>133.32878813312601</c:v>
                </c:pt>
                <c:pt idx="202">
                  <c:v>133.93317327135432</c:v>
                </c:pt>
                <c:pt idx="203">
                  <c:v>146.80362747139179</c:v>
                </c:pt>
                <c:pt idx="204">
                  <c:v>153.08805745176528</c:v>
                </c:pt>
                <c:pt idx="205">
                  <c:v>158.29507316467445</c:v>
                </c:pt>
                <c:pt idx="206">
                  <c:v>154.27324900428201</c:v>
                </c:pt>
                <c:pt idx="207">
                  <c:v>151.88823786495934</c:v>
                </c:pt>
                <c:pt idx="208">
                  <c:v>153.41764421479596</c:v>
                </c:pt>
                <c:pt idx="209">
                  <c:v>153.43415325188599</c:v>
                </c:pt>
                <c:pt idx="210">
                  <c:v>155.074166501571</c:v>
                </c:pt>
                <c:pt idx="211">
                  <c:v>151.64616704126149</c:v>
                </c:pt>
                <c:pt idx="212">
                  <c:v>152.8546493827595</c:v>
                </c:pt>
                <c:pt idx="213">
                  <c:v>157.9299407914859</c:v>
                </c:pt>
                <c:pt idx="214">
                  <c:v>152.80946111704981</c:v>
                </c:pt>
                <c:pt idx="215">
                  <c:v>153.20219660603775</c:v>
                </c:pt>
                <c:pt idx="216">
                  <c:v>142.67922526808331</c:v>
                </c:pt>
                <c:pt idx="217">
                  <c:v>140.13426003155467</c:v>
                </c:pt>
                <c:pt idx="218">
                  <c:v>149.25059444066713</c:v>
                </c:pt>
                <c:pt idx="219">
                  <c:v>146.71201583251769</c:v>
                </c:pt>
                <c:pt idx="220">
                  <c:v>149.91393154390391</c:v>
                </c:pt>
                <c:pt idx="221">
                  <c:v>145.88408294567787</c:v>
                </c:pt>
                <c:pt idx="222">
                  <c:v>147.48406898615258</c:v>
                </c:pt>
                <c:pt idx="223">
                  <c:v>153.974688660151</c:v>
                </c:pt>
                <c:pt idx="224">
                  <c:v>146.00966546825558</c:v>
                </c:pt>
                <c:pt idx="225">
                  <c:v>140.94287898733751</c:v>
                </c:pt>
                <c:pt idx="226">
                  <c:v>141.80069505974143</c:v>
                </c:pt>
                <c:pt idx="227">
                  <c:v>148.55648177892627</c:v>
                </c:pt>
                <c:pt idx="228">
                  <c:v>144.21391281827667</c:v>
                </c:pt>
                <c:pt idx="229">
                  <c:v>144.82388028771663</c:v>
                </c:pt>
                <c:pt idx="230">
                  <c:v>154.65538552467495</c:v>
                </c:pt>
                <c:pt idx="231">
                  <c:v>147.48814758143513</c:v>
                </c:pt>
                <c:pt idx="232">
                  <c:v>164.99259609785665</c:v>
                </c:pt>
                <c:pt idx="233">
                  <c:v>159.52297573107813</c:v>
                </c:pt>
                <c:pt idx="234">
                  <c:v>159.42031945538943</c:v>
                </c:pt>
                <c:pt idx="235">
                  <c:v>156.58177971581014</c:v>
                </c:pt>
                <c:pt idx="236">
                  <c:v>161.32552586499901</c:v>
                </c:pt>
                <c:pt idx="237">
                  <c:v>152.83056406887064</c:v>
                </c:pt>
                <c:pt idx="238">
                  <c:v>148.14051104649218</c:v>
                </c:pt>
                <c:pt idx="239">
                  <c:v>143.74025684927025</c:v>
                </c:pt>
                <c:pt idx="240">
                  <c:v>154.95050005701498</c:v>
                </c:pt>
                <c:pt idx="241">
                  <c:v>144.610639332273</c:v>
                </c:pt>
                <c:pt idx="242">
                  <c:v>141.48073855375799</c:v>
                </c:pt>
                <c:pt idx="243">
                  <c:v>138.72555556611803</c:v>
                </c:pt>
                <c:pt idx="244">
                  <c:v>130.96775256265218</c:v>
                </c:pt>
                <c:pt idx="245">
                  <c:v>133.60430020613259</c:v>
                </c:pt>
                <c:pt idx="246">
                  <c:v>129.07616330657186</c:v>
                </c:pt>
                <c:pt idx="247">
                  <c:v>126.89152492796082</c:v>
                </c:pt>
                <c:pt idx="248">
                  <c:v>132.72769224747955</c:v>
                </c:pt>
                <c:pt idx="249">
                  <c:v>139.45127275844666</c:v>
                </c:pt>
                <c:pt idx="250">
                  <c:v>142.82899095629386</c:v>
                </c:pt>
                <c:pt idx="251">
                  <c:v>131.79727760724455</c:v>
                </c:pt>
                <c:pt idx="252">
                  <c:v>140.39432173164272</c:v>
                </c:pt>
                <c:pt idx="253">
                  <c:v>146.31295151224302</c:v>
                </c:pt>
                <c:pt idx="254">
                  <c:v>136.67397331867846</c:v>
                </c:pt>
                <c:pt idx="255">
                  <c:v>144.76024766360501</c:v>
                </c:pt>
                <c:pt idx="256">
                  <c:v>142.71935073017585</c:v>
                </c:pt>
                <c:pt idx="257">
                  <c:v>152.17851419766825</c:v>
                </c:pt>
                <c:pt idx="258">
                  <c:v>152.25825838965551</c:v>
                </c:pt>
                <c:pt idx="259">
                  <c:v>154.0741007165268</c:v>
                </c:pt>
                <c:pt idx="260">
                  <c:v>148.23668853666129</c:v>
                </c:pt>
                <c:pt idx="261">
                  <c:v>149.62212811271559</c:v>
                </c:pt>
                <c:pt idx="262">
                  <c:v>142.476789925411</c:v>
                </c:pt>
                <c:pt idx="263">
                  <c:v>139.46470070153131</c:v>
                </c:pt>
                <c:pt idx="264">
                  <c:v>127.20193783602961</c:v>
                </c:pt>
                <c:pt idx="265">
                  <c:v>125.10810683365415</c:v>
                </c:pt>
                <c:pt idx="266">
                  <c:v>129.4305893673162</c:v>
                </c:pt>
                <c:pt idx="267">
                  <c:v>122.3656919359739</c:v>
                </c:pt>
                <c:pt idx="268">
                  <c:v>122.33752794988997</c:v>
                </c:pt>
                <c:pt idx="269">
                  <c:v>122.45072585708577</c:v>
                </c:pt>
                <c:pt idx="270">
                  <c:v>118.60401361593455</c:v>
                </c:pt>
                <c:pt idx="271">
                  <c:v>121.39979176863368</c:v>
                </c:pt>
                <c:pt idx="272">
                  <c:v>121.23924840175151</c:v>
                </c:pt>
                <c:pt idx="273">
                  <c:v>127.92511128648054</c:v>
                </c:pt>
                <c:pt idx="274">
                  <c:v>128.00770550364592</c:v>
                </c:pt>
                <c:pt idx="275">
                  <c:v>139.21271884503361</c:v>
                </c:pt>
                <c:pt idx="276">
                  <c:v>138.25062812156537</c:v>
                </c:pt>
                <c:pt idx="277">
                  <c:v>136.16836283137957</c:v>
                </c:pt>
                <c:pt idx="278">
                  <c:v>147.06253309767251</c:v>
                </c:pt>
                <c:pt idx="279">
                  <c:v>154.5024228662366</c:v>
                </c:pt>
                <c:pt idx="280">
                  <c:v>143.42269852907498</c:v>
                </c:pt>
                <c:pt idx="281">
                  <c:v>145.08158781794887</c:v>
                </c:pt>
                <c:pt idx="282">
                  <c:v>158.36021734473789</c:v>
                </c:pt>
                <c:pt idx="283">
                  <c:v>143.56648217289779</c:v>
                </c:pt>
                <c:pt idx="284">
                  <c:v>143.31824567546821</c:v>
                </c:pt>
                <c:pt idx="285">
                  <c:v>144.9273319954315</c:v>
                </c:pt>
                <c:pt idx="286">
                  <c:v>149.707999262784</c:v>
                </c:pt>
                <c:pt idx="287">
                  <c:v>154.81744631552601</c:v>
                </c:pt>
                <c:pt idx="288">
                  <c:v>154.42502855695341</c:v>
                </c:pt>
                <c:pt idx="289">
                  <c:v>151.52442929423572</c:v>
                </c:pt>
                <c:pt idx="290">
                  <c:v>169.21338403677061</c:v>
                </c:pt>
                <c:pt idx="291">
                  <c:v>156.45232369584838</c:v>
                </c:pt>
                <c:pt idx="292">
                  <c:v>162.05471831345747</c:v>
                </c:pt>
                <c:pt idx="293">
                  <c:v>140.18958618436301</c:v>
                </c:pt>
                <c:pt idx="294">
                  <c:v>136.28406150918971</c:v>
                </c:pt>
                <c:pt idx="295">
                  <c:v>140.59495762332159</c:v>
                </c:pt>
                <c:pt idx="296">
                  <c:v>139.36822508736503</c:v>
                </c:pt>
                <c:pt idx="297">
                  <c:v>128.00671594542055</c:v>
                </c:pt>
                <c:pt idx="298">
                  <c:v>125.76878373818168</c:v>
                </c:pt>
                <c:pt idx="299">
                  <c:v>129.51881721789496</c:v>
                </c:pt>
                <c:pt idx="300">
                  <c:v>144.19619654423204</c:v>
                </c:pt>
                <c:pt idx="301">
                  <c:v>154.25713230532</c:v>
                </c:pt>
                <c:pt idx="302">
                  <c:v>131.00214073541076</c:v>
                </c:pt>
                <c:pt idx="303">
                  <c:v>144.52719945020655</c:v>
                </c:pt>
                <c:pt idx="304">
                  <c:v>163.47117267384411</c:v>
                </c:pt>
                <c:pt idx="305">
                  <c:v>143.10713549397499</c:v>
                </c:pt>
                <c:pt idx="306">
                  <c:v>142.73967750055982</c:v>
                </c:pt>
                <c:pt idx="307">
                  <c:v>140.66752028635722</c:v>
                </c:pt>
                <c:pt idx="308">
                  <c:v>143.34040942581117</c:v>
                </c:pt>
                <c:pt idx="309">
                  <c:v>140.03443676461166</c:v>
                </c:pt>
                <c:pt idx="310">
                  <c:v>127.4416208616644</c:v>
                </c:pt>
                <c:pt idx="311">
                  <c:v>134.36934895200878</c:v>
                </c:pt>
                <c:pt idx="312">
                  <c:v>117.167875120912</c:v>
                </c:pt>
                <c:pt idx="313">
                  <c:v>108.435466561871</c:v>
                </c:pt>
                <c:pt idx="314">
                  <c:v>95.687652106703439</c:v>
                </c:pt>
                <c:pt idx="315">
                  <c:v>102.110164656249</c:v>
                </c:pt>
                <c:pt idx="316">
                  <c:v>94.775988202694009</c:v>
                </c:pt>
                <c:pt idx="317">
                  <c:v>121.98806728526546</c:v>
                </c:pt>
                <c:pt idx="318">
                  <c:v>129.79160479422768</c:v>
                </c:pt>
                <c:pt idx="319">
                  <c:v>147.70596647933004</c:v>
                </c:pt>
                <c:pt idx="320">
                  <c:v>133.33794418827301</c:v>
                </c:pt>
                <c:pt idx="321">
                  <c:v>145.32609879996588</c:v>
                </c:pt>
                <c:pt idx="322">
                  <c:v>153.91926591817213</c:v>
                </c:pt>
                <c:pt idx="323">
                  <c:v>136.44406194754245</c:v>
                </c:pt>
                <c:pt idx="324">
                  <c:v>138.97433294189571</c:v>
                </c:pt>
                <c:pt idx="325">
                  <c:v>145.36289840549495</c:v>
                </c:pt>
                <c:pt idx="326">
                  <c:v>154.63759258210797</c:v>
                </c:pt>
                <c:pt idx="327">
                  <c:v>136.30047216589674</c:v>
                </c:pt>
                <c:pt idx="328">
                  <c:v>122.83900423209032</c:v>
                </c:pt>
                <c:pt idx="329">
                  <c:v>139.64921328130168</c:v>
                </c:pt>
                <c:pt idx="330">
                  <c:v>130.4280608862357</c:v>
                </c:pt>
                <c:pt idx="331">
                  <c:v>130.17342547511845</c:v>
                </c:pt>
                <c:pt idx="332">
                  <c:v>151.39080514580905</c:v>
                </c:pt>
                <c:pt idx="333">
                  <c:v>135.8181933184344</c:v>
                </c:pt>
                <c:pt idx="334">
                  <c:v>141.36002257509816</c:v>
                </c:pt>
                <c:pt idx="335">
                  <c:v>149.91191499608541</c:v>
                </c:pt>
                <c:pt idx="336">
                  <c:v>133.64981905627673</c:v>
                </c:pt>
                <c:pt idx="337">
                  <c:v>141.68291476628988</c:v>
                </c:pt>
                <c:pt idx="338">
                  <c:v>139.76380307965061</c:v>
                </c:pt>
                <c:pt idx="339">
                  <c:v>147.92215243510384</c:v>
                </c:pt>
                <c:pt idx="340">
                  <c:v>148.91887216170178</c:v>
                </c:pt>
                <c:pt idx="341">
                  <c:v>145.43191931556811</c:v>
                </c:pt>
                <c:pt idx="342">
                  <c:v>129.62964685391523</c:v>
                </c:pt>
                <c:pt idx="343">
                  <c:v>119.71911234041393</c:v>
                </c:pt>
                <c:pt idx="344">
                  <c:v>119.20710092010481</c:v>
                </c:pt>
                <c:pt idx="345">
                  <c:v>122.95881915676189</c:v>
                </c:pt>
                <c:pt idx="346">
                  <c:v>119.50796845127799</c:v>
                </c:pt>
                <c:pt idx="347">
                  <c:v>118.96153228164864</c:v>
                </c:pt>
                <c:pt idx="348">
                  <c:v>134.14437453858494</c:v>
                </c:pt>
                <c:pt idx="349">
                  <c:v>130.871412798714</c:v>
                </c:pt>
                <c:pt idx="350">
                  <c:v>147.34564026521755</c:v>
                </c:pt>
                <c:pt idx="351">
                  <c:v>142.013771010196</c:v>
                </c:pt>
                <c:pt idx="352">
                  <c:v>145.81319512695666</c:v>
                </c:pt>
                <c:pt idx="353">
                  <c:v>132.80851793270352</c:v>
                </c:pt>
                <c:pt idx="354">
                  <c:v>146.58132027100669</c:v>
                </c:pt>
                <c:pt idx="355">
                  <c:v>139.52141912926606</c:v>
                </c:pt>
                <c:pt idx="356">
                  <c:v>128.2778423008904</c:v>
                </c:pt>
                <c:pt idx="357">
                  <c:v>131.28453413921315</c:v>
                </c:pt>
                <c:pt idx="358">
                  <c:v>139.5662850283671</c:v>
                </c:pt>
                <c:pt idx="359">
                  <c:v>129.47421356810261</c:v>
                </c:pt>
                <c:pt idx="360">
                  <c:v>126.761274965852</c:v>
                </c:pt>
                <c:pt idx="361">
                  <c:v>123.2464986654104</c:v>
                </c:pt>
                <c:pt idx="362">
                  <c:v>123.16844464129628</c:v>
                </c:pt>
                <c:pt idx="363">
                  <c:v>128.68663275641612</c:v>
                </c:pt>
                <c:pt idx="364">
                  <c:v>135.33040155693701</c:v>
                </c:pt>
                <c:pt idx="365">
                  <c:v>140.61358024603734</c:v>
                </c:pt>
                <c:pt idx="366">
                  <c:v>151.20165426313037</c:v>
                </c:pt>
                <c:pt idx="367">
                  <c:v>156.66792089956644</c:v>
                </c:pt>
                <c:pt idx="368">
                  <c:v>159.54620189666582</c:v>
                </c:pt>
                <c:pt idx="369">
                  <c:v>158.34810575077915</c:v>
                </c:pt>
                <c:pt idx="370">
                  <c:v>159.23647051770433</c:v>
                </c:pt>
                <c:pt idx="371">
                  <c:v>162.96674388449503</c:v>
                </c:pt>
                <c:pt idx="372">
                  <c:v>168.12557373540292</c:v>
                </c:pt>
                <c:pt idx="373">
                  <c:v>174.00454863004938</c:v>
                </c:pt>
                <c:pt idx="374">
                  <c:v>160.68990403179237</c:v>
                </c:pt>
                <c:pt idx="375">
                  <c:v>170.69478327993903</c:v>
                </c:pt>
                <c:pt idx="376">
                  <c:v>161.92509411067383</c:v>
                </c:pt>
                <c:pt idx="377">
                  <c:v>158.9235385860969</c:v>
                </c:pt>
                <c:pt idx="378">
                  <c:v>151.47737092511738</c:v>
                </c:pt>
                <c:pt idx="379">
                  <c:v>151.71173495572245</c:v>
                </c:pt>
                <c:pt idx="380">
                  <c:v>149.13857238667612</c:v>
                </c:pt>
                <c:pt idx="381">
                  <c:v>155.21932492014153</c:v>
                </c:pt>
                <c:pt idx="382">
                  <c:v>146.56844776704568</c:v>
                </c:pt>
                <c:pt idx="383">
                  <c:v>149.65661514543399</c:v>
                </c:pt>
                <c:pt idx="384">
                  <c:v>151.91685738575575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E6-4BE5-B645-A723B4D54A03}"/>
            </c:ext>
          </c:extLst>
        </c:ser>
        <c:ser>
          <c:idx val="4"/>
          <c:order val="3"/>
          <c:tx>
            <c:strRef>
              <c:f>REGV!$AF$10</c:f>
              <c:strCache>
                <c:ptCount val="1"/>
                <c:pt idx="0">
                  <c:v>REGVU-TC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REGV!$AF$11:$AF$419</c:f>
              <c:numCache>
                <c:formatCode>0.0_);[Red]\-0.0_)</c:formatCode>
                <c:ptCount val="409"/>
                <c:pt idx="0">
                  <c:v>58.943970802820502</c:v>
                </c:pt>
                <c:pt idx="1">
                  <c:v>57.898798327874999</c:v>
                </c:pt>
                <c:pt idx="2">
                  <c:v>56.897049003762298</c:v>
                </c:pt>
                <c:pt idx="3">
                  <c:v>55.905230819674699</c:v>
                </c:pt>
                <c:pt idx="4">
                  <c:v>55.026979034381597</c:v>
                </c:pt>
                <c:pt idx="5">
                  <c:v>54.396275319521003</c:v>
                </c:pt>
                <c:pt idx="6">
                  <c:v>54.209845482814799</c:v>
                </c:pt>
                <c:pt idx="7">
                  <c:v>54.468899315124801</c:v>
                </c:pt>
                <c:pt idx="8">
                  <c:v>54.892082894718001</c:v>
                </c:pt>
                <c:pt idx="9">
                  <c:v>55.114515885581497</c:v>
                </c:pt>
                <c:pt idx="10">
                  <c:v>54.855579190061597</c:v>
                </c:pt>
                <c:pt idx="11">
                  <c:v>54.060743353633598</c:v>
                </c:pt>
                <c:pt idx="12">
                  <c:v>52.694998247805998</c:v>
                </c:pt>
                <c:pt idx="13">
                  <c:v>50.9534862354623</c:v>
                </c:pt>
                <c:pt idx="14">
                  <c:v>49.390978480514597</c:v>
                </c:pt>
                <c:pt idx="15">
                  <c:v>48.306042323594497</c:v>
                </c:pt>
                <c:pt idx="16">
                  <c:v>47.760142864954801</c:v>
                </c:pt>
                <c:pt idx="17">
                  <c:v>47.658936777101196</c:v>
                </c:pt>
                <c:pt idx="18">
                  <c:v>47.929790042759798</c:v>
                </c:pt>
                <c:pt idx="19">
                  <c:v>48.368562450592897</c:v>
                </c:pt>
                <c:pt idx="20">
                  <c:v>49.166014002742102</c:v>
                </c:pt>
                <c:pt idx="21">
                  <c:v>50.414751341607698</c:v>
                </c:pt>
                <c:pt idx="22">
                  <c:v>51.934880611033698</c:v>
                </c:pt>
                <c:pt idx="23">
                  <c:v>53.550700856686802</c:v>
                </c:pt>
                <c:pt idx="24">
                  <c:v>55.194621333866202</c:v>
                </c:pt>
                <c:pt idx="25">
                  <c:v>56.604484325531303</c:v>
                </c:pt>
                <c:pt idx="26">
                  <c:v>57.434018218322102</c:v>
                </c:pt>
                <c:pt idx="27">
                  <c:v>57.704022058836202</c:v>
                </c:pt>
                <c:pt idx="28">
                  <c:v>57.646446550566502</c:v>
                </c:pt>
                <c:pt idx="29">
                  <c:v>57.282324617723198</c:v>
                </c:pt>
                <c:pt idx="30">
                  <c:v>56.522985219070499</c:v>
                </c:pt>
                <c:pt idx="31">
                  <c:v>55.629560910413197</c:v>
                </c:pt>
                <c:pt idx="32">
                  <c:v>54.812491768134002</c:v>
                </c:pt>
                <c:pt idx="33">
                  <c:v>54.434424333060903</c:v>
                </c:pt>
                <c:pt idx="34">
                  <c:v>54.903092340757603</c:v>
                </c:pt>
                <c:pt idx="35">
                  <c:v>56.304041116378897</c:v>
                </c:pt>
                <c:pt idx="36">
                  <c:v>58.334150121606903</c:v>
                </c:pt>
                <c:pt idx="37">
                  <c:v>60.666507287239902</c:v>
                </c:pt>
                <c:pt idx="38">
                  <c:v>62.691604319581998</c:v>
                </c:pt>
                <c:pt idx="39">
                  <c:v>63.784305375173098</c:v>
                </c:pt>
                <c:pt idx="40">
                  <c:v>64.004593962921007</c:v>
                </c:pt>
                <c:pt idx="41">
                  <c:v>64.067235262772797</c:v>
                </c:pt>
                <c:pt idx="42">
                  <c:v>64.562140067224803</c:v>
                </c:pt>
                <c:pt idx="43">
                  <c:v>65.673020939411799</c:v>
                </c:pt>
                <c:pt idx="44">
                  <c:v>67.242959630369796</c:v>
                </c:pt>
                <c:pt idx="45">
                  <c:v>68.930323361195803</c:v>
                </c:pt>
                <c:pt idx="46">
                  <c:v>70.240419881124296</c:v>
                </c:pt>
                <c:pt idx="47">
                  <c:v>70.990709923330897</c:v>
                </c:pt>
                <c:pt idx="48">
                  <c:v>71.084311937968593</c:v>
                </c:pt>
                <c:pt idx="49">
                  <c:v>70.631720929471001</c:v>
                </c:pt>
                <c:pt idx="50">
                  <c:v>70.087533753841299</c:v>
                </c:pt>
                <c:pt idx="51">
                  <c:v>69.819093560325797</c:v>
                </c:pt>
                <c:pt idx="52">
                  <c:v>69.548796197208603</c:v>
                </c:pt>
                <c:pt idx="53">
                  <c:v>68.871432272121993</c:v>
                </c:pt>
                <c:pt idx="54">
                  <c:v>67.974113313679297</c:v>
                </c:pt>
                <c:pt idx="55">
                  <c:v>66.860091644437404</c:v>
                </c:pt>
                <c:pt idx="56">
                  <c:v>65.485572332340595</c:v>
                </c:pt>
                <c:pt idx="57">
                  <c:v>63.984759091424401</c:v>
                </c:pt>
                <c:pt idx="58">
                  <c:v>62.595761796099097</c:v>
                </c:pt>
                <c:pt idx="59">
                  <c:v>61.631136913633</c:v>
                </c:pt>
                <c:pt idx="60">
                  <c:v>61.629352992823797</c:v>
                </c:pt>
                <c:pt idx="61">
                  <c:v>63.164537254448</c:v>
                </c:pt>
                <c:pt idx="62">
                  <c:v>65.934456287597001</c:v>
                </c:pt>
                <c:pt idx="63">
                  <c:v>69.488725478281594</c:v>
                </c:pt>
                <c:pt idx="64">
                  <c:v>73.467927391735898</c:v>
                </c:pt>
                <c:pt idx="65">
                  <c:v>77.424225051168804</c:v>
                </c:pt>
                <c:pt idx="66">
                  <c:v>80.623295098658303</c:v>
                </c:pt>
                <c:pt idx="67">
                  <c:v>82.813280925465506</c:v>
                </c:pt>
                <c:pt idx="68">
                  <c:v>84.039693943877495</c:v>
                </c:pt>
                <c:pt idx="69">
                  <c:v>84.214130357294195</c:v>
                </c:pt>
                <c:pt idx="70">
                  <c:v>83.395617709825004</c:v>
                </c:pt>
                <c:pt idx="71">
                  <c:v>81.483426613804596</c:v>
                </c:pt>
                <c:pt idx="72">
                  <c:v>78.325574479228706</c:v>
                </c:pt>
                <c:pt idx="73">
                  <c:v>74.234263236445997</c:v>
                </c:pt>
                <c:pt idx="74">
                  <c:v>70.237088362825105</c:v>
                </c:pt>
                <c:pt idx="75">
                  <c:v>67.080443890321604</c:v>
                </c:pt>
                <c:pt idx="76">
                  <c:v>64.591805618308896</c:v>
                </c:pt>
                <c:pt idx="77">
                  <c:v>62.571626428267599</c:v>
                </c:pt>
                <c:pt idx="78">
                  <c:v>60.925411737763497</c:v>
                </c:pt>
                <c:pt idx="79">
                  <c:v>59.605496419035497</c:v>
                </c:pt>
                <c:pt idx="80">
                  <c:v>58.744394884969701</c:v>
                </c:pt>
                <c:pt idx="81">
                  <c:v>58.392946656712702</c:v>
                </c:pt>
                <c:pt idx="82">
                  <c:v>58.631920420470699</c:v>
                </c:pt>
                <c:pt idx="83">
                  <c:v>59.464104510579197</c:v>
                </c:pt>
                <c:pt idx="84">
                  <c:v>60.506029667999201</c:v>
                </c:pt>
                <c:pt idx="85">
                  <c:v>60.869325690725297</c:v>
                </c:pt>
                <c:pt idx="86">
                  <c:v>59.909705805687899</c:v>
                </c:pt>
                <c:pt idx="87">
                  <c:v>57.832193702392097</c:v>
                </c:pt>
                <c:pt idx="88">
                  <c:v>55.381718415332301</c:v>
                </c:pt>
                <c:pt idx="89">
                  <c:v>53.150950939257903</c:v>
                </c:pt>
                <c:pt idx="90">
                  <c:v>51.220759115858201</c:v>
                </c:pt>
                <c:pt idx="91">
                  <c:v>49.478490356090497</c:v>
                </c:pt>
                <c:pt idx="92">
                  <c:v>47.672361623062798</c:v>
                </c:pt>
                <c:pt idx="93">
                  <c:v>45.7107169327194</c:v>
                </c:pt>
                <c:pt idx="94">
                  <c:v>43.734451224193002</c:v>
                </c:pt>
                <c:pt idx="95">
                  <c:v>41.843655192787097</c:v>
                </c:pt>
                <c:pt idx="96">
                  <c:v>40.751434369788399</c:v>
                </c:pt>
                <c:pt idx="97">
                  <c:v>40.940139959576904</c:v>
                </c:pt>
                <c:pt idx="98">
                  <c:v>42.335883925094997</c:v>
                </c:pt>
                <c:pt idx="99">
                  <c:v>44.510493839528898</c:v>
                </c:pt>
                <c:pt idx="100">
                  <c:v>47.075401183842899</c:v>
                </c:pt>
                <c:pt idx="101">
                  <c:v>49.551556436331303</c:v>
                </c:pt>
                <c:pt idx="102">
                  <c:v>51.727120041171297</c:v>
                </c:pt>
                <c:pt idx="103">
                  <c:v>53.789510263329198</c:v>
                </c:pt>
                <c:pt idx="104">
                  <c:v>55.7823070725618</c:v>
                </c:pt>
                <c:pt idx="105">
                  <c:v>57.704558189543498</c:v>
                </c:pt>
                <c:pt idx="106">
                  <c:v>59.512997529205101</c:v>
                </c:pt>
                <c:pt idx="107">
                  <c:v>61.164753303898898</c:v>
                </c:pt>
                <c:pt idx="108">
                  <c:v>62.4652970604252</c:v>
                </c:pt>
                <c:pt idx="109">
                  <c:v>63.5053658733408</c:v>
                </c:pt>
                <c:pt idx="110">
                  <c:v>64.556498435676403</c:v>
                </c:pt>
                <c:pt idx="111">
                  <c:v>65.465467149981293</c:v>
                </c:pt>
                <c:pt idx="112">
                  <c:v>66.144201897895698</c:v>
                </c:pt>
                <c:pt idx="113">
                  <c:v>66.8547051330697</c:v>
                </c:pt>
                <c:pt idx="114">
                  <c:v>67.709619826862095</c:v>
                </c:pt>
                <c:pt idx="115">
                  <c:v>68.4338286996514</c:v>
                </c:pt>
                <c:pt idx="116">
                  <c:v>69.081306155990802</c:v>
                </c:pt>
                <c:pt idx="117">
                  <c:v>69.872272470649193</c:v>
                </c:pt>
                <c:pt idx="118">
                  <c:v>70.774779151087401</c:v>
                </c:pt>
                <c:pt idx="119">
                  <c:v>71.868732667462993</c:v>
                </c:pt>
                <c:pt idx="120">
                  <c:v>73.139735937319003</c:v>
                </c:pt>
                <c:pt idx="121">
                  <c:v>74.314589111337298</c:v>
                </c:pt>
                <c:pt idx="122">
                  <c:v>75.108277586400902</c:v>
                </c:pt>
                <c:pt idx="123">
                  <c:v>75.721931861527395</c:v>
                </c:pt>
                <c:pt idx="124">
                  <c:v>76.203829695419898</c:v>
                </c:pt>
                <c:pt idx="125">
                  <c:v>76.286290970334605</c:v>
                </c:pt>
                <c:pt idx="126">
                  <c:v>76.329201238496395</c:v>
                </c:pt>
                <c:pt idx="127">
                  <c:v>76.748203950246094</c:v>
                </c:pt>
                <c:pt idx="128">
                  <c:v>77.590701086046593</c:v>
                </c:pt>
                <c:pt idx="129">
                  <c:v>78.828713587553395</c:v>
                </c:pt>
                <c:pt idx="130">
                  <c:v>80.249971716119504</c:v>
                </c:pt>
                <c:pt idx="131">
                  <c:v>81.576752989644206</c:v>
                </c:pt>
                <c:pt idx="132">
                  <c:v>82.608745022473798</c:v>
                </c:pt>
                <c:pt idx="133">
                  <c:v>83.430645974738994</c:v>
                </c:pt>
                <c:pt idx="134">
                  <c:v>84.029504552951195</c:v>
                </c:pt>
                <c:pt idx="135">
                  <c:v>84.300010759138402</c:v>
                </c:pt>
                <c:pt idx="136">
                  <c:v>84.415395417416306</c:v>
                </c:pt>
                <c:pt idx="137">
                  <c:v>84.939180163098797</c:v>
                </c:pt>
                <c:pt idx="138">
                  <c:v>85.685458630865497</c:v>
                </c:pt>
                <c:pt idx="139">
                  <c:v>86.490193146557203</c:v>
                </c:pt>
                <c:pt idx="140">
                  <c:v>87.574984839051794</c:v>
                </c:pt>
                <c:pt idx="141">
                  <c:v>88.726936176977802</c:v>
                </c:pt>
                <c:pt idx="142">
                  <c:v>90.137374336792902</c:v>
                </c:pt>
                <c:pt idx="143">
                  <c:v>91.992028429556697</c:v>
                </c:pt>
                <c:pt idx="144">
                  <c:v>94.058609460864105</c:v>
                </c:pt>
                <c:pt idx="145">
                  <c:v>96.225855249333904</c:v>
                </c:pt>
                <c:pt idx="146">
                  <c:v>98.467017469856202</c:v>
                </c:pt>
                <c:pt idx="147">
                  <c:v>100.56107273566001</c:v>
                </c:pt>
                <c:pt idx="148">
                  <c:v>102.068750897573</c:v>
                </c:pt>
                <c:pt idx="149">
                  <c:v>102.750219727266</c:v>
                </c:pt>
                <c:pt idx="150">
                  <c:v>102.80667505469199</c:v>
                </c:pt>
                <c:pt idx="151">
                  <c:v>102.61014616740199</c:v>
                </c:pt>
                <c:pt idx="152">
                  <c:v>102.42648957756001</c:v>
                </c:pt>
                <c:pt idx="153">
                  <c:v>102.669899918102</c:v>
                </c:pt>
                <c:pt idx="154">
                  <c:v>103.514842071771</c:v>
                </c:pt>
                <c:pt idx="155">
                  <c:v>104.727310233615</c:v>
                </c:pt>
                <c:pt idx="156">
                  <c:v>106.160678941858</c:v>
                </c:pt>
                <c:pt idx="157">
                  <c:v>107.2417871132</c:v>
                </c:pt>
                <c:pt idx="158">
                  <c:v>107.786964244872</c:v>
                </c:pt>
                <c:pt idx="159">
                  <c:v>108.348924450979</c:v>
                </c:pt>
                <c:pt idx="160">
                  <c:v>109.46810374553201</c:v>
                </c:pt>
                <c:pt idx="161">
                  <c:v>111.166171710076</c:v>
                </c:pt>
                <c:pt idx="162">
                  <c:v>113.47864225207699</c:v>
                </c:pt>
                <c:pt idx="163">
                  <c:v>116.309578272408</c:v>
                </c:pt>
                <c:pt idx="164">
                  <c:v>118.958609024184</c:v>
                </c:pt>
                <c:pt idx="165">
                  <c:v>121.01942474289299</c:v>
                </c:pt>
                <c:pt idx="166">
                  <c:v>122.132329858419</c:v>
                </c:pt>
                <c:pt idx="167">
                  <c:v>122.380325257236</c:v>
                </c:pt>
                <c:pt idx="168">
                  <c:v>122.36833139834</c:v>
                </c:pt>
                <c:pt idx="169">
                  <c:v>122.692690087095</c:v>
                </c:pt>
                <c:pt idx="170">
                  <c:v>123.171703890746</c:v>
                </c:pt>
                <c:pt idx="171">
                  <c:v>123.09833690667099</c:v>
                </c:pt>
                <c:pt idx="172">
                  <c:v>122.239575369514</c:v>
                </c:pt>
                <c:pt idx="173">
                  <c:v>120.833794258746</c:v>
                </c:pt>
                <c:pt idx="174">
                  <c:v>118.642050354136</c:v>
                </c:pt>
                <c:pt idx="175">
                  <c:v>115.562077525983</c:v>
                </c:pt>
                <c:pt idx="176">
                  <c:v>112.41217758240801</c:v>
                </c:pt>
                <c:pt idx="177">
                  <c:v>109.586760852374</c:v>
                </c:pt>
                <c:pt idx="178">
                  <c:v>107.16567801695901</c:v>
                </c:pt>
                <c:pt idx="179">
                  <c:v>105.17927555890201</c:v>
                </c:pt>
                <c:pt idx="180">
                  <c:v>103.353637116781</c:v>
                </c:pt>
                <c:pt idx="181">
                  <c:v>101.787248055951</c:v>
                </c:pt>
                <c:pt idx="182">
                  <c:v>101.192329379635</c:v>
                </c:pt>
                <c:pt idx="183">
                  <c:v>102.133237649411</c:v>
                </c:pt>
                <c:pt idx="184">
                  <c:v>104.19520823700501</c:v>
                </c:pt>
                <c:pt idx="185">
                  <c:v>106.87101860008799</c:v>
                </c:pt>
                <c:pt idx="186">
                  <c:v>109.925747394609</c:v>
                </c:pt>
                <c:pt idx="187">
                  <c:v>113.00462880952701</c:v>
                </c:pt>
                <c:pt idx="188">
                  <c:v>115.329230285246</c:v>
                </c:pt>
                <c:pt idx="189">
                  <c:v>116.823317534162</c:v>
                </c:pt>
                <c:pt idx="190">
                  <c:v>118.082422765842</c:v>
                </c:pt>
                <c:pt idx="191">
                  <c:v>119.38963249394099</c:v>
                </c:pt>
                <c:pt idx="192">
                  <c:v>121.02750716451</c:v>
                </c:pt>
                <c:pt idx="193">
                  <c:v>122.808344034263</c:v>
                </c:pt>
                <c:pt idx="194">
                  <c:v>124.15867561822699</c:v>
                </c:pt>
                <c:pt idx="195">
                  <c:v>124.667117395071</c:v>
                </c:pt>
                <c:pt idx="196">
                  <c:v>124.68840821741099</c:v>
                </c:pt>
                <c:pt idx="197">
                  <c:v>124.481027265648</c:v>
                </c:pt>
                <c:pt idx="198">
                  <c:v>124.46480479186</c:v>
                </c:pt>
                <c:pt idx="199">
                  <c:v>125.49800930665199</c:v>
                </c:pt>
                <c:pt idx="200">
                  <c:v>128.45499920000799</c:v>
                </c:pt>
                <c:pt idx="201">
                  <c:v>133.32878813312601</c:v>
                </c:pt>
                <c:pt idx="202">
                  <c:v>139.22952221806199</c:v>
                </c:pt>
                <c:pt idx="203">
                  <c:v>145.065947486764</c:v>
                </c:pt>
                <c:pt idx="204">
                  <c:v>149.78482811160899</c:v>
                </c:pt>
                <c:pt idx="205">
                  <c:v>152.84956861454199</c:v>
                </c:pt>
                <c:pt idx="206">
                  <c:v>154.27324900428201</c:v>
                </c:pt>
                <c:pt idx="207">
                  <c:v>154.36325907279399</c:v>
                </c:pt>
                <c:pt idx="208">
                  <c:v>153.824302230802</c:v>
                </c:pt>
                <c:pt idx="209">
                  <c:v>153.43415325188599</c:v>
                </c:pt>
                <c:pt idx="210">
                  <c:v>153.77695509414301</c:v>
                </c:pt>
                <c:pt idx="211">
                  <c:v>154.47088406243199</c:v>
                </c:pt>
                <c:pt idx="212">
                  <c:v>154.587964469719</c:v>
                </c:pt>
                <c:pt idx="213">
                  <c:v>153.63770730542001</c:v>
                </c:pt>
                <c:pt idx="214">
                  <c:v>151.777142752423</c:v>
                </c:pt>
                <c:pt idx="215">
                  <c:v>149.515855783788</c:v>
                </c:pt>
                <c:pt idx="216">
                  <c:v>147.44124115507199</c:v>
                </c:pt>
                <c:pt idx="217">
                  <c:v>145.94944015310699</c:v>
                </c:pt>
                <c:pt idx="218">
                  <c:v>145.53975301274301</c:v>
                </c:pt>
                <c:pt idx="219">
                  <c:v>146.38182580730199</c:v>
                </c:pt>
                <c:pt idx="220">
                  <c:v>147.79285943043701</c:v>
                </c:pt>
                <c:pt idx="221">
                  <c:v>148.64343478660501</c:v>
                </c:pt>
                <c:pt idx="222">
                  <c:v>148.52530922807301</c:v>
                </c:pt>
                <c:pt idx="223">
                  <c:v>147.549024991717</c:v>
                </c:pt>
                <c:pt idx="224">
                  <c:v>146.169944274626</c:v>
                </c:pt>
                <c:pt idx="225">
                  <c:v>145.02624377958099</c:v>
                </c:pt>
                <c:pt idx="226">
                  <c:v>144.156798304652</c:v>
                </c:pt>
                <c:pt idx="227">
                  <c:v>144.15025667121901</c:v>
                </c:pt>
                <c:pt idx="228">
                  <c:v>145.406041304388</c:v>
                </c:pt>
                <c:pt idx="229">
                  <c:v>148.02829376871199</c:v>
                </c:pt>
                <c:pt idx="230">
                  <c:v>151.29150076106299</c:v>
                </c:pt>
                <c:pt idx="231">
                  <c:v>154.52944878505201</c:v>
                </c:pt>
                <c:pt idx="232">
                  <c:v>157.431476644746</c:v>
                </c:pt>
                <c:pt idx="233">
                  <c:v>159.52781208047699</c:v>
                </c:pt>
                <c:pt idx="234">
                  <c:v>159.94298428528799</c:v>
                </c:pt>
                <c:pt idx="235">
                  <c:v>158.62742889193299</c:v>
                </c:pt>
                <c:pt idx="236">
                  <c:v>156.364203780959</c:v>
                </c:pt>
                <c:pt idx="237">
                  <c:v>153.83435284465901</c:v>
                </c:pt>
                <c:pt idx="238">
                  <c:v>151.51450221347301</c:v>
                </c:pt>
                <c:pt idx="239">
                  <c:v>149.47308297322499</c:v>
                </c:pt>
                <c:pt idx="240">
                  <c:v>147.18900202264601</c:v>
                </c:pt>
                <c:pt idx="241">
                  <c:v>144.610639332273</c:v>
                </c:pt>
                <c:pt idx="242">
                  <c:v>141.48073855375799</c:v>
                </c:pt>
                <c:pt idx="243">
                  <c:v>137.747142650417</c:v>
                </c:pt>
                <c:pt idx="244">
                  <c:v>133.85863770466099</c:v>
                </c:pt>
                <c:pt idx="245">
                  <c:v>131.219607962097</c:v>
                </c:pt>
                <c:pt idx="246">
                  <c:v>130.45620920975699</c:v>
                </c:pt>
                <c:pt idx="247">
                  <c:v>131.268509117354</c:v>
                </c:pt>
                <c:pt idx="248">
                  <c:v>133.09004819773099</c:v>
                </c:pt>
                <c:pt idx="249">
                  <c:v>135.30821798699299</c:v>
                </c:pt>
                <c:pt idx="250">
                  <c:v>137.43382558841901</c:v>
                </c:pt>
                <c:pt idx="251">
                  <c:v>138.993755711555</c:v>
                </c:pt>
                <c:pt idx="252">
                  <c:v>140.07724482176101</c:v>
                </c:pt>
                <c:pt idx="253">
                  <c:v>141.00175032758099</c:v>
                </c:pt>
                <c:pt idx="254">
                  <c:v>142.50396183152299</c:v>
                </c:pt>
                <c:pt idx="255">
                  <c:v>144.76024766360501</c:v>
                </c:pt>
                <c:pt idx="256">
                  <c:v>147.38025940426201</c:v>
                </c:pt>
                <c:pt idx="257">
                  <c:v>149.71057505723201</c:v>
                </c:pt>
                <c:pt idx="258">
                  <c:v>151.38993967334201</c:v>
                </c:pt>
                <c:pt idx="259">
                  <c:v>151.999238476719</c:v>
                </c:pt>
                <c:pt idx="260">
                  <c:v>150.591063108534</c:v>
                </c:pt>
                <c:pt idx="261">
                  <c:v>147.16600361001201</c:v>
                </c:pt>
                <c:pt idx="262">
                  <c:v>142.476789925411</c:v>
                </c:pt>
                <c:pt idx="263">
                  <c:v>137.20047101953901</c:v>
                </c:pt>
                <c:pt idx="264">
                  <c:v>132.357852888503</c:v>
                </c:pt>
                <c:pt idx="265">
                  <c:v>128.32530903898501</c:v>
                </c:pt>
                <c:pt idx="266">
                  <c:v>125.34667112419901</c:v>
                </c:pt>
                <c:pt idx="267">
                  <c:v>123.23818517082699</c:v>
                </c:pt>
                <c:pt idx="268">
                  <c:v>121.878742138497</c:v>
                </c:pt>
                <c:pt idx="269">
                  <c:v>120.891939622211</c:v>
                </c:pt>
                <c:pt idx="270">
                  <c:v>120.521041975066</c:v>
                </c:pt>
                <c:pt idx="271">
                  <c:v>121.317246965127</c:v>
                </c:pt>
                <c:pt idx="272">
                  <c:v>123.46063586957899</c:v>
                </c:pt>
                <c:pt idx="273">
                  <c:v>126.499610678799</c:v>
                </c:pt>
                <c:pt idx="274">
                  <c:v>130.242763481824</c:v>
                </c:pt>
                <c:pt idx="275">
                  <c:v>134.497647552796</c:v>
                </c:pt>
                <c:pt idx="276">
                  <c:v>138.435918574212</c:v>
                </c:pt>
                <c:pt idx="277">
                  <c:v>141.93110489356201</c:v>
                </c:pt>
                <c:pt idx="278">
                  <c:v>144.973926922743</c:v>
                </c:pt>
                <c:pt idx="279">
                  <c:v>147.29982936896101</c:v>
                </c:pt>
                <c:pt idx="280">
                  <c:v>148.55334144560101</c:v>
                </c:pt>
                <c:pt idx="281">
                  <c:v>148.61443943785201</c:v>
                </c:pt>
                <c:pt idx="282">
                  <c:v>147.95343312738501</c:v>
                </c:pt>
                <c:pt idx="283">
                  <c:v>147.26330027425499</c:v>
                </c:pt>
                <c:pt idx="284">
                  <c:v>147.028767195543</c:v>
                </c:pt>
                <c:pt idx="285">
                  <c:v>147.896673908362</c:v>
                </c:pt>
                <c:pt idx="286">
                  <c:v>149.707999262784</c:v>
                </c:pt>
                <c:pt idx="287">
                  <c:v>152.62382627356001</c:v>
                </c:pt>
                <c:pt idx="288">
                  <c:v>156.24649279540199</c:v>
                </c:pt>
                <c:pt idx="289">
                  <c:v>158.91179252596601</c:v>
                </c:pt>
                <c:pt idx="290">
                  <c:v>159.16183912331601</c:v>
                </c:pt>
                <c:pt idx="291">
                  <c:v>157.175685243717</c:v>
                </c:pt>
                <c:pt idx="292">
                  <c:v>153.36990179530301</c:v>
                </c:pt>
                <c:pt idx="293">
                  <c:v>148.270768061198</c:v>
                </c:pt>
                <c:pt idx="294">
                  <c:v>142.33557303581699</c:v>
                </c:pt>
                <c:pt idx="295">
                  <c:v>136.55418609675399</c:v>
                </c:pt>
                <c:pt idx="296">
                  <c:v>132.83976382293099</c:v>
                </c:pt>
                <c:pt idx="297">
                  <c:v>131.74013050710499</c:v>
                </c:pt>
                <c:pt idx="298">
                  <c:v>132.25217478162301</c:v>
                </c:pt>
                <c:pt idx="299">
                  <c:v>134.42172795438</c:v>
                </c:pt>
                <c:pt idx="300">
                  <c:v>137.82046517028999</c:v>
                </c:pt>
                <c:pt idx="301">
                  <c:v>142.037973995996</c:v>
                </c:pt>
                <c:pt idx="302">
                  <c:v>145.72336650331101</c:v>
                </c:pt>
                <c:pt idx="303">
                  <c:v>147.73679112155099</c:v>
                </c:pt>
                <c:pt idx="304">
                  <c:v>148.13546008847999</c:v>
                </c:pt>
                <c:pt idx="305">
                  <c:v>147.30356125944999</c:v>
                </c:pt>
                <c:pt idx="306">
                  <c:v>145.792400100793</c:v>
                </c:pt>
                <c:pt idx="307">
                  <c:v>143.76811670600901</c:v>
                </c:pt>
                <c:pt idx="308">
                  <c:v>141.080302847719</c:v>
                </c:pt>
                <c:pt idx="309">
                  <c:v>137.39286953502599</c:v>
                </c:pt>
                <c:pt idx="310">
                  <c:v>132.78576392035001</c:v>
                </c:pt>
                <c:pt idx="311">
                  <c:v>126.00487796780401</c:v>
                </c:pt>
                <c:pt idx="312">
                  <c:v>117.167875120912</c:v>
                </c:pt>
                <c:pt idx="313">
                  <c:v>108.435466561871</c:v>
                </c:pt>
                <c:pt idx="314">
                  <c:v>102.780046377433</c:v>
                </c:pt>
                <c:pt idx="315">
                  <c:v>102.110164656249</c:v>
                </c:pt>
                <c:pt idx="316">
                  <c:v>106.556183729887</c:v>
                </c:pt>
                <c:pt idx="317">
                  <c:v>115.346164797225</c:v>
                </c:pt>
                <c:pt idx="318">
                  <c:v>126.147715821665</c:v>
                </c:pt>
                <c:pt idx="319">
                  <c:v>135.63460612797701</c:v>
                </c:pt>
                <c:pt idx="320">
                  <c:v>141.685614237224</c:v>
                </c:pt>
                <c:pt idx="321">
                  <c:v>144.41031768845701</c:v>
                </c:pt>
                <c:pt idx="322">
                  <c:v>145.32624826902901</c:v>
                </c:pt>
                <c:pt idx="323">
                  <c:v>145.18368242400501</c:v>
                </c:pt>
                <c:pt idx="324">
                  <c:v>144.70917394961</c:v>
                </c:pt>
                <c:pt idx="325">
                  <c:v>143.57934077371999</c:v>
                </c:pt>
                <c:pt idx="326">
                  <c:v>141.20960415398301</c:v>
                </c:pt>
                <c:pt idx="327">
                  <c:v>138.169586576206</c:v>
                </c:pt>
                <c:pt idx="328">
                  <c:v>135.65386125348601</c:v>
                </c:pt>
                <c:pt idx="329">
                  <c:v>133.97004168690299</c:v>
                </c:pt>
                <c:pt idx="330">
                  <c:v>133.98921723881799</c:v>
                </c:pt>
                <c:pt idx="331">
                  <c:v>135.99892629092199</c:v>
                </c:pt>
                <c:pt idx="332">
                  <c:v>138.91561135863</c:v>
                </c:pt>
                <c:pt idx="333">
                  <c:v>141.07968606733201</c:v>
                </c:pt>
                <c:pt idx="334">
                  <c:v>141.69713776031199</c:v>
                </c:pt>
                <c:pt idx="335">
                  <c:v>141.592036790572</c:v>
                </c:pt>
                <c:pt idx="336">
                  <c:v>141.879688617901</c:v>
                </c:pt>
                <c:pt idx="337">
                  <c:v>142.84758316288301</c:v>
                </c:pt>
                <c:pt idx="338">
                  <c:v>144.24897868121701</c:v>
                </c:pt>
                <c:pt idx="339">
                  <c:v>144.668280155443</c:v>
                </c:pt>
                <c:pt idx="340">
                  <c:v>142.79119841594701</c:v>
                </c:pt>
                <c:pt idx="341">
                  <c:v>138.75771474975801</c:v>
                </c:pt>
                <c:pt idx="342">
                  <c:v>132.75640557682101</c:v>
                </c:pt>
                <c:pt idx="343">
                  <c:v>126.297164310095</c:v>
                </c:pt>
                <c:pt idx="344">
                  <c:v>121.33520012624901</c:v>
                </c:pt>
                <c:pt idx="345">
                  <c:v>119.28996809295001</c:v>
                </c:pt>
                <c:pt idx="346">
                  <c:v>120.611587940685</c:v>
                </c:pt>
                <c:pt idx="347">
                  <c:v>124.72635033127099</c:v>
                </c:pt>
                <c:pt idx="348">
                  <c:v>129.95614758905199</c:v>
                </c:pt>
                <c:pt idx="349">
                  <c:v>134.95912206440499</c:v>
                </c:pt>
                <c:pt idx="350">
                  <c:v>139.207147713849</c:v>
                </c:pt>
                <c:pt idx="351">
                  <c:v>142.013771010196</c:v>
                </c:pt>
                <c:pt idx="352">
                  <c:v>142.649224909233</c:v>
                </c:pt>
                <c:pt idx="353">
                  <c:v>141.45405113325</c:v>
                </c:pt>
                <c:pt idx="354">
                  <c:v>139.45452731705001</c:v>
                </c:pt>
                <c:pt idx="355">
                  <c:v>137.45773945619601</c:v>
                </c:pt>
                <c:pt idx="356">
                  <c:v>135.593355471162</c:v>
                </c:pt>
                <c:pt idx="357">
                  <c:v>133.75550054871701</c:v>
                </c:pt>
                <c:pt idx="358">
                  <c:v>131.43974773277199</c:v>
                </c:pt>
                <c:pt idx="359">
                  <c:v>128.966494455088</c:v>
                </c:pt>
                <c:pt idx="360">
                  <c:v>126.761274965852</c:v>
                </c:pt>
                <c:pt idx="361">
                  <c:v>125.71589804709799</c:v>
                </c:pt>
                <c:pt idx="362">
                  <c:v>126.37305067779801</c:v>
                </c:pt>
                <c:pt idx="363">
                  <c:v>129.58267541469601</c:v>
                </c:pt>
                <c:pt idx="364">
                  <c:v>135.33040155693701</c:v>
                </c:pt>
                <c:pt idx="365">
                  <c:v>142.254320056523</c:v>
                </c:pt>
                <c:pt idx="366">
                  <c:v>148.682135817947</c:v>
                </c:pt>
                <c:pt idx="367">
                  <c:v>153.71907965046199</c:v>
                </c:pt>
                <c:pt idx="368">
                  <c:v>157.48607667338101</c:v>
                </c:pt>
                <c:pt idx="369">
                  <c:v>160.24405587462201</c:v>
                </c:pt>
                <c:pt idx="370">
                  <c:v>162.542189139166</c:v>
                </c:pt>
                <c:pt idx="371">
                  <c:v>164.66386096457501</c:v>
                </c:pt>
                <c:pt idx="372">
                  <c:v>166.59355309125999</c:v>
                </c:pt>
                <c:pt idx="373">
                  <c:v>167.80041740260199</c:v>
                </c:pt>
                <c:pt idx="374">
                  <c:v>167.56033844225499</c:v>
                </c:pt>
                <c:pt idx="375">
                  <c:v>165.46169757894299</c:v>
                </c:pt>
                <c:pt idx="376">
                  <c:v>162.07353966416201</c:v>
                </c:pt>
                <c:pt idx="377">
                  <c:v>158.30653992936999</c:v>
                </c:pt>
                <c:pt idx="378">
                  <c:v>154.91454055491499</c:v>
                </c:pt>
                <c:pt idx="379">
                  <c:v>152.389934644205</c:v>
                </c:pt>
                <c:pt idx="380">
                  <c:v>150.84769668491799</c:v>
                </c:pt>
                <c:pt idx="381">
                  <c:v>150.26347242292499</c:v>
                </c:pt>
                <c:pt idx="382">
                  <c:v>150.34505749753799</c:v>
                </c:pt>
                <c:pt idx="383">
                  <c:v>150.161308370803</c:v>
                </c:pt>
                <c:pt idx="384">
                  <c:v>149.47693561343499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E6-4BE5-B645-A723B4D5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693824"/>
        <c:axId val="391695360"/>
      </c:lineChart>
      <c:catAx>
        <c:axId val="391693824"/>
        <c:scaling>
          <c:orientation val="minMax"/>
        </c:scaling>
        <c:delete val="0"/>
        <c:axPos val="b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391695360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391695360"/>
        <c:scaling>
          <c:orientation val="minMax"/>
        </c:scaling>
        <c:delete val="0"/>
        <c:axPos val="l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391693824"/>
        <c:crosses val="autoZero"/>
        <c:crossBetween val="between"/>
      </c:valAx>
      <c:catAx>
        <c:axId val="39410560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394107520"/>
        <c:crosses val="autoZero"/>
        <c:auto val="0"/>
        <c:lblAlgn val="ctr"/>
        <c:lblOffset val="100"/>
        <c:noMultiLvlLbl val="0"/>
      </c:catAx>
      <c:valAx>
        <c:axId val="394107520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394105600"/>
        <c:crosses val="max"/>
        <c:crossBetween val="between"/>
      </c:valAx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5.5809733479049141E-2"/>
          <c:y val="0.93207376470415937"/>
          <c:w val="0.90216970732600943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VARS!$B$16</c:f>
          <c:strCache>
            <c:ptCount val="1"/>
            <c:pt idx="0">
              <c:v>Transferencias de Automotores Usados (REGVU)
Miles de vehículos.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>
              <a:solidFill>
                <a:sysClr val="windowText" lastClr="000000"/>
              </a:solidFill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169344870210137E-2"/>
          <c:y val="0.16988416988416991"/>
          <c:w val="0.8875154511742892"/>
          <c:h val="0.68725868725868811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REGV!$CF$11:$CF$419</c:f>
              <c:numCache>
                <c:formatCode>0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C-4360-BB94-F9C872521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0976128"/>
        <c:axId val="80994304"/>
      </c:barChart>
      <c:lineChart>
        <c:grouping val="standard"/>
        <c:varyColors val="0"/>
        <c:ser>
          <c:idx val="3"/>
          <c:order val="0"/>
          <c:tx>
            <c:strRef>
              <c:f>REGV!$AI$10</c:f>
              <c:strCache>
                <c:ptCount val="1"/>
                <c:pt idx="0">
                  <c:v>REGVU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REGV!$AI$11:$AI$419</c:f>
              <c:numCache>
                <c:formatCode>#,##0.0_);[Red]\-#,##0.0_)</c:formatCode>
                <c:ptCount val="409"/>
                <c:pt idx="0">
                  <c:v>61.408932946898204</c:v>
                </c:pt>
                <c:pt idx="1">
                  <c:v>58.049612312100237</c:v>
                </c:pt>
                <c:pt idx="2">
                  <c:v>57.105521033010518</c:v>
                </c:pt>
                <c:pt idx="3">
                  <c:v>55.891711684006097</c:v>
                </c:pt>
                <c:pt idx="4">
                  <c:v>55.071855149627297</c:v>
                </c:pt>
                <c:pt idx="5">
                  <c:v>54.920942774954241</c:v>
                </c:pt>
                <c:pt idx="6">
                  <c:v>54.001848480622321</c:v>
                </c:pt>
                <c:pt idx="7">
                  <c:v>53.836581726523853</c:v>
                </c:pt>
                <c:pt idx="8">
                  <c:v>54.544205741332462</c:v>
                </c:pt>
                <c:pt idx="9">
                  <c:v>55.144284316215739</c:v>
                </c:pt>
                <c:pt idx="10">
                  <c:v>55.689142005176144</c:v>
                </c:pt>
                <c:pt idx="11">
                  <c:v>55.217895749535394</c:v>
                </c:pt>
                <c:pt idx="12">
                  <c:v>52.572087834170638</c:v>
                </c:pt>
                <c:pt idx="13">
                  <c:v>49.868393893993002</c:v>
                </c:pt>
                <c:pt idx="14">
                  <c:v>49.149165826478338</c:v>
                </c:pt>
                <c:pt idx="15">
                  <c:v>48.912897664811879</c:v>
                </c:pt>
                <c:pt idx="16">
                  <c:v>47.446149601559739</c:v>
                </c:pt>
                <c:pt idx="17">
                  <c:v>47.12161924540473</c:v>
                </c:pt>
                <c:pt idx="18">
                  <c:v>48.748334964093992</c:v>
                </c:pt>
                <c:pt idx="19">
                  <c:v>49.142358855654621</c:v>
                </c:pt>
                <c:pt idx="20">
                  <c:v>48.501813866827163</c:v>
                </c:pt>
                <c:pt idx="21">
                  <c:v>49.756502116142755</c:v>
                </c:pt>
                <c:pt idx="22">
                  <c:v>52.240241948008716</c:v>
                </c:pt>
                <c:pt idx="23">
                  <c:v>53.417765098716814</c:v>
                </c:pt>
                <c:pt idx="24">
                  <c:v>55.15451220134635</c:v>
                </c:pt>
                <c:pt idx="25">
                  <c:v>57.484349769634747</c:v>
                </c:pt>
                <c:pt idx="26">
                  <c:v>57.204697472204643</c:v>
                </c:pt>
                <c:pt idx="27">
                  <c:v>57.068833671077364</c:v>
                </c:pt>
                <c:pt idx="28">
                  <c:v>58.310391065887032</c:v>
                </c:pt>
                <c:pt idx="29">
                  <c:v>57.503711188048115</c:v>
                </c:pt>
                <c:pt idx="30">
                  <c:v>55.852659135914237</c:v>
                </c:pt>
                <c:pt idx="31">
                  <c:v>55.789196116876425</c:v>
                </c:pt>
                <c:pt idx="32">
                  <c:v>56.077129806595281</c:v>
                </c:pt>
                <c:pt idx="33">
                  <c:v>54.487760495499465</c:v>
                </c:pt>
                <c:pt idx="34">
                  <c:v>53.119687348836464</c:v>
                </c:pt>
                <c:pt idx="35">
                  <c:v>55.430092767519781</c:v>
                </c:pt>
                <c:pt idx="36">
                  <c:v>58.815813738100033</c:v>
                </c:pt>
                <c:pt idx="37">
                  <c:v>61.21019477427874</c:v>
                </c:pt>
                <c:pt idx="38">
                  <c:v>63.387939258110961</c:v>
                </c:pt>
                <c:pt idx="39">
                  <c:v>64.286681586384375</c:v>
                </c:pt>
                <c:pt idx="40">
                  <c:v>64.457662957526694</c:v>
                </c:pt>
                <c:pt idx="41">
                  <c:v>64.35070108707724</c:v>
                </c:pt>
                <c:pt idx="42">
                  <c:v>63.481682172580619</c:v>
                </c:pt>
                <c:pt idx="43">
                  <c:v>63.438874271172708</c:v>
                </c:pt>
                <c:pt idx="44">
                  <c:v>66.959588755552772</c:v>
                </c:pt>
                <c:pt idx="45">
                  <c:v>71.307613490385847</c:v>
                </c:pt>
                <c:pt idx="46">
                  <c:v>71.285598473073463</c:v>
                </c:pt>
                <c:pt idx="47">
                  <c:v>70.0187748318248</c:v>
                </c:pt>
                <c:pt idx="48">
                  <c:v>70.490926356299198</c:v>
                </c:pt>
                <c:pt idx="49">
                  <c:v>70.540820513739362</c:v>
                </c:pt>
                <c:pt idx="50">
                  <c:v>70.051078817657469</c:v>
                </c:pt>
                <c:pt idx="51">
                  <c:v>69.79673668609108</c:v>
                </c:pt>
                <c:pt idx="52">
                  <c:v>69.0177828452249</c:v>
                </c:pt>
                <c:pt idx="53">
                  <c:v>67.910439136269133</c:v>
                </c:pt>
                <c:pt idx="54">
                  <c:v>68.462415984616271</c:v>
                </c:pt>
                <c:pt idx="55">
                  <c:v>68.692409322581767</c:v>
                </c:pt>
                <c:pt idx="56">
                  <c:v>65.206734248716089</c:v>
                </c:pt>
                <c:pt idx="57">
                  <c:v>62.327292190357284</c:v>
                </c:pt>
                <c:pt idx="58">
                  <c:v>63.445219546774098</c:v>
                </c:pt>
                <c:pt idx="59">
                  <c:v>63.155859034547859</c:v>
                </c:pt>
                <c:pt idx="60">
                  <c:v>60.999653001725221</c:v>
                </c:pt>
                <c:pt idx="61">
                  <c:v>62.086144997572944</c:v>
                </c:pt>
                <c:pt idx="62">
                  <c:v>65.220462425017701</c:v>
                </c:pt>
                <c:pt idx="63">
                  <c:v>68.950345625811906</c:v>
                </c:pt>
                <c:pt idx="64">
                  <c:v>74.366910875166639</c:v>
                </c:pt>
                <c:pt idx="65">
                  <c:v>79.652834888083788</c:v>
                </c:pt>
                <c:pt idx="66">
                  <c:v>80.436592142941009</c:v>
                </c:pt>
                <c:pt idx="67">
                  <c:v>80.389220684615282</c:v>
                </c:pt>
                <c:pt idx="68">
                  <c:v>83.79652744231791</c:v>
                </c:pt>
                <c:pt idx="69">
                  <c:v>84.846975569382039</c:v>
                </c:pt>
                <c:pt idx="70">
                  <c:v>82.47428512064414</c:v>
                </c:pt>
                <c:pt idx="71">
                  <c:v>79.876185400079606</c:v>
                </c:pt>
                <c:pt idx="72">
                  <c:v>76.772520707684237</c:v>
                </c:pt>
                <c:pt idx="73">
                  <c:v>73.075590631237191</c:v>
                </c:pt>
                <c:pt idx="74">
                  <c:v>69.943646497525947</c:v>
                </c:pt>
                <c:pt idx="75">
                  <c:v>66.197876104931169</c:v>
                </c:pt>
                <c:pt idx="76">
                  <c:v>62.377498865846228</c:v>
                </c:pt>
                <c:pt idx="77">
                  <c:v>62.131530298521355</c:v>
                </c:pt>
                <c:pt idx="78">
                  <c:v>63.937906600559387</c:v>
                </c:pt>
                <c:pt idx="79">
                  <c:v>61.978567839852929</c:v>
                </c:pt>
                <c:pt idx="80">
                  <c:v>56.944259418626459</c:v>
                </c:pt>
                <c:pt idx="81">
                  <c:v>55.449045644247278</c:v>
                </c:pt>
                <c:pt idx="82">
                  <c:v>58.388331721827036</c:v>
                </c:pt>
                <c:pt idx="83">
                  <c:v>60.883928942847305</c:v>
                </c:pt>
                <c:pt idx="84">
                  <c:v>61.562825736571419</c:v>
                </c:pt>
                <c:pt idx="85">
                  <c:v>60.735249787229343</c:v>
                </c:pt>
                <c:pt idx="86">
                  <c:v>59.327592397546894</c:v>
                </c:pt>
                <c:pt idx="87">
                  <c:v>59.027565585464188</c:v>
                </c:pt>
                <c:pt idx="88">
                  <c:v>56.193623437461554</c:v>
                </c:pt>
                <c:pt idx="89">
                  <c:v>51.413018561068327</c:v>
                </c:pt>
                <c:pt idx="90">
                  <c:v>49.429995994818924</c:v>
                </c:pt>
                <c:pt idx="91">
                  <c:v>49.780540220165463</c:v>
                </c:pt>
                <c:pt idx="92">
                  <c:v>49.308067892855263</c:v>
                </c:pt>
                <c:pt idx="93">
                  <c:v>47.163943515027213</c:v>
                </c:pt>
                <c:pt idx="94">
                  <c:v>43.829800567613262</c:v>
                </c:pt>
                <c:pt idx="95">
                  <c:v>40.753877619413458</c:v>
                </c:pt>
                <c:pt idx="96">
                  <c:v>39.777922748973573</c:v>
                </c:pt>
                <c:pt idx="97">
                  <c:v>40.869778716937539</c:v>
                </c:pt>
                <c:pt idx="98">
                  <c:v>42.851129443012809</c:v>
                </c:pt>
                <c:pt idx="99">
                  <c:v>44.269596605485283</c:v>
                </c:pt>
                <c:pt idx="100">
                  <c:v>47.127440745301591</c:v>
                </c:pt>
                <c:pt idx="101">
                  <c:v>50.286031395887107</c:v>
                </c:pt>
                <c:pt idx="102">
                  <c:v>51.369464939653461</c:v>
                </c:pt>
                <c:pt idx="103">
                  <c:v>53.457816833926366</c:v>
                </c:pt>
                <c:pt idx="104">
                  <c:v>56.460282739515925</c:v>
                </c:pt>
                <c:pt idx="105">
                  <c:v>57.323411004097402</c:v>
                </c:pt>
                <c:pt idx="106">
                  <c:v>58.376456053129395</c:v>
                </c:pt>
                <c:pt idx="107">
                  <c:v>61.883497565696267</c:v>
                </c:pt>
                <c:pt idx="108">
                  <c:v>63.619451586348987</c:v>
                </c:pt>
                <c:pt idx="109">
                  <c:v>63.005079937380344</c:v>
                </c:pt>
                <c:pt idx="110">
                  <c:v>63.994323330918739</c:v>
                </c:pt>
                <c:pt idx="111">
                  <c:v>65.255764976312207</c:v>
                </c:pt>
                <c:pt idx="112">
                  <c:v>65.731899168091459</c:v>
                </c:pt>
                <c:pt idx="113">
                  <c:v>67.612743401749952</c:v>
                </c:pt>
                <c:pt idx="114">
                  <c:v>68.885498236429399</c:v>
                </c:pt>
                <c:pt idx="115">
                  <c:v>67.436122105475164</c:v>
                </c:pt>
                <c:pt idx="116">
                  <c:v>67.45709670038768</c:v>
                </c:pt>
                <c:pt idx="117">
                  <c:v>70.919254951206085</c:v>
                </c:pt>
                <c:pt idx="118">
                  <c:v>72.323325793415918</c:v>
                </c:pt>
                <c:pt idx="119">
                  <c:v>70.814852189640035</c:v>
                </c:pt>
                <c:pt idx="120">
                  <c:v>71.850893967557809</c:v>
                </c:pt>
                <c:pt idx="121">
                  <c:v>74.826539033949103</c:v>
                </c:pt>
                <c:pt idx="122">
                  <c:v>75.630045086020843</c:v>
                </c:pt>
                <c:pt idx="123">
                  <c:v>76.08796862951111</c:v>
                </c:pt>
                <c:pt idx="124">
                  <c:v>76.845424974168026</c:v>
                </c:pt>
                <c:pt idx="125">
                  <c:v>75.823051633047569</c:v>
                </c:pt>
                <c:pt idx="126">
                  <c:v>75.138464493085209</c:v>
                </c:pt>
                <c:pt idx="127">
                  <c:v>77.117855026376347</c:v>
                </c:pt>
                <c:pt idx="128">
                  <c:v>78.738653317640072</c:v>
                </c:pt>
                <c:pt idx="129">
                  <c:v>77.619466479397985</c:v>
                </c:pt>
                <c:pt idx="130">
                  <c:v>79.414747105175962</c:v>
                </c:pt>
                <c:pt idx="131">
                  <c:v>82.923038485748478</c:v>
                </c:pt>
                <c:pt idx="132">
                  <c:v>82.961066145524882</c:v>
                </c:pt>
                <c:pt idx="133">
                  <c:v>83.530476012047629</c:v>
                </c:pt>
                <c:pt idx="134">
                  <c:v>84.036392767709685</c:v>
                </c:pt>
                <c:pt idx="135">
                  <c:v>83.365183752406281</c:v>
                </c:pt>
                <c:pt idx="136">
                  <c:v>84.510187760178098</c:v>
                </c:pt>
                <c:pt idx="137">
                  <c:v>85.405664591453757</c:v>
                </c:pt>
                <c:pt idx="138">
                  <c:v>85.245680990708138</c:v>
                </c:pt>
                <c:pt idx="139">
                  <c:v>85.475359240695227</c:v>
                </c:pt>
                <c:pt idx="140">
                  <c:v>87.572840067712107</c:v>
                </c:pt>
                <c:pt idx="141">
                  <c:v>90.542440781016154</c:v>
                </c:pt>
                <c:pt idx="142">
                  <c:v>90.109253076802716</c:v>
                </c:pt>
                <c:pt idx="143">
                  <c:v>90.176074505717139</c:v>
                </c:pt>
                <c:pt idx="144">
                  <c:v>94.308391750417726</c:v>
                </c:pt>
                <c:pt idx="145">
                  <c:v>96.371866154871498</c:v>
                </c:pt>
                <c:pt idx="146">
                  <c:v>98.175668836109281</c:v>
                </c:pt>
                <c:pt idx="147">
                  <c:v>101.58437244849362</c:v>
                </c:pt>
                <c:pt idx="148">
                  <c:v>101.61456925876041</c:v>
                </c:pt>
                <c:pt idx="149">
                  <c:v>101.49331397388409</c:v>
                </c:pt>
                <c:pt idx="150">
                  <c:v>103.25593101948617</c:v>
                </c:pt>
                <c:pt idx="151">
                  <c:v>103.2214832574503</c:v>
                </c:pt>
                <c:pt idx="152">
                  <c:v>101.42509753297718</c:v>
                </c:pt>
                <c:pt idx="153">
                  <c:v>101.33395831036702</c:v>
                </c:pt>
                <c:pt idx="154">
                  <c:v>103.16400264864421</c:v>
                </c:pt>
                <c:pt idx="155">
                  <c:v>105.12923278851557</c:v>
                </c:pt>
                <c:pt idx="156">
                  <c:v>107.05316665927285</c:v>
                </c:pt>
                <c:pt idx="157">
                  <c:v>107.998406649934</c:v>
                </c:pt>
                <c:pt idx="158">
                  <c:v>108.28697626557742</c:v>
                </c:pt>
                <c:pt idx="159">
                  <c:v>108.69381240693372</c:v>
                </c:pt>
                <c:pt idx="160">
                  <c:v>108.6283837392761</c:v>
                </c:pt>
                <c:pt idx="161">
                  <c:v>109.18134565000064</c:v>
                </c:pt>
                <c:pt idx="162">
                  <c:v>112.88624234307518</c:v>
                </c:pt>
                <c:pt idx="163">
                  <c:v>118.50022210503813</c:v>
                </c:pt>
                <c:pt idx="164">
                  <c:v>120.21691891075938</c:v>
                </c:pt>
                <c:pt idx="165">
                  <c:v>118.98024552035342</c:v>
                </c:pt>
                <c:pt idx="166">
                  <c:v>121.66814832802547</c:v>
                </c:pt>
                <c:pt idx="167">
                  <c:v>124.87660820687353</c:v>
                </c:pt>
                <c:pt idx="168">
                  <c:v>122.36719748317246</c:v>
                </c:pt>
                <c:pt idx="169">
                  <c:v>120.53202321733174</c:v>
                </c:pt>
                <c:pt idx="170">
                  <c:v>121.84715707174004</c:v>
                </c:pt>
                <c:pt idx="171">
                  <c:v>122.46463796268591</c:v>
                </c:pt>
                <c:pt idx="172">
                  <c:v>124.19816602665421</c:v>
                </c:pt>
                <c:pt idx="173">
                  <c:v>123.83196718851772</c:v>
                </c:pt>
                <c:pt idx="174">
                  <c:v>117.95395141558021</c:v>
                </c:pt>
                <c:pt idx="175">
                  <c:v>112.0214309003434</c:v>
                </c:pt>
                <c:pt idx="176">
                  <c:v>111.54661646424935</c:v>
                </c:pt>
                <c:pt idx="177">
                  <c:v>112.67642704591269</c:v>
                </c:pt>
                <c:pt idx="178">
                  <c:v>108.29704932557712</c:v>
                </c:pt>
                <c:pt idx="179">
                  <c:v>102.6718301790857</c:v>
                </c:pt>
                <c:pt idx="180">
                  <c:v>103.31966253529544</c:v>
                </c:pt>
                <c:pt idx="181">
                  <c:v>103.78573737603405</c:v>
                </c:pt>
                <c:pt idx="182">
                  <c:v>100.67091373744113</c:v>
                </c:pt>
                <c:pt idx="183">
                  <c:v>100.57276345688551</c:v>
                </c:pt>
                <c:pt idx="184">
                  <c:v>102.78293050439135</c:v>
                </c:pt>
                <c:pt idx="185">
                  <c:v>105.85898220085134</c:v>
                </c:pt>
                <c:pt idx="186">
                  <c:v>111.18128610000392</c:v>
                </c:pt>
                <c:pt idx="187">
                  <c:v>115.44767148023725</c:v>
                </c:pt>
                <c:pt idx="188">
                  <c:v>115.05855342017264</c:v>
                </c:pt>
                <c:pt idx="189">
                  <c:v>115.29821247708686</c:v>
                </c:pt>
                <c:pt idx="190">
                  <c:v>118.7131497693281</c:v>
                </c:pt>
                <c:pt idx="191">
                  <c:v>119.77831503130294</c:v>
                </c:pt>
                <c:pt idx="192">
                  <c:v>119.34818130762815</c:v>
                </c:pt>
                <c:pt idx="193">
                  <c:v>121.95903855028135</c:v>
                </c:pt>
                <c:pt idx="194">
                  <c:v>125.70986080752832</c:v>
                </c:pt>
                <c:pt idx="195">
                  <c:v>126.15090526821743</c:v>
                </c:pt>
                <c:pt idx="196">
                  <c:v>124.94734905494977</c:v>
                </c:pt>
                <c:pt idx="197">
                  <c:v>124.47694428953108</c:v>
                </c:pt>
                <c:pt idx="198">
                  <c:v>123.72301905028753</c:v>
                </c:pt>
                <c:pt idx="199">
                  <c:v>124.37263856655842</c:v>
                </c:pt>
                <c:pt idx="200">
                  <c:v>128.23992695546326</c:v>
                </c:pt>
                <c:pt idx="201">
                  <c:v>132.26143718440358</c:v>
                </c:pt>
                <c:pt idx="202">
                  <c:v>136.99969053680661</c:v>
                </c:pt>
                <c:pt idx="203">
                  <c:v>145.1571214164758</c:v>
                </c:pt>
                <c:pt idx="204">
                  <c:v>152.81870388489921</c:v>
                </c:pt>
                <c:pt idx="205">
                  <c:v>155.98786319634905</c:v>
                </c:pt>
                <c:pt idx="206">
                  <c:v>154.68245225954945</c:v>
                </c:pt>
                <c:pt idx="207">
                  <c:v>152.86684223724916</c:v>
                </c:pt>
                <c:pt idx="208">
                  <c:v>153.03941988660929</c:v>
                </c:pt>
                <c:pt idx="209">
                  <c:v>153.84002930503473</c:v>
                </c:pt>
                <c:pt idx="210">
                  <c:v>153.80716332407238</c:v>
                </c:pt>
                <c:pt idx="211">
                  <c:v>152.80528749171336</c:v>
                </c:pt>
                <c:pt idx="212">
                  <c:v>153.82135164956659</c:v>
                </c:pt>
                <c:pt idx="213">
                  <c:v>155.3809980206953</c:v>
                </c:pt>
                <c:pt idx="214">
                  <c:v>154.18776490790583</c:v>
                </c:pt>
                <c:pt idx="215">
                  <c:v>150.47326989930215</c:v>
                </c:pt>
                <c:pt idx="216">
                  <c:v>144.67372679343976</c:v>
                </c:pt>
                <c:pt idx="217">
                  <c:v>143.04958494296494</c:v>
                </c:pt>
                <c:pt idx="218">
                  <c:v>146.33686618635164</c:v>
                </c:pt>
                <c:pt idx="219">
                  <c:v>148.1471394124016</c:v>
                </c:pt>
                <c:pt idx="220">
                  <c:v>148.10599046650086</c:v>
                </c:pt>
                <c:pt idx="221">
                  <c:v>147.29154160535307</c:v>
                </c:pt>
                <c:pt idx="222">
                  <c:v>148.70672739453352</c:v>
                </c:pt>
                <c:pt idx="223">
                  <c:v>150.36077794367753</c:v>
                </c:pt>
                <c:pt idx="224">
                  <c:v>146.73422464599992</c:v>
                </c:pt>
                <c:pt idx="225">
                  <c:v>142.424029625668</c:v>
                </c:pt>
                <c:pt idx="226">
                  <c:v>143.27518772143665</c:v>
                </c:pt>
                <c:pt idx="227">
                  <c:v>145.78189285896767</c:v>
                </c:pt>
                <c:pt idx="228">
                  <c:v>145.45204692579907</c:v>
                </c:pt>
                <c:pt idx="229">
                  <c:v>147.12926472959623</c:v>
                </c:pt>
                <c:pt idx="230">
                  <c:v>150.40569972962541</c:v>
                </c:pt>
                <c:pt idx="231">
                  <c:v>153.65606919635047</c:v>
                </c:pt>
                <c:pt idx="232">
                  <c:v>159.24907887705666</c:v>
                </c:pt>
                <c:pt idx="233">
                  <c:v>160.86471675385059</c:v>
                </c:pt>
                <c:pt idx="234">
                  <c:v>158.73634858941679</c:v>
                </c:pt>
                <c:pt idx="235">
                  <c:v>158.47735118800219</c:v>
                </c:pt>
                <c:pt idx="236">
                  <c:v>158.01584887866971</c:v>
                </c:pt>
                <c:pt idx="237">
                  <c:v>153.7817912623081</c:v>
                </c:pt>
                <c:pt idx="238">
                  <c:v>148.21296075278133</c:v>
                </c:pt>
                <c:pt idx="239">
                  <c:v>147.64288120051191</c:v>
                </c:pt>
                <c:pt idx="240">
                  <c:v>149.56297407389329</c:v>
                </c:pt>
                <c:pt idx="241">
                  <c:v>146.41312931882973</c:v>
                </c:pt>
                <c:pt idx="242">
                  <c:v>141.57441800147674</c:v>
                </c:pt>
                <c:pt idx="243">
                  <c:v>137.47490056216157</c:v>
                </c:pt>
                <c:pt idx="244">
                  <c:v>133.56634022438874</c:v>
                </c:pt>
                <c:pt idx="245">
                  <c:v>131.8131290703723</c:v>
                </c:pt>
                <c:pt idx="246">
                  <c:v>129.6620379368093</c:v>
                </c:pt>
                <c:pt idx="247">
                  <c:v>128.89672635249326</c:v>
                </c:pt>
                <c:pt idx="248">
                  <c:v>132.94954554534164</c:v>
                </c:pt>
                <c:pt idx="249">
                  <c:v>138.61480718016668</c:v>
                </c:pt>
                <c:pt idx="250">
                  <c:v>139.22663306956974</c:v>
                </c:pt>
                <c:pt idx="251">
                  <c:v>136.70446697560641</c:v>
                </c:pt>
                <c:pt idx="252">
                  <c:v>139.72471814569326</c:v>
                </c:pt>
                <c:pt idx="253">
                  <c:v>142.4235495187018</c:v>
                </c:pt>
                <c:pt idx="254">
                  <c:v>141.10528645330123</c:v>
                </c:pt>
                <c:pt idx="255">
                  <c:v>142.22845484401608</c:v>
                </c:pt>
                <c:pt idx="256">
                  <c:v>145.59436583040625</c:v>
                </c:pt>
                <c:pt idx="257">
                  <c:v>149.83365937879196</c:v>
                </c:pt>
                <c:pt idx="258">
                  <c:v>152.69228292337652</c:v>
                </c:pt>
                <c:pt idx="259">
                  <c:v>152.16078708984259</c:v>
                </c:pt>
                <c:pt idx="260">
                  <c:v>150.04240147564124</c:v>
                </c:pt>
                <c:pt idx="261">
                  <c:v>147.48943367187587</c:v>
                </c:pt>
                <c:pt idx="262">
                  <c:v>143.51010216626722</c:v>
                </c:pt>
                <c:pt idx="263">
                  <c:v>137.15203229112581</c:v>
                </c:pt>
                <c:pt idx="264">
                  <c:v>129.74417080181118</c:v>
                </c:pt>
                <c:pt idx="265">
                  <c:v>126.71218521766353</c:v>
                </c:pt>
                <c:pt idx="266">
                  <c:v>126.58374437606511</c:v>
                </c:pt>
                <c:pt idx="267">
                  <c:v>124.1248752972885</c:v>
                </c:pt>
                <c:pt idx="268">
                  <c:v>122.37286842320991</c:v>
                </c:pt>
                <c:pt idx="269">
                  <c:v>121.46074831999901</c:v>
                </c:pt>
                <c:pt idx="270">
                  <c:v>120.26463621439714</c:v>
                </c:pt>
                <c:pt idx="271">
                  <c:v>120.66071138873835</c:v>
                </c:pt>
                <c:pt idx="272">
                  <c:v>122.95084996465431</c:v>
                </c:pt>
                <c:pt idx="273">
                  <c:v>126.27429411958963</c:v>
                </c:pt>
                <c:pt idx="274">
                  <c:v>130.78831028470151</c:v>
                </c:pt>
                <c:pt idx="275">
                  <c:v>136.17094282881962</c:v>
                </c:pt>
                <c:pt idx="276">
                  <c:v>137.97058447988599</c:v>
                </c:pt>
                <c:pt idx="277">
                  <c:v>139.41247172049924</c:v>
                </c:pt>
                <c:pt idx="278">
                  <c:v>146.1989629732403</c:v>
                </c:pt>
                <c:pt idx="279">
                  <c:v>149.87251933980517</c:v>
                </c:pt>
                <c:pt idx="280">
                  <c:v>146.60735193558386</c:v>
                </c:pt>
                <c:pt idx="281">
                  <c:v>147.98652287742766</c:v>
                </c:pt>
                <c:pt idx="282">
                  <c:v>151.34212617008063</c:v>
                </c:pt>
                <c:pt idx="283">
                  <c:v>147.20285684150042</c:v>
                </c:pt>
                <c:pt idx="284">
                  <c:v>143.78257637981642</c:v>
                </c:pt>
                <c:pt idx="285">
                  <c:v>145.7202272322788</c:v>
                </c:pt>
                <c:pt idx="286">
                  <c:v>149.79019420913139</c:v>
                </c:pt>
                <c:pt idx="287">
                  <c:v>153.44198011269737</c:v>
                </c:pt>
                <c:pt idx="288">
                  <c:v>153.79798318091713</c:v>
                </c:pt>
                <c:pt idx="289">
                  <c:v>156.67181779554886</c:v>
                </c:pt>
                <c:pt idx="290">
                  <c:v>161.60088026590631</c:v>
                </c:pt>
                <c:pt idx="291">
                  <c:v>161.0431874354812</c:v>
                </c:pt>
                <c:pt idx="292">
                  <c:v>155.18783662678157</c:v>
                </c:pt>
                <c:pt idx="293">
                  <c:v>144.67948804784328</c:v>
                </c:pt>
                <c:pt idx="294">
                  <c:v>138.33816670651601</c:v>
                </c:pt>
                <c:pt idx="295">
                  <c:v>139.21055046079948</c:v>
                </c:pt>
                <c:pt idx="296">
                  <c:v>136.83453093586806</c:v>
                </c:pt>
                <c:pt idx="297">
                  <c:v>130.28761017909696</c:v>
                </c:pt>
                <c:pt idx="298">
                  <c:v>127.26577515991971</c:v>
                </c:pt>
                <c:pt idx="299">
                  <c:v>132.25065367955091</c:v>
                </c:pt>
                <c:pt idx="300">
                  <c:v>143.04208565291975</c:v>
                </c:pt>
                <c:pt idx="301">
                  <c:v>145.92815047257071</c:v>
                </c:pt>
                <c:pt idx="302">
                  <c:v>140.19715330658701</c:v>
                </c:pt>
                <c:pt idx="303">
                  <c:v>145.881928077417</c:v>
                </c:pt>
                <c:pt idx="304">
                  <c:v>153.64417007296743</c:v>
                </c:pt>
                <c:pt idx="305">
                  <c:v>148.10628029058847</c:v>
                </c:pt>
                <c:pt idx="306">
                  <c:v>142.31350269536296</c:v>
                </c:pt>
                <c:pt idx="307">
                  <c:v>141.85378187477136</c:v>
                </c:pt>
                <c:pt idx="308">
                  <c:v>141.84569397564781</c:v>
                </c:pt>
                <c:pt idx="309">
                  <c:v>137.71272595417472</c:v>
                </c:pt>
                <c:pt idx="310">
                  <c:v>132.32175685998732</c:v>
                </c:pt>
                <c:pt idx="311">
                  <c:v>128.33704847164847</c:v>
                </c:pt>
                <c:pt idx="312">
                  <c:v>119.28514143892595</c:v>
                </c:pt>
                <c:pt idx="313">
                  <c:v>107.43161508783936</c:v>
                </c:pt>
                <c:pt idx="314">
                  <c:v>100.48023385788173</c:v>
                </c:pt>
                <c:pt idx="315">
                  <c:v>98.670992405473854</c:v>
                </c:pt>
                <c:pt idx="316">
                  <c:v>103.41255208672563</c:v>
                </c:pt>
                <c:pt idx="317">
                  <c:v>117.13593189186315</c:v>
                </c:pt>
                <c:pt idx="318">
                  <c:v>132.31931083826271</c:v>
                </c:pt>
                <c:pt idx="319">
                  <c:v>139.6353704852902</c:v>
                </c:pt>
                <c:pt idx="320">
                  <c:v>139.92698841396049</c:v>
                </c:pt>
                <c:pt idx="321">
                  <c:v>144.47735192659422</c:v>
                </c:pt>
                <c:pt idx="322">
                  <c:v>147.40217314596313</c:v>
                </c:pt>
                <c:pt idx="323">
                  <c:v>141.44543068878818</c:v>
                </c:pt>
                <c:pt idx="324">
                  <c:v>139.93890655920723</c:v>
                </c:pt>
                <c:pt idx="325">
                  <c:v>146.08443058374837</c:v>
                </c:pt>
                <c:pt idx="326">
                  <c:v>147.73463893390192</c:v>
                </c:pt>
                <c:pt idx="327">
                  <c:v>137.51938528649794</c:v>
                </c:pt>
                <c:pt idx="328">
                  <c:v>130.40692347784477</c:v>
                </c:pt>
                <c:pt idx="329">
                  <c:v>133.14137292023236</c:v>
                </c:pt>
                <c:pt idx="330">
                  <c:v>132.66969013222288</c:v>
                </c:pt>
                <c:pt idx="331">
                  <c:v>135.54142924557041</c:v>
                </c:pt>
                <c:pt idx="332">
                  <c:v>142.19330727129272</c:v>
                </c:pt>
                <c:pt idx="333">
                  <c:v>141.09680358944399</c:v>
                </c:pt>
                <c:pt idx="334">
                  <c:v>142.11253836617902</c:v>
                </c:pt>
                <c:pt idx="335">
                  <c:v>143.70841790588645</c:v>
                </c:pt>
                <c:pt idx="336">
                  <c:v>139.72361696873219</c:v>
                </c:pt>
                <c:pt idx="337">
                  <c:v>139.19486291712678</c:v>
                </c:pt>
                <c:pt idx="338">
                  <c:v>142.28316834017375</c:v>
                </c:pt>
                <c:pt idx="339">
                  <c:v>146.13174502789002</c:v>
                </c:pt>
                <c:pt idx="340">
                  <c:v>147.79795401851888</c:v>
                </c:pt>
                <c:pt idx="341">
                  <c:v>142.3530894116883</c:v>
                </c:pt>
                <c:pt idx="342">
                  <c:v>131.10258134095312</c:v>
                </c:pt>
                <c:pt idx="343">
                  <c:v>122.06874311371197</c:v>
                </c:pt>
                <c:pt idx="344">
                  <c:v>120.27303333434635</c:v>
                </c:pt>
                <c:pt idx="345">
                  <c:v>121.15817692122664</c:v>
                </c:pt>
                <c:pt idx="346">
                  <c:v>120.23407208524164</c:v>
                </c:pt>
                <c:pt idx="347">
                  <c:v>122.89385188829006</c:v>
                </c:pt>
                <c:pt idx="348">
                  <c:v>129.53042353938315</c:v>
                </c:pt>
                <c:pt idx="349">
                  <c:v>135.80821010030763</c:v>
                </c:pt>
                <c:pt idx="350">
                  <c:v>141.89411608483627</c:v>
                </c:pt>
                <c:pt idx="351">
                  <c:v>144.29659435314156</c:v>
                </c:pt>
                <c:pt idx="352">
                  <c:v>141.61216979920323</c:v>
                </c:pt>
                <c:pt idx="353">
                  <c:v>139.5028878158426</c:v>
                </c:pt>
                <c:pt idx="354">
                  <c:v>141.37314440099573</c:v>
                </c:pt>
                <c:pt idx="355">
                  <c:v>138.4755002076073</c:v>
                </c:pt>
                <c:pt idx="356">
                  <c:v>131.840409467565</c:v>
                </c:pt>
                <c:pt idx="357">
                  <c:v>132.60329890192097</c:v>
                </c:pt>
                <c:pt idx="358">
                  <c:v>134.97282944101249</c:v>
                </c:pt>
                <c:pt idx="359">
                  <c:v>131.31899678260606</c:v>
                </c:pt>
                <c:pt idx="360">
                  <c:v>126.56081554130425</c:v>
                </c:pt>
                <c:pt idx="361">
                  <c:v>124.10567923449227</c:v>
                </c:pt>
                <c:pt idx="362">
                  <c:v>124.56750517610476</c:v>
                </c:pt>
                <c:pt idx="363">
                  <c:v>128.96802792776637</c:v>
                </c:pt>
                <c:pt idx="364">
                  <c:v>134.99025402908188</c:v>
                </c:pt>
                <c:pt idx="365">
                  <c:v>141.93980407803554</c:v>
                </c:pt>
                <c:pt idx="366">
                  <c:v>149.92120241796613</c:v>
                </c:pt>
                <c:pt idx="367">
                  <c:v>156.02092448973227</c:v>
                </c:pt>
                <c:pt idx="368">
                  <c:v>158.5271076109193</c:v>
                </c:pt>
                <c:pt idx="369">
                  <c:v>158.86972097898212</c:v>
                </c:pt>
                <c:pt idx="370">
                  <c:v>159.94694766767071</c:v>
                </c:pt>
                <c:pt idx="371">
                  <c:v>163.32388300552432</c:v>
                </c:pt>
                <c:pt idx="372">
                  <c:v>168.30560999633758</c:v>
                </c:pt>
                <c:pt idx="373">
                  <c:v>169.20614375682351</c:v>
                </c:pt>
                <c:pt idx="374">
                  <c:v>166.51978499339327</c:v>
                </c:pt>
                <c:pt idx="375">
                  <c:v>166.00114117558607</c:v>
                </c:pt>
                <c:pt idx="376">
                  <c:v>163.3671275218459</c:v>
                </c:pt>
                <c:pt idx="377">
                  <c:v>157.81238555199624</c:v>
                </c:pt>
                <c:pt idx="378">
                  <c:v>153.39750384801354</c:v>
                </c:pt>
                <c:pt idx="379">
                  <c:v>151.0098533058096</c:v>
                </c:pt>
                <c:pt idx="380">
                  <c:v>151.30205116230405</c:v>
                </c:pt>
                <c:pt idx="381">
                  <c:v>151.53641749850121</c:v>
                </c:pt>
                <c:pt idx="382">
                  <c:v>149.50320889991673</c:v>
                </c:pt>
                <c:pt idx="383">
                  <c:v>149.44963386091734</c:v>
                </c:pt>
                <c:pt idx="384">
                  <c:v>151.16344330564849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C-4360-BB94-F9C872521051}"/>
            </c:ext>
          </c:extLst>
        </c:ser>
        <c:ser>
          <c:idx val="1"/>
          <c:order val="1"/>
          <c:tx>
            <c:strRef>
              <c:f>REGV!$AK$10</c:f>
              <c:strCache>
                <c:ptCount val="1"/>
                <c:pt idx="0">
                  <c:v>P.G. Clás.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dPt>
            <c:idx val="60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97C-4360-BB94-F9C872521051}"/>
              </c:ext>
            </c:extLst>
          </c:dPt>
          <c:dPt>
            <c:idx val="69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F09-4E21-BD43-F6BC7745547D}"/>
              </c:ext>
            </c:extLst>
          </c:dPt>
          <c:dPt>
            <c:idx val="298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C15-4E5D-9A9E-F636D189FE78}"/>
              </c:ext>
            </c:extLst>
          </c:dPt>
          <c:dPt>
            <c:idx val="304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F09-4E21-BD43-F6BC7745547D}"/>
              </c:ext>
            </c:extLst>
          </c:dPt>
          <c:dPt>
            <c:idx val="326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9B7-4E4A-8C3C-22DC2991090B}"/>
              </c:ext>
            </c:extLst>
          </c:dPt>
          <c:dPt>
            <c:idx val="328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299-44F5-BA7B-3229C5ABD0C6}"/>
              </c:ext>
            </c:extLst>
          </c:dPt>
          <c:dPt>
            <c:idx val="344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80C-44DF-89CC-A92AB6DB369E}"/>
              </c:ext>
            </c:extLst>
          </c:dPt>
          <c:dPt>
            <c:idx val="345"/>
            <c:bubble3D val="0"/>
            <c:extLst>
              <c:ext xmlns:c16="http://schemas.microsoft.com/office/drawing/2014/chart" uri="{C3380CC4-5D6E-409C-BE32-E72D297353CC}">
                <c16:uniqueId val="{00000001-8F29-49B4-BED8-413FCBAC4F14}"/>
              </c:ext>
            </c:extLst>
          </c:dPt>
          <c:dPt>
            <c:idx val="351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F09-4E21-BD43-F6BC7745547D}"/>
              </c:ext>
            </c:extLst>
          </c:dPt>
          <c:dLbls>
            <c:dLbl>
              <c:idx val="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1D-4ED4-8FF7-D38C0545FAC1}"/>
                </c:ext>
              </c:extLst>
            </c:dLbl>
            <c:dLbl>
              <c:idx val="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7C-4360-BB94-F9C872521051}"/>
                </c:ext>
              </c:extLst>
            </c:dLbl>
            <c:dLbl>
              <c:idx val="1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C5-41C9-A962-7B5E1E2F3D4E}"/>
                </c:ext>
              </c:extLst>
            </c:dLbl>
            <c:dLbl>
              <c:idx val="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7C-4360-BB94-F9C872521051}"/>
                </c:ext>
              </c:extLst>
            </c:dLbl>
            <c:dLbl>
              <c:idx val="3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8-4C2F-A67A-CE16B21AD5C3}"/>
                </c:ext>
              </c:extLst>
            </c:dLbl>
            <c:dLbl>
              <c:idx val="3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7C-4360-BB94-F9C872521051}"/>
                </c:ext>
              </c:extLst>
            </c:dLbl>
            <c:dLbl>
              <c:idx val="3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7C-4360-BB94-F9C872521051}"/>
                </c:ext>
              </c:extLst>
            </c:dLbl>
            <c:dLbl>
              <c:idx val="5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3C-4836-9ECB-F78F216BD5C2}"/>
                </c:ext>
              </c:extLst>
            </c:dLbl>
            <c:dLbl>
              <c:idx val="60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7C-4360-BB94-F9C872521051}"/>
                </c:ext>
              </c:extLst>
            </c:dLbl>
            <c:dLbl>
              <c:idx val="69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F09-4E21-BD43-F6BC7745547D}"/>
                </c:ext>
              </c:extLst>
            </c:dLbl>
            <c:dLbl>
              <c:idx val="7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7C-4360-BB94-F9C872521051}"/>
                </c:ext>
              </c:extLst>
            </c:dLbl>
            <c:dLbl>
              <c:idx val="7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7C-4360-BB94-F9C872521051}"/>
                </c:ext>
              </c:extLst>
            </c:dLbl>
            <c:dLbl>
              <c:idx val="9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7C-4360-BB94-F9C872521051}"/>
                </c:ext>
              </c:extLst>
            </c:dLbl>
            <c:dLbl>
              <c:idx val="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8D-47FF-88B8-E2559663C3C0}"/>
                </c:ext>
              </c:extLst>
            </c:dLbl>
            <c:dLbl>
              <c:idx val="9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7C-4360-BB94-F9C872521051}"/>
                </c:ext>
              </c:extLst>
            </c:dLbl>
            <c:dLbl>
              <c:idx val="10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7C-4360-BB94-F9C872521051}"/>
                </c:ext>
              </c:extLst>
            </c:dLbl>
            <c:dLbl>
              <c:idx val="16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7C-4360-BB94-F9C872521051}"/>
                </c:ext>
              </c:extLst>
            </c:dLbl>
            <c:dLbl>
              <c:idx val="1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7C-4360-BB94-F9C872521051}"/>
                </c:ext>
              </c:extLst>
            </c:dLbl>
            <c:dLbl>
              <c:idx val="18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7C-4360-BB94-F9C872521051}"/>
                </c:ext>
              </c:extLst>
            </c:dLbl>
            <c:dLbl>
              <c:idx val="18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1D-4ED4-8FF7-D38C0545FAC1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97C-4360-BB94-F9C872521051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C6-4543-9DFF-367D0386B137}"/>
                </c:ext>
              </c:extLst>
            </c:dLbl>
            <c:dLbl>
              <c:idx val="188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7C-4360-BB94-F9C872521051}"/>
                </c:ext>
              </c:extLst>
            </c:dLbl>
            <c:dLbl>
              <c:idx val="2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E3-4818-8764-A070CC09652E}"/>
                </c:ext>
              </c:extLst>
            </c:dLbl>
            <c:dLbl>
              <c:idx val="2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8-4C2F-A67A-CE16B21AD5C3}"/>
                </c:ext>
              </c:extLst>
            </c:dLbl>
            <c:dLbl>
              <c:idx val="22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97C-4360-BB94-F9C872521051}"/>
                </c:ext>
              </c:extLst>
            </c:dLbl>
            <c:dLbl>
              <c:idx val="22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29-49B4-BED8-413FCBAC4F14}"/>
                </c:ext>
              </c:extLst>
            </c:dLbl>
            <c:dLbl>
              <c:idx val="24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3C-4836-9ECB-F78F216BD5C2}"/>
                </c:ext>
              </c:extLst>
            </c:dLbl>
            <c:dLbl>
              <c:idx val="24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97C-4360-BB94-F9C872521051}"/>
                </c:ext>
              </c:extLst>
            </c:dLbl>
            <c:dLbl>
              <c:idx val="24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97C-4360-BB94-F9C872521051}"/>
                </c:ext>
              </c:extLst>
            </c:dLbl>
            <c:dLbl>
              <c:idx val="24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8-4C2F-A67A-CE16B21AD5C3}"/>
                </c:ext>
              </c:extLst>
            </c:dLbl>
            <c:dLbl>
              <c:idx val="2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E3-4818-8764-A070CC09652E}"/>
                </c:ext>
              </c:extLst>
            </c:dLbl>
            <c:dLbl>
              <c:idx val="27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75-4B9B-B291-E3BF93FD526D}"/>
                </c:ext>
              </c:extLst>
            </c:dLbl>
            <c:dLbl>
              <c:idx val="27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3C-4836-9ECB-F78F216BD5C2}"/>
                </c:ext>
              </c:extLst>
            </c:dLbl>
            <c:dLbl>
              <c:idx val="27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97C-4360-BB94-F9C872521051}"/>
                </c:ext>
              </c:extLst>
            </c:dLbl>
            <c:dLbl>
              <c:idx val="298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15-4E5D-9A9E-F636D189FE78}"/>
                </c:ext>
              </c:extLst>
            </c:dLbl>
            <c:dLbl>
              <c:idx val="29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E3-4818-8764-A070CC09652E}"/>
                </c:ext>
              </c:extLst>
            </c:dLbl>
            <c:dLbl>
              <c:idx val="304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F09-4E21-BD43-F6BC7745547D}"/>
                </c:ext>
              </c:extLst>
            </c:dLbl>
            <c:dLbl>
              <c:idx val="30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97C-4360-BB94-F9C872521051}"/>
                </c:ext>
              </c:extLst>
            </c:dLbl>
            <c:dLbl>
              <c:idx val="30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97C-4360-BB94-F9C872521051}"/>
                </c:ext>
              </c:extLst>
            </c:dLbl>
            <c:dLbl>
              <c:idx val="3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8D-47FF-88B8-E2559663C3C0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26-4A04-952C-D15FB86F5126}"/>
                </c:ext>
              </c:extLst>
            </c:dLbl>
            <c:dLbl>
              <c:idx val="326"/>
              <c:layout>
                <c:manualLayout>
                  <c:x val="-3.3072049483413447E-2"/>
                  <c:y val="-4.3756107857157334E-2"/>
                </c:manualLayout>
              </c:layout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B7-4E4A-8C3C-22DC2991090B}"/>
                </c:ext>
              </c:extLst>
            </c:dLbl>
            <c:dLbl>
              <c:idx val="328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99-44F5-BA7B-3229C5ABD0C6}"/>
                </c:ext>
              </c:extLst>
            </c:dLbl>
            <c:dLbl>
              <c:idx val="331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8-4C2F-A67A-CE16B21AD5C3}"/>
                </c:ext>
              </c:extLst>
            </c:dLbl>
            <c:dLbl>
              <c:idx val="340"/>
              <c:layout>
                <c:manualLayout>
                  <c:x val="-4.1759887153766884E-2"/>
                  <c:y val="-4.3621771511389247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83-4FEE-8BB9-9F20034B7481}"/>
                </c:ext>
              </c:extLst>
            </c:dLbl>
            <c:dLbl>
              <c:idx val="344"/>
              <c:layout>
                <c:manualLayout>
                  <c:x val="-4.4315871561887189E-2"/>
                  <c:y val="4.1584943591754221E-2"/>
                </c:manualLayout>
              </c:layout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0C-44DF-89CC-A92AB6DB369E}"/>
                </c:ext>
              </c:extLst>
            </c:dLbl>
            <c:dLbl>
              <c:idx val="345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ysClr val="windowText" lastClr="00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29-49B4-BED8-413FCBAC4F14}"/>
                </c:ext>
              </c:extLst>
            </c:dLbl>
            <c:dLbl>
              <c:idx val="34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1D-4ED4-8FF7-D38C0545FAC1}"/>
                </c:ext>
              </c:extLst>
            </c:dLbl>
            <c:dLbl>
              <c:idx val="351"/>
              <c:layout>
                <c:manualLayout>
                  <c:x val="-2.6739479505422707E-2"/>
                  <c:y val="-2.9018595969556405E-2"/>
                </c:manualLayout>
              </c:layout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09-4E21-BD43-F6BC7745547D}"/>
                </c:ext>
              </c:extLst>
            </c:dLbl>
            <c:dLbl>
              <c:idx val="36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12-4452-BEA7-73803C671100}"/>
                </c:ext>
              </c:extLst>
            </c:dLbl>
            <c:dLbl>
              <c:idx val="361"/>
              <c:layout>
                <c:manualLayout>
                  <c:x val="-1.9252119342536334E-2"/>
                  <c:y val="2.9053067069879521E-2"/>
                </c:manualLayout>
              </c:layout>
              <c:tx>
                <c:rich>
                  <a:bodyPr/>
                  <a:lstStyle/>
                  <a:p>
                    <a:fld id="{99617ACC-D5FD-4D2B-8561-FA39333004D2}" type="CATEGORYNAME">
                      <a:rPr lang="en-US"/>
                      <a:pPr/>
                      <a:t>[NOMBRE DE CATEGORÍA]</a:t>
                    </a:fld>
                    <a:endParaRPr lang="es-AR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80C-44DF-89CC-A92AB6DB369E}"/>
                </c:ext>
              </c:extLst>
            </c:dLbl>
            <c:dLbl>
              <c:idx val="3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97C-4360-BB94-F9C872521051}"/>
                </c:ext>
              </c:extLst>
            </c:dLbl>
            <c:dLbl>
              <c:idx val="39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97C-4360-BB94-F9C872521051}"/>
                </c:ext>
              </c:extLst>
            </c:dLbl>
            <c:spPr>
              <a:solidFill>
                <a:srgbClr val="FFFFFF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050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bg1">
                          <a:lumMod val="75000"/>
                        </a:schemeClr>
                      </a:solidFill>
                    </a:ln>
                  </c:spPr>
                </c15:leaderLines>
              </c:ext>
            </c:extLst>
          </c:dLbls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REGV!$AK$11:$AK$419</c:f>
              <c:numCache>
                <c:formatCode>#,##0.0_);[Red]\-#,##0.0_)</c:formatCode>
                <c:ptCount val="409"/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60.689142005176144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42.12161924540473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76.307613490385847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55.999653001725221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89.846975569382039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34.777922748973573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129.87660820687353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95.572763456885511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160.98786319634905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137.424029625668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165.86471675385059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123.89672635249326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157.69228292337652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115.26463621439714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166.60088026590631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122.26577515991971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158.64417007296743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93.670992405473854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152.79795401851888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115.23407208524164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174.20614375682351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397C-4360-BB94-F9C872521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56416"/>
        <c:axId val="80974592"/>
      </c:lineChart>
      <c:catAx>
        <c:axId val="8095641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0974592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8097459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0956416"/>
        <c:crosses val="autoZero"/>
        <c:crossBetween val="midCat"/>
      </c:valAx>
      <c:catAx>
        <c:axId val="8097612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80994304"/>
        <c:crosses val="autoZero"/>
        <c:auto val="0"/>
        <c:lblAlgn val="ctr"/>
        <c:lblOffset val="100"/>
        <c:noMultiLvlLbl val="0"/>
      </c:catAx>
      <c:valAx>
        <c:axId val="80994304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0976128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6.9562781508411303E-2"/>
          <c:y val="0.93834319520785137"/>
          <c:w val="0.88719922425283815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VARS!$B$16</c:f>
          <c:strCache>
            <c:ptCount val="1"/>
            <c:pt idx="0">
              <c:v>Transferencias de Automotores Usados (REGVU)
Miles de vehículos.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>
              <a:solidFill>
                <a:sysClr val="windowText" lastClr="000000"/>
              </a:solidFill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169344870210137E-2"/>
          <c:y val="0.14864864864864866"/>
          <c:w val="0.88998763906056866"/>
          <c:h val="0.70849420849420863"/>
        </c:manualLayout>
      </c:layout>
      <c:barChart>
        <c:barDir val="col"/>
        <c:grouping val="clustered"/>
        <c:varyColors val="0"/>
        <c:ser>
          <c:idx val="0"/>
          <c:order val="3"/>
          <c:tx>
            <c:strRef>
              <c:f>REGV!$CG$10</c:f>
              <c:strCache>
                <c:ptCount val="1"/>
                <c:pt idx="0">
                  <c:v>Desac. Argentina</c:v>
                </c:pt>
              </c:strCache>
            </c:strRef>
          </c:tx>
          <c:spPr>
            <a:solidFill>
              <a:srgbClr val="FFCCFF"/>
            </a:solidFill>
            <a:ln w="25400">
              <a:noFill/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REGV!$CG$11:$CG$419</c:f>
              <c:numCache>
                <c:formatCode>0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10C-B5E3-41CDB850E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1236352"/>
        <c:axId val="81237888"/>
      </c:barChart>
      <c:lineChart>
        <c:grouping val="standard"/>
        <c:varyColors val="0"/>
        <c:ser>
          <c:idx val="3"/>
          <c:order val="0"/>
          <c:tx>
            <c:strRef>
              <c:f>REGV!$AI$10</c:f>
              <c:strCache>
                <c:ptCount val="1"/>
                <c:pt idx="0">
                  <c:v>REGVU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REGV!$AI$11:$AI$419</c:f>
              <c:numCache>
                <c:formatCode>#,##0.0_);[Red]\-#,##0.0_)</c:formatCode>
                <c:ptCount val="409"/>
                <c:pt idx="0">
                  <c:v>61.408932946898204</c:v>
                </c:pt>
                <c:pt idx="1">
                  <c:v>58.049612312100237</c:v>
                </c:pt>
                <c:pt idx="2">
                  <c:v>57.105521033010518</c:v>
                </c:pt>
                <c:pt idx="3">
                  <c:v>55.891711684006097</c:v>
                </c:pt>
                <c:pt idx="4">
                  <c:v>55.071855149627297</c:v>
                </c:pt>
                <c:pt idx="5">
                  <c:v>54.920942774954241</c:v>
                </c:pt>
                <c:pt idx="6">
                  <c:v>54.001848480622321</c:v>
                </c:pt>
                <c:pt idx="7">
                  <c:v>53.836581726523853</c:v>
                </c:pt>
                <c:pt idx="8">
                  <c:v>54.544205741332462</c:v>
                </c:pt>
                <c:pt idx="9">
                  <c:v>55.144284316215739</c:v>
                </c:pt>
                <c:pt idx="10">
                  <c:v>55.689142005176144</c:v>
                </c:pt>
                <c:pt idx="11">
                  <c:v>55.217895749535394</c:v>
                </c:pt>
                <c:pt idx="12">
                  <c:v>52.572087834170638</c:v>
                </c:pt>
                <c:pt idx="13">
                  <c:v>49.868393893993002</c:v>
                </c:pt>
                <c:pt idx="14">
                  <c:v>49.149165826478338</c:v>
                </c:pt>
                <c:pt idx="15">
                  <c:v>48.912897664811879</c:v>
                </c:pt>
                <c:pt idx="16">
                  <c:v>47.446149601559739</c:v>
                </c:pt>
                <c:pt idx="17">
                  <c:v>47.12161924540473</c:v>
                </c:pt>
                <c:pt idx="18">
                  <c:v>48.748334964093992</c:v>
                </c:pt>
                <c:pt idx="19">
                  <c:v>49.142358855654621</c:v>
                </c:pt>
                <c:pt idx="20">
                  <c:v>48.501813866827163</c:v>
                </c:pt>
                <c:pt idx="21">
                  <c:v>49.756502116142755</c:v>
                </c:pt>
                <c:pt idx="22">
                  <c:v>52.240241948008716</c:v>
                </c:pt>
                <c:pt idx="23">
                  <c:v>53.417765098716814</c:v>
                </c:pt>
                <c:pt idx="24">
                  <c:v>55.15451220134635</c:v>
                </c:pt>
                <c:pt idx="25">
                  <c:v>57.484349769634747</c:v>
                </c:pt>
                <c:pt idx="26">
                  <c:v>57.204697472204643</c:v>
                </c:pt>
                <c:pt idx="27">
                  <c:v>57.068833671077364</c:v>
                </c:pt>
                <c:pt idx="28">
                  <c:v>58.310391065887032</c:v>
                </c:pt>
                <c:pt idx="29">
                  <c:v>57.503711188048115</c:v>
                </c:pt>
                <c:pt idx="30">
                  <c:v>55.852659135914237</c:v>
                </c:pt>
                <c:pt idx="31">
                  <c:v>55.789196116876425</c:v>
                </c:pt>
                <c:pt idx="32">
                  <c:v>56.077129806595281</c:v>
                </c:pt>
                <c:pt idx="33">
                  <c:v>54.487760495499465</c:v>
                </c:pt>
                <c:pt idx="34">
                  <c:v>53.119687348836464</c:v>
                </c:pt>
                <c:pt idx="35">
                  <c:v>55.430092767519781</c:v>
                </c:pt>
                <c:pt idx="36">
                  <c:v>58.815813738100033</c:v>
                </c:pt>
                <c:pt idx="37">
                  <c:v>61.21019477427874</c:v>
                </c:pt>
                <c:pt idx="38">
                  <c:v>63.387939258110961</c:v>
                </c:pt>
                <c:pt idx="39">
                  <c:v>64.286681586384375</c:v>
                </c:pt>
                <c:pt idx="40">
                  <c:v>64.457662957526694</c:v>
                </c:pt>
                <c:pt idx="41">
                  <c:v>64.35070108707724</c:v>
                </c:pt>
                <c:pt idx="42">
                  <c:v>63.481682172580619</c:v>
                </c:pt>
                <c:pt idx="43">
                  <c:v>63.438874271172708</c:v>
                </c:pt>
                <c:pt idx="44">
                  <c:v>66.959588755552772</c:v>
                </c:pt>
                <c:pt idx="45">
                  <c:v>71.307613490385847</c:v>
                </c:pt>
                <c:pt idx="46">
                  <c:v>71.285598473073463</c:v>
                </c:pt>
                <c:pt idx="47">
                  <c:v>70.0187748318248</c:v>
                </c:pt>
                <c:pt idx="48">
                  <c:v>70.490926356299198</c:v>
                </c:pt>
                <c:pt idx="49">
                  <c:v>70.540820513739362</c:v>
                </c:pt>
                <c:pt idx="50">
                  <c:v>70.051078817657469</c:v>
                </c:pt>
                <c:pt idx="51">
                  <c:v>69.79673668609108</c:v>
                </c:pt>
                <c:pt idx="52">
                  <c:v>69.0177828452249</c:v>
                </c:pt>
                <c:pt idx="53">
                  <c:v>67.910439136269133</c:v>
                </c:pt>
                <c:pt idx="54">
                  <c:v>68.462415984616271</c:v>
                </c:pt>
                <c:pt idx="55">
                  <c:v>68.692409322581767</c:v>
                </c:pt>
                <c:pt idx="56">
                  <c:v>65.206734248716089</c:v>
                </c:pt>
                <c:pt idx="57">
                  <c:v>62.327292190357284</c:v>
                </c:pt>
                <c:pt idx="58">
                  <c:v>63.445219546774098</c:v>
                </c:pt>
                <c:pt idx="59">
                  <c:v>63.155859034547859</c:v>
                </c:pt>
                <c:pt idx="60">
                  <c:v>60.999653001725221</c:v>
                </c:pt>
                <c:pt idx="61">
                  <c:v>62.086144997572944</c:v>
                </c:pt>
                <c:pt idx="62">
                  <c:v>65.220462425017701</c:v>
                </c:pt>
                <c:pt idx="63">
                  <c:v>68.950345625811906</c:v>
                </c:pt>
                <c:pt idx="64">
                  <c:v>74.366910875166639</c:v>
                </c:pt>
                <c:pt idx="65">
                  <c:v>79.652834888083788</c:v>
                </c:pt>
                <c:pt idx="66">
                  <c:v>80.436592142941009</c:v>
                </c:pt>
                <c:pt idx="67">
                  <c:v>80.389220684615282</c:v>
                </c:pt>
                <c:pt idx="68">
                  <c:v>83.79652744231791</c:v>
                </c:pt>
                <c:pt idx="69">
                  <c:v>84.846975569382039</c:v>
                </c:pt>
                <c:pt idx="70">
                  <c:v>82.47428512064414</c:v>
                </c:pt>
                <c:pt idx="71">
                  <c:v>79.876185400079606</c:v>
                </c:pt>
                <c:pt idx="72">
                  <c:v>76.772520707684237</c:v>
                </c:pt>
                <c:pt idx="73">
                  <c:v>73.075590631237191</c:v>
                </c:pt>
                <c:pt idx="74">
                  <c:v>69.943646497525947</c:v>
                </c:pt>
                <c:pt idx="75">
                  <c:v>66.197876104931169</c:v>
                </c:pt>
                <c:pt idx="76">
                  <c:v>62.377498865846228</c:v>
                </c:pt>
                <c:pt idx="77">
                  <c:v>62.131530298521355</c:v>
                </c:pt>
                <c:pt idx="78">
                  <c:v>63.937906600559387</c:v>
                </c:pt>
                <c:pt idx="79">
                  <c:v>61.978567839852929</c:v>
                </c:pt>
                <c:pt idx="80">
                  <c:v>56.944259418626459</c:v>
                </c:pt>
                <c:pt idx="81">
                  <c:v>55.449045644247278</c:v>
                </c:pt>
                <c:pt idx="82">
                  <c:v>58.388331721827036</c:v>
                </c:pt>
                <c:pt idx="83">
                  <c:v>60.883928942847305</c:v>
                </c:pt>
                <c:pt idx="84">
                  <c:v>61.562825736571419</c:v>
                </c:pt>
                <c:pt idx="85">
                  <c:v>60.735249787229343</c:v>
                </c:pt>
                <c:pt idx="86">
                  <c:v>59.327592397546894</c:v>
                </c:pt>
                <c:pt idx="87">
                  <c:v>59.027565585464188</c:v>
                </c:pt>
                <c:pt idx="88">
                  <c:v>56.193623437461554</c:v>
                </c:pt>
                <c:pt idx="89">
                  <c:v>51.413018561068327</c:v>
                </c:pt>
                <c:pt idx="90">
                  <c:v>49.429995994818924</c:v>
                </c:pt>
                <c:pt idx="91">
                  <c:v>49.780540220165463</c:v>
                </c:pt>
                <c:pt idx="92">
                  <c:v>49.308067892855263</c:v>
                </c:pt>
                <c:pt idx="93">
                  <c:v>47.163943515027213</c:v>
                </c:pt>
                <c:pt idx="94">
                  <c:v>43.829800567613262</c:v>
                </c:pt>
                <c:pt idx="95">
                  <c:v>40.753877619413458</c:v>
                </c:pt>
                <c:pt idx="96">
                  <c:v>39.777922748973573</c:v>
                </c:pt>
                <c:pt idx="97">
                  <c:v>40.869778716937539</c:v>
                </c:pt>
                <c:pt idx="98">
                  <c:v>42.851129443012809</c:v>
                </c:pt>
                <c:pt idx="99">
                  <c:v>44.269596605485283</c:v>
                </c:pt>
                <c:pt idx="100">
                  <c:v>47.127440745301591</c:v>
                </c:pt>
                <c:pt idx="101">
                  <c:v>50.286031395887107</c:v>
                </c:pt>
                <c:pt idx="102">
                  <c:v>51.369464939653461</c:v>
                </c:pt>
                <c:pt idx="103">
                  <c:v>53.457816833926366</c:v>
                </c:pt>
                <c:pt idx="104">
                  <c:v>56.460282739515925</c:v>
                </c:pt>
                <c:pt idx="105">
                  <c:v>57.323411004097402</c:v>
                </c:pt>
                <c:pt idx="106">
                  <c:v>58.376456053129395</c:v>
                </c:pt>
                <c:pt idx="107">
                  <c:v>61.883497565696267</c:v>
                </c:pt>
                <c:pt idx="108">
                  <c:v>63.619451586348987</c:v>
                </c:pt>
                <c:pt idx="109">
                  <c:v>63.005079937380344</c:v>
                </c:pt>
                <c:pt idx="110">
                  <c:v>63.994323330918739</c:v>
                </c:pt>
                <c:pt idx="111">
                  <c:v>65.255764976312207</c:v>
                </c:pt>
                <c:pt idx="112">
                  <c:v>65.731899168091459</c:v>
                </c:pt>
                <c:pt idx="113">
                  <c:v>67.612743401749952</c:v>
                </c:pt>
                <c:pt idx="114">
                  <c:v>68.885498236429399</c:v>
                </c:pt>
                <c:pt idx="115">
                  <c:v>67.436122105475164</c:v>
                </c:pt>
                <c:pt idx="116">
                  <c:v>67.45709670038768</c:v>
                </c:pt>
                <c:pt idx="117">
                  <c:v>70.919254951206085</c:v>
                </c:pt>
                <c:pt idx="118">
                  <c:v>72.323325793415918</c:v>
                </c:pt>
                <c:pt idx="119">
                  <c:v>70.814852189640035</c:v>
                </c:pt>
                <c:pt idx="120">
                  <c:v>71.850893967557809</c:v>
                </c:pt>
                <c:pt idx="121">
                  <c:v>74.826539033949103</c:v>
                </c:pt>
                <c:pt idx="122">
                  <c:v>75.630045086020843</c:v>
                </c:pt>
                <c:pt idx="123">
                  <c:v>76.08796862951111</c:v>
                </c:pt>
                <c:pt idx="124">
                  <c:v>76.845424974168026</c:v>
                </c:pt>
                <c:pt idx="125">
                  <c:v>75.823051633047569</c:v>
                </c:pt>
                <c:pt idx="126">
                  <c:v>75.138464493085209</c:v>
                </c:pt>
                <c:pt idx="127">
                  <c:v>77.117855026376347</c:v>
                </c:pt>
                <c:pt idx="128">
                  <c:v>78.738653317640072</c:v>
                </c:pt>
                <c:pt idx="129">
                  <c:v>77.619466479397985</c:v>
                </c:pt>
                <c:pt idx="130">
                  <c:v>79.414747105175962</c:v>
                </c:pt>
                <c:pt idx="131">
                  <c:v>82.923038485748478</c:v>
                </c:pt>
                <c:pt idx="132">
                  <c:v>82.961066145524882</c:v>
                </c:pt>
                <c:pt idx="133">
                  <c:v>83.530476012047629</c:v>
                </c:pt>
                <c:pt idx="134">
                  <c:v>84.036392767709685</c:v>
                </c:pt>
                <c:pt idx="135">
                  <c:v>83.365183752406281</c:v>
                </c:pt>
                <c:pt idx="136">
                  <c:v>84.510187760178098</c:v>
                </c:pt>
                <c:pt idx="137">
                  <c:v>85.405664591453757</c:v>
                </c:pt>
                <c:pt idx="138">
                  <c:v>85.245680990708138</c:v>
                </c:pt>
                <c:pt idx="139">
                  <c:v>85.475359240695227</c:v>
                </c:pt>
                <c:pt idx="140">
                  <c:v>87.572840067712107</c:v>
                </c:pt>
                <c:pt idx="141">
                  <c:v>90.542440781016154</c:v>
                </c:pt>
                <c:pt idx="142">
                  <c:v>90.109253076802716</c:v>
                </c:pt>
                <c:pt idx="143">
                  <c:v>90.176074505717139</c:v>
                </c:pt>
                <c:pt idx="144">
                  <c:v>94.308391750417726</c:v>
                </c:pt>
                <c:pt idx="145">
                  <c:v>96.371866154871498</c:v>
                </c:pt>
                <c:pt idx="146">
                  <c:v>98.175668836109281</c:v>
                </c:pt>
                <c:pt idx="147">
                  <c:v>101.58437244849362</c:v>
                </c:pt>
                <c:pt idx="148">
                  <c:v>101.61456925876041</c:v>
                </c:pt>
                <c:pt idx="149">
                  <c:v>101.49331397388409</c:v>
                </c:pt>
                <c:pt idx="150">
                  <c:v>103.25593101948617</c:v>
                </c:pt>
                <c:pt idx="151">
                  <c:v>103.2214832574503</c:v>
                </c:pt>
                <c:pt idx="152">
                  <c:v>101.42509753297718</c:v>
                </c:pt>
                <c:pt idx="153">
                  <c:v>101.33395831036702</c:v>
                </c:pt>
                <c:pt idx="154">
                  <c:v>103.16400264864421</c:v>
                </c:pt>
                <c:pt idx="155">
                  <c:v>105.12923278851557</c:v>
                </c:pt>
                <c:pt idx="156">
                  <c:v>107.05316665927285</c:v>
                </c:pt>
                <c:pt idx="157">
                  <c:v>107.998406649934</c:v>
                </c:pt>
                <c:pt idx="158">
                  <c:v>108.28697626557742</c:v>
                </c:pt>
                <c:pt idx="159">
                  <c:v>108.69381240693372</c:v>
                </c:pt>
                <c:pt idx="160">
                  <c:v>108.6283837392761</c:v>
                </c:pt>
                <c:pt idx="161">
                  <c:v>109.18134565000064</c:v>
                </c:pt>
                <c:pt idx="162">
                  <c:v>112.88624234307518</c:v>
                </c:pt>
                <c:pt idx="163">
                  <c:v>118.50022210503813</c:v>
                </c:pt>
                <c:pt idx="164">
                  <c:v>120.21691891075938</c:v>
                </c:pt>
                <c:pt idx="165">
                  <c:v>118.98024552035342</c:v>
                </c:pt>
                <c:pt idx="166">
                  <c:v>121.66814832802547</c:v>
                </c:pt>
                <c:pt idx="167">
                  <c:v>124.87660820687353</c:v>
                </c:pt>
                <c:pt idx="168">
                  <c:v>122.36719748317246</c:v>
                </c:pt>
                <c:pt idx="169">
                  <c:v>120.53202321733174</c:v>
                </c:pt>
                <c:pt idx="170">
                  <c:v>121.84715707174004</c:v>
                </c:pt>
                <c:pt idx="171">
                  <c:v>122.46463796268591</c:v>
                </c:pt>
                <c:pt idx="172">
                  <c:v>124.19816602665421</c:v>
                </c:pt>
                <c:pt idx="173">
                  <c:v>123.83196718851772</c:v>
                </c:pt>
                <c:pt idx="174">
                  <c:v>117.95395141558021</c:v>
                </c:pt>
                <c:pt idx="175">
                  <c:v>112.0214309003434</c:v>
                </c:pt>
                <c:pt idx="176">
                  <c:v>111.54661646424935</c:v>
                </c:pt>
                <c:pt idx="177">
                  <c:v>112.67642704591269</c:v>
                </c:pt>
                <c:pt idx="178">
                  <c:v>108.29704932557712</c:v>
                </c:pt>
                <c:pt idx="179">
                  <c:v>102.6718301790857</c:v>
                </c:pt>
                <c:pt idx="180">
                  <c:v>103.31966253529544</c:v>
                </c:pt>
                <c:pt idx="181">
                  <c:v>103.78573737603405</c:v>
                </c:pt>
                <c:pt idx="182">
                  <c:v>100.67091373744113</c:v>
                </c:pt>
                <c:pt idx="183">
                  <c:v>100.57276345688551</c:v>
                </c:pt>
                <c:pt idx="184">
                  <c:v>102.78293050439135</c:v>
                </c:pt>
                <c:pt idx="185">
                  <c:v>105.85898220085134</c:v>
                </c:pt>
                <c:pt idx="186">
                  <c:v>111.18128610000392</c:v>
                </c:pt>
                <c:pt idx="187">
                  <c:v>115.44767148023725</c:v>
                </c:pt>
                <c:pt idx="188">
                  <c:v>115.05855342017264</c:v>
                </c:pt>
                <c:pt idx="189">
                  <c:v>115.29821247708686</c:v>
                </c:pt>
                <c:pt idx="190">
                  <c:v>118.7131497693281</c:v>
                </c:pt>
                <c:pt idx="191">
                  <c:v>119.77831503130294</c:v>
                </c:pt>
                <c:pt idx="192">
                  <c:v>119.34818130762815</c:v>
                </c:pt>
                <c:pt idx="193">
                  <c:v>121.95903855028135</c:v>
                </c:pt>
                <c:pt idx="194">
                  <c:v>125.70986080752832</c:v>
                </c:pt>
                <c:pt idx="195">
                  <c:v>126.15090526821743</c:v>
                </c:pt>
                <c:pt idx="196">
                  <c:v>124.94734905494977</c:v>
                </c:pt>
                <c:pt idx="197">
                  <c:v>124.47694428953108</c:v>
                </c:pt>
                <c:pt idx="198">
                  <c:v>123.72301905028753</c:v>
                </c:pt>
                <c:pt idx="199">
                  <c:v>124.37263856655842</c:v>
                </c:pt>
                <c:pt idx="200">
                  <c:v>128.23992695546326</c:v>
                </c:pt>
                <c:pt idx="201">
                  <c:v>132.26143718440358</c:v>
                </c:pt>
                <c:pt idx="202">
                  <c:v>136.99969053680661</c:v>
                </c:pt>
                <c:pt idx="203">
                  <c:v>145.1571214164758</c:v>
                </c:pt>
                <c:pt idx="204">
                  <c:v>152.81870388489921</c:v>
                </c:pt>
                <c:pt idx="205">
                  <c:v>155.98786319634905</c:v>
                </c:pt>
                <c:pt idx="206">
                  <c:v>154.68245225954945</c:v>
                </c:pt>
                <c:pt idx="207">
                  <c:v>152.86684223724916</c:v>
                </c:pt>
                <c:pt idx="208">
                  <c:v>153.03941988660929</c:v>
                </c:pt>
                <c:pt idx="209">
                  <c:v>153.84002930503473</c:v>
                </c:pt>
                <c:pt idx="210">
                  <c:v>153.80716332407238</c:v>
                </c:pt>
                <c:pt idx="211">
                  <c:v>152.80528749171336</c:v>
                </c:pt>
                <c:pt idx="212">
                  <c:v>153.82135164956659</c:v>
                </c:pt>
                <c:pt idx="213">
                  <c:v>155.3809980206953</c:v>
                </c:pt>
                <c:pt idx="214">
                  <c:v>154.18776490790583</c:v>
                </c:pt>
                <c:pt idx="215">
                  <c:v>150.47326989930215</c:v>
                </c:pt>
                <c:pt idx="216">
                  <c:v>144.67372679343976</c:v>
                </c:pt>
                <c:pt idx="217">
                  <c:v>143.04958494296494</c:v>
                </c:pt>
                <c:pt idx="218">
                  <c:v>146.33686618635164</c:v>
                </c:pt>
                <c:pt idx="219">
                  <c:v>148.1471394124016</c:v>
                </c:pt>
                <c:pt idx="220">
                  <c:v>148.10599046650086</c:v>
                </c:pt>
                <c:pt idx="221">
                  <c:v>147.29154160535307</c:v>
                </c:pt>
                <c:pt idx="222">
                  <c:v>148.70672739453352</c:v>
                </c:pt>
                <c:pt idx="223">
                  <c:v>150.36077794367753</c:v>
                </c:pt>
                <c:pt idx="224">
                  <c:v>146.73422464599992</c:v>
                </c:pt>
                <c:pt idx="225">
                  <c:v>142.424029625668</c:v>
                </c:pt>
                <c:pt idx="226">
                  <c:v>143.27518772143665</c:v>
                </c:pt>
                <c:pt idx="227">
                  <c:v>145.78189285896767</c:v>
                </c:pt>
                <c:pt idx="228">
                  <c:v>145.45204692579907</c:v>
                </c:pt>
                <c:pt idx="229">
                  <c:v>147.12926472959623</c:v>
                </c:pt>
                <c:pt idx="230">
                  <c:v>150.40569972962541</c:v>
                </c:pt>
                <c:pt idx="231">
                  <c:v>153.65606919635047</c:v>
                </c:pt>
                <c:pt idx="232">
                  <c:v>159.24907887705666</c:v>
                </c:pt>
                <c:pt idx="233">
                  <c:v>160.86471675385059</c:v>
                </c:pt>
                <c:pt idx="234">
                  <c:v>158.73634858941679</c:v>
                </c:pt>
                <c:pt idx="235">
                  <c:v>158.47735118800219</c:v>
                </c:pt>
                <c:pt idx="236">
                  <c:v>158.01584887866971</c:v>
                </c:pt>
                <c:pt idx="237">
                  <c:v>153.7817912623081</c:v>
                </c:pt>
                <c:pt idx="238">
                  <c:v>148.21296075278133</c:v>
                </c:pt>
                <c:pt idx="239">
                  <c:v>147.64288120051191</c:v>
                </c:pt>
                <c:pt idx="240">
                  <c:v>149.56297407389329</c:v>
                </c:pt>
                <c:pt idx="241">
                  <c:v>146.41312931882973</c:v>
                </c:pt>
                <c:pt idx="242">
                  <c:v>141.57441800147674</c:v>
                </c:pt>
                <c:pt idx="243">
                  <c:v>137.47490056216157</c:v>
                </c:pt>
                <c:pt idx="244">
                  <c:v>133.56634022438874</c:v>
                </c:pt>
                <c:pt idx="245">
                  <c:v>131.8131290703723</c:v>
                </c:pt>
                <c:pt idx="246">
                  <c:v>129.6620379368093</c:v>
                </c:pt>
                <c:pt idx="247">
                  <c:v>128.89672635249326</c:v>
                </c:pt>
                <c:pt idx="248">
                  <c:v>132.94954554534164</c:v>
                </c:pt>
                <c:pt idx="249">
                  <c:v>138.61480718016668</c:v>
                </c:pt>
                <c:pt idx="250">
                  <c:v>139.22663306956974</c:v>
                </c:pt>
                <c:pt idx="251">
                  <c:v>136.70446697560641</c:v>
                </c:pt>
                <c:pt idx="252">
                  <c:v>139.72471814569326</c:v>
                </c:pt>
                <c:pt idx="253">
                  <c:v>142.4235495187018</c:v>
                </c:pt>
                <c:pt idx="254">
                  <c:v>141.10528645330123</c:v>
                </c:pt>
                <c:pt idx="255">
                  <c:v>142.22845484401608</c:v>
                </c:pt>
                <c:pt idx="256">
                  <c:v>145.59436583040625</c:v>
                </c:pt>
                <c:pt idx="257">
                  <c:v>149.83365937879196</c:v>
                </c:pt>
                <c:pt idx="258">
                  <c:v>152.69228292337652</c:v>
                </c:pt>
                <c:pt idx="259">
                  <c:v>152.16078708984259</c:v>
                </c:pt>
                <c:pt idx="260">
                  <c:v>150.04240147564124</c:v>
                </c:pt>
                <c:pt idx="261">
                  <c:v>147.48943367187587</c:v>
                </c:pt>
                <c:pt idx="262">
                  <c:v>143.51010216626722</c:v>
                </c:pt>
                <c:pt idx="263">
                  <c:v>137.15203229112581</c:v>
                </c:pt>
                <c:pt idx="264">
                  <c:v>129.74417080181118</c:v>
                </c:pt>
                <c:pt idx="265">
                  <c:v>126.71218521766353</c:v>
                </c:pt>
                <c:pt idx="266">
                  <c:v>126.58374437606511</c:v>
                </c:pt>
                <c:pt idx="267">
                  <c:v>124.1248752972885</c:v>
                </c:pt>
                <c:pt idx="268">
                  <c:v>122.37286842320991</c:v>
                </c:pt>
                <c:pt idx="269">
                  <c:v>121.46074831999901</c:v>
                </c:pt>
                <c:pt idx="270">
                  <c:v>120.26463621439714</c:v>
                </c:pt>
                <c:pt idx="271">
                  <c:v>120.66071138873835</c:v>
                </c:pt>
                <c:pt idx="272">
                  <c:v>122.95084996465431</c:v>
                </c:pt>
                <c:pt idx="273">
                  <c:v>126.27429411958963</c:v>
                </c:pt>
                <c:pt idx="274">
                  <c:v>130.78831028470151</c:v>
                </c:pt>
                <c:pt idx="275">
                  <c:v>136.17094282881962</c:v>
                </c:pt>
                <c:pt idx="276">
                  <c:v>137.97058447988599</c:v>
                </c:pt>
                <c:pt idx="277">
                  <c:v>139.41247172049924</c:v>
                </c:pt>
                <c:pt idx="278">
                  <c:v>146.1989629732403</c:v>
                </c:pt>
                <c:pt idx="279">
                  <c:v>149.87251933980517</c:v>
                </c:pt>
                <c:pt idx="280">
                  <c:v>146.60735193558386</c:v>
                </c:pt>
                <c:pt idx="281">
                  <c:v>147.98652287742766</c:v>
                </c:pt>
                <c:pt idx="282">
                  <c:v>151.34212617008063</c:v>
                </c:pt>
                <c:pt idx="283">
                  <c:v>147.20285684150042</c:v>
                </c:pt>
                <c:pt idx="284">
                  <c:v>143.78257637981642</c:v>
                </c:pt>
                <c:pt idx="285">
                  <c:v>145.7202272322788</c:v>
                </c:pt>
                <c:pt idx="286">
                  <c:v>149.79019420913139</c:v>
                </c:pt>
                <c:pt idx="287">
                  <c:v>153.44198011269737</c:v>
                </c:pt>
                <c:pt idx="288">
                  <c:v>153.79798318091713</c:v>
                </c:pt>
                <c:pt idx="289">
                  <c:v>156.67181779554886</c:v>
                </c:pt>
                <c:pt idx="290">
                  <c:v>161.60088026590631</c:v>
                </c:pt>
                <c:pt idx="291">
                  <c:v>161.0431874354812</c:v>
                </c:pt>
                <c:pt idx="292">
                  <c:v>155.18783662678157</c:v>
                </c:pt>
                <c:pt idx="293">
                  <c:v>144.67948804784328</c:v>
                </c:pt>
                <c:pt idx="294">
                  <c:v>138.33816670651601</c:v>
                </c:pt>
                <c:pt idx="295">
                  <c:v>139.21055046079948</c:v>
                </c:pt>
                <c:pt idx="296">
                  <c:v>136.83453093586806</c:v>
                </c:pt>
                <c:pt idx="297">
                  <c:v>130.28761017909696</c:v>
                </c:pt>
                <c:pt idx="298">
                  <c:v>127.26577515991971</c:v>
                </c:pt>
                <c:pt idx="299">
                  <c:v>132.25065367955091</c:v>
                </c:pt>
                <c:pt idx="300">
                  <c:v>143.04208565291975</c:v>
                </c:pt>
                <c:pt idx="301">
                  <c:v>145.92815047257071</c:v>
                </c:pt>
                <c:pt idx="302">
                  <c:v>140.19715330658701</c:v>
                </c:pt>
                <c:pt idx="303">
                  <c:v>145.881928077417</c:v>
                </c:pt>
                <c:pt idx="304">
                  <c:v>153.64417007296743</c:v>
                </c:pt>
                <c:pt idx="305">
                  <c:v>148.10628029058847</c:v>
                </c:pt>
                <c:pt idx="306">
                  <c:v>142.31350269536296</c:v>
                </c:pt>
                <c:pt idx="307">
                  <c:v>141.85378187477136</c:v>
                </c:pt>
                <c:pt idx="308">
                  <c:v>141.84569397564781</c:v>
                </c:pt>
                <c:pt idx="309">
                  <c:v>137.71272595417472</c:v>
                </c:pt>
                <c:pt idx="310">
                  <c:v>132.32175685998732</c:v>
                </c:pt>
                <c:pt idx="311">
                  <c:v>128.33704847164847</c:v>
                </c:pt>
                <c:pt idx="312">
                  <c:v>119.28514143892595</c:v>
                </c:pt>
                <c:pt idx="313">
                  <c:v>107.43161508783936</c:v>
                </c:pt>
                <c:pt idx="314">
                  <c:v>100.48023385788173</c:v>
                </c:pt>
                <c:pt idx="315">
                  <c:v>98.670992405473854</c:v>
                </c:pt>
                <c:pt idx="316">
                  <c:v>103.41255208672563</c:v>
                </c:pt>
                <c:pt idx="317">
                  <c:v>117.13593189186315</c:v>
                </c:pt>
                <c:pt idx="318">
                  <c:v>132.31931083826271</c:v>
                </c:pt>
                <c:pt idx="319">
                  <c:v>139.6353704852902</c:v>
                </c:pt>
                <c:pt idx="320">
                  <c:v>139.92698841396049</c:v>
                </c:pt>
                <c:pt idx="321">
                  <c:v>144.47735192659422</c:v>
                </c:pt>
                <c:pt idx="322">
                  <c:v>147.40217314596313</c:v>
                </c:pt>
                <c:pt idx="323">
                  <c:v>141.44543068878818</c:v>
                </c:pt>
                <c:pt idx="324">
                  <c:v>139.93890655920723</c:v>
                </c:pt>
                <c:pt idx="325">
                  <c:v>146.08443058374837</c:v>
                </c:pt>
                <c:pt idx="326">
                  <c:v>147.73463893390192</c:v>
                </c:pt>
                <c:pt idx="327">
                  <c:v>137.51938528649794</c:v>
                </c:pt>
                <c:pt idx="328">
                  <c:v>130.40692347784477</c:v>
                </c:pt>
                <c:pt idx="329">
                  <c:v>133.14137292023236</c:v>
                </c:pt>
                <c:pt idx="330">
                  <c:v>132.66969013222288</c:v>
                </c:pt>
                <c:pt idx="331">
                  <c:v>135.54142924557041</c:v>
                </c:pt>
                <c:pt idx="332">
                  <c:v>142.19330727129272</c:v>
                </c:pt>
                <c:pt idx="333">
                  <c:v>141.09680358944399</c:v>
                </c:pt>
                <c:pt idx="334">
                  <c:v>142.11253836617902</c:v>
                </c:pt>
                <c:pt idx="335">
                  <c:v>143.70841790588645</c:v>
                </c:pt>
                <c:pt idx="336">
                  <c:v>139.72361696873219</c:v>
                </c:pt>
                <c:pt idx="337">
                  <c:v>139.19486291712678</c:v>
                </c:pt>
                <c:pt idx="338">
                  <c:v>142.28316834017375</c:v>
                </c:pt>
                <c:pt idx="339">
                  <c:v>146.13174502789002</c:v>
                </c:pt>
                <c:pt idx="340">
                  <c:v>147.79795401851888</c:v>
                </c:pt>
                <c:pt idx="341">
                  <c:v>142.3530894116883</c:v>
                </c:pt>
                <c:pt idx="342">
                  <c:v>131.10258134095312</c:v>
                </c:pt>
                <c:pt idx="343">
                  <c:v>122.06874311371197</c:v>
                </c:pt>
                <c:pt idx="344">
                  <c:v>120.27303333434635</c:v>
                </c:pt>
                <c:pt idx="345">
                  <c:v>121.15817692122664</c:v>
                </c:pt>
                <c:pt idx="346">
                  <c:v>120.23407208524164</c:v>
                </c:pt>
                <c:pt idx="347">
                  <c:v>122.89385188829006</c:v>
                </c:pt>
                <c:pt idx="348">
                  <c:v>129.53042353938315</c:v>
                </c:pt>
                <c:pt idx="349">
                  <c:v>135.80821010030763</c:v>
                </c:pt>
                <c:pt idx="350">
                  <c:v>141.89411608483627</c:v>
                </c:pt>
                <c:pt idx="351">
                  <c:v>144.29659435314156</c:v>
                </c:pt>
                <c:pt idx="352">
                  <c:v>141.61216979920323</c:v>
                </c:pt>
                <c:pt idx="353">
                  <c:v>139.5028878158426</c:v>
                </c:pt>
                <c:pt idx="354">
                  <c:v>141.37314440099573</c:v>
                </c:pt>
                <c:pt idx="355">
                  <c:v>138.4755002076073</c:v>
                </c:pt>
                <c:pt idx="356">
                  <c:v>131.840409467565</c:v>
                </c:pt>
                <c:pt idx="357">
                  <c:v>132.60329890192097</c:v>
                </c:pt>
                <c:pt idx="358">
                  <c:v>134.97282944101249</c:v>
                </c:pt>
                <c:pt idx="359">
                  <c:v>131.31899678260606</c:v>
                </c:pt>
                <c:pt idx="360">
                  <c:v>126.56081554130425</c:v>
                </c:pt>
                <c:pt idx="361">
                  <c:v>124.10567923449227</c:v>
                </c:pt>
                <c:pt idx="362">
                  <c:v>124.56750517610476</c:v>
                </c:pt>
                <c:pt idx="363">
                  <c:v>128.96802792776637</c:v>
                </c:pt>
                <c:pt idx="364">
                  <c:v>134.99025402908188</c:v>
                </c:pt>
                <c:pt idx="365">
                  <c:v>141.93980407803554</c:v>
                </c:pt>
                <c:pt idx="366">
                  <c:v>149.92120241796613</c:v>
                </c:pt>
                <c:pt idx="367">
                  <c:v>156.02092448973227</c:v>
                </c:pt>
                <c:pt idx="368">
                  <c:v>158.5271076109193</c:v>
                </c:pt>
                <c:pt idx="369">
                  <c:v>158.86972097898212</c:v>
                </c:pt>
                <c:pt idx="370">
                  <c:v>159.94694766767071</c:v>
                </c:pt>
                <c:pt idx="371">
                  <c:v>163.32388300552432</c:v>
                </c:pt>
                <c:pt idx="372">
                  <c:v>168.30560999633758</c:v>
                </c:pt>
                <c:pt idx="373">
                  <c:v>169.20614375682351</c:v>
                </c:pt>
                <c:pt idx="374">
                  <c:v>166.51978499339327</c:v>
                </c:pt>
                <c:pt idx="375">
                  <c:v>166.00114117558607</c:v>
                </c:pt>
                <c:pt idx="376">
                  <c:v>163.3671275218459</c:v>
                </c:pt>
                <c:pt idx="377">
                  <c:v>157.81238555199624</c:v>
                </c:pt>
                <c:pt idx="378">
                  <c:v>153.39750384801354</c:v>
                </c:pt>
                <c:pt idx="379">
                  <c:v>151.0098533058096</c:v>
                </c:pt>
                <c:pt idx="380">
                  <c:v>151.30205116230405</c:v>
                </c:pt>
                <c:pt idx="381">
                  <c:v>151.53641749850121</c:v>
                </c:pt>
                <c:pt idx="382">
                  <c:v>149.50320889991673</c:v>
                </c:pt>
                <c:pt idx="383">
                  <c:v>149.44963386091734</c:v>
                </c:pt>
                <c:pt idx="384">
                  <c:v>151.16344330564849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8-410C-B5E3-41CDB850E6FF}"/>
            </c:ext>
          </c:extLst>
        </c:ser>
        <c:ser>
          <c:idx val="1"/>
          <c:order val="1"/>
          <c:tx>
            <c:strRef>
              <c:f>REGV!$AR$10</c:f>
              <c:strCache>
                <c:ptCount val="1"/>
                <c:pt idx="0">
                  <c:v>P.G. Crec.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dPt>
            <c:idx val="51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F59-4F8F-B043-A861A9FB78BB}"/>
              </c:ext>
            </c:extLst>
          </c:dPt>
          <c:dPt>
            <c:idx val="60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0B8-410C-B5E3-41CDB850E6FF}"/>
              </c:ext>
            </c:extLst>
          </c:dPt>
          <c:dPt>
            <c:idx val="345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81A-4096-BA55-A9234CC415E3}"/>
              </c:ext>
            </c:extLst>
          </c:dPt>
          <c:dPt>
            <c:idx val="351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70B8-410C-B5E3-41CDB850E6FF}"/>
              </c:ext>
            </c:extLst>
          </c:dPt>
          <c:dLbls>
            <c:dLbl>
              <c:idx val="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B8-410C-B5E3-41CDB850E6FF}"/>
                </c:ext>
              </c:extLst>
            </c:dLbl>
            <c:dLbl>
              <c:idx val="1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D8-4770-B286-434519A63A00}"/>
                </c:ext>
              </c:extLst>
            </c:dLbl>
            <c:dLbl>
              <c:idx val="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B8-410C-B5E3-41CDB850E6FF}"/>
                </c:ext>
              </c:extLst>
            </c:dLbl>
            <c:dLbl>
              <c:idx val="3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CC-4FE9-8238-729D1ED76100}"/>
                </c:ext>
              </c:extLst>
            </c:dLbl>
            <c:dLbl>
              <c:idx val="3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B8-410C-B5E3-41CDB850E6FF}"/>
                </c:ext>
              </c:extLst>
            </c:dLbl>
            <c:dLbl>
              <c:idx val="3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B8-410C-B5E3-41CDB850E6FF}"/>
                </c:ext>
              </c:extLst>
            </c:dLbl>
            <c:dLbl>
              <c:idx val="3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B8-410C-B5E3-41CDB850E6FF}"/>
                </c:ext>
              </c:extLst>
            </c:dLbl>
            <c:dLbl>
              <c:idx val="51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i="1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F59-4F8F-B043-A861A9FB78BB}"/>
                </c:ext>
              </c:extLst>
            </c:dLbl>
            <c:dLbl>
              <c:idx val="5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E4-497E-9E76-FFCBB2B8BEA2}"/>
                </c:ext>
              </c:extLst>
            </c:dLbl>
            <c:dLbl>
              <c:idx val="60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i="1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B8-410C-B5E3-41CDB850E6FF}"/>
                </c:ext>
              </c:extLst>
            </c:dLbl>
            <c:dLbl>
              <c:idx val="69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i="1" baseline="0">
                      <a:solidFill>
                        <a:sysClr val="windowText" lastClr="00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FCC-4FE9-8238-729D1ED76100}"/>
                </c:ext>
              </c:extLst>
            </c:dLbl>
            <c:dLbl>
              <c:idx val="7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B8-410C-B5E3-41CDB850E6FF}"/>
                </c:ext>
              </c:extLst>
            </c:dLbl>
            <c:dLbl>
              <c:idx val="7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B8-410C-B5E3-41CDB850E6FF}"/>
                </c:ext>
              </c:extLst>
            </c:dLbl>
            <c:dLbl>
              <c:idx val="9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A3-439B-9BF8-34D4098C3916}"/>
                </c:ext>
              </c:extLst>
            </c:dLbl>
            <c:dLbl>
              <c:idx val="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C2-4A3D-B087-18758BE7318C}"/>
                </c:ext>
              </c:extLst>
            </c:dLbl>
            <c:dLbl>
              <c:idx val="9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B8-410C-B5E3-41CDB850E6FF}"/>
                </c:ext>
              </c:extLst>
            </c:dLbl>
            <c:dLbl>
              <c:idx val="10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B8-410C-B5E3-41CDB850E6FF}"/>
                </c:ext>
              </c:extLst>
            </c:dLbl>
            <c:dLbl>
              <c:idx val="10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B8-410C-B5E3-41CDB850E6FF}"/>
                </c:ext>
              </c:extLst>
            </c:dLbl>
            <c:dLbl>
              <c:idx val="1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3E-4C72-A331-D5A83FEE9F1F}"/>
                </c:ext>
              </c:extLst>
            </c:dLbl>
            <c:dLbl>
              <c:idx val="121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B8-410C-B5E3-41CDB850E6FF}"/>
                </c:ext>
              </c:extLst>
            </c:dLbl>
            <c:dLbl>
              <c:idx val="122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B8-410C-B5E3-41CDB850E6FF}"/>
                </c:ext>
              </c:extLst>
            </c:dLbl>
            <c:dLbl>
              <c:idx val="139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B8-410C-B5E3-41CDB850E6FF}"/>
                </c:ext>
              </c:extLst>
            </c:dLbl>
            <c:dLbl>
              <c:idx val="14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B8-410C-B5E3-41CDB850E6FF}"/>
                </c:ext>
              </c:extLst>
            </c:dLbl>
            <c:dLbl>
              <c:idx val="15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B8-410C-B5E3-41CDB850E6FF}"/>
                </c:ext>
              </c:extLst>
            </c:dLbl>
            <c:dLbl>
              <c:idx val="15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3-4094-A3CC-58162CB5CC51}"/>
                </c:ext>
              </c:extLst>
            </c:dLbl>
            <c:dLbl>
              <c:idx val="15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B8-410C-B5E3-41CDB850E6FF}"/>
                </c:ext>
              </c:extLst>
            </c:dLbl>
            <c:dLbl>
              <c:idx val="16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B8-410C-B5E3-41CDB850E6FF}"/>
                </c:ext>
              </c:extLst>
            </c:dLbl>
            <c:dLbl>
              <c:idx val="1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B8-410C-B5E3-41CDB850E6FF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B8-410C-B5E3-41CDB850E6FF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B8-410C-B5E3-41CDB850E6FF}"/>
                </c:ext>
              </c:extLst>
            </c:dLbl>
            <c:dLbl>
              <c:idx val="18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0B8-410C-B5E3-41CDB850E6FF}"/>
                </c:ext>
              </c:extLst>
            </c:dLbl>
            <c:dLbl>
              <c:idx val="18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E4-497E-9E76-FFCBB2B8BEA2}"/>
                </c:ext>
              </c:extLst>
            </c:dLbl>
            <c:dLbl>
              <c:idx val="18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0B8-410C-B5E3-41CDB850E6FF}"/>
                </c:ext>
              </c:extLst>
            </c:dLbl>
            <c:dLbl>
              <c:idx val="1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0B8-410C-B5E3-41CDB850E6FF}"/>
                </c:ext>
              </c:extLst>
            </c:dLbl>
            <c:dLbl>
              <c:idx val="1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E4-497E-9E76-FFCBB2B8BEA2}"/>
                </c:ext>
              </c:extLst>
            </c:dLbl>
            <c:dLbl>
              <c:idx val="19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3E-4C72-A331-D5A83FEE9F1F}"/>
                </c:ext>
              </c:extLst>
            </c:dLbl>
            <c:dLbl>
              <c:idx val="2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E4-497E-9E76-FFCBB2B8BEA2}"/>
                </c:ext>
              </c:extLst>
            </c:dLbl>
            <c:dLbl>
              <c:idx val="2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61-4F05-A730-15CA21B84761}"/>
                </c:ext>
              </c:extLst>
            </c:dLbl>
            <c:dLbl>
              <c:idx val="22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0B8-410C-B5E3-41CDB850E6FF}"/>
                </c:ext>
              </c:extLst>
            </c:dLbl>
            <c:dLbl>
              <c:idx val="22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C2-4A3D-B087-18758BE7318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r>
                      <a:rPr lang="en-US" sz="1050"/>
                      <a:t>2013.02</a:t>
                    </a:r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0B8-410C-B5E3-41CDB850E6FF}"/>
                </c:ext>
              </c:extLst>
            </c:dLbl>
            <c:dLbl>
              <c:idx val="24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A3-439B-9BF8-34D4098C3916}"/>
                </c:ext>
              </c:extLst>
            </c:dLbl>
            <c:dLbl>
              <c:idx val="24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0B8-410C-B5E3-41CDB850E6FF}"/>
                </c:ext>
              </c:extLst>
            </c:dLbl>
            <c:dLbl>
              <c:idx val="24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0B8-410C-B5E3-41CDB850E6FF}"/>
                </c:ext>
              </c:extLst>
            </c:dLbl>
            <c:dLbl>
              <c:idx val="24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3E-4C72-A331-D5A83FEE9F1F}"/>
                </c:ext>
              </c:extLst>
            </c:dLbl>
            <c:dLbl>
              <c:idx val="2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A3-439B-9BF8-34D4098C3916}"/>
                </c:ext>
              </c:extLst>
            </c:dLbl>
            <c:dLbl>
              <c:idx val="27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3-4094-A3CC-58162CB5CC51}"/>
                </c:ext>
              </c:extLst>
            </c:dLbl>
            <c:dLbl>
              <c:idx val="27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E4-497E-9E76-FFCBB2B8BEA2}"/>
                </c:ext>
              </c:extLst>
            </c:dLbl>
            <c:dLbl>
              <c:idx val="27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0B8-410C-B5E3-41CDB850E6FF}"/>
                </c:ext>
              </c:extLst>
            </c:dLbl>
            <c:dLbl>
              <c:idx val="27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0B8-410C-B5E3-41CDB850E6FF}"/>
                </c:ext>
              </c:extLst>
            </c:dLbl>
            <c:dLbl>
              <c:idx val="2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0B8-410C-B5E3-41CDB850E6FF}"/>
                </c:ext>
              </c:extLst>
            </c:dLbl>
            <c:dLbl>
              <c:idx val="29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A6-4350-9A58-D7A5BDC15344}"/>
                </c:ext>
              </c:extLst>
            </c:dLbl>
            <c:dLbl>
              <c:idx val="29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3-439B-9BF8-34D4098C3916}"/>
                </c:ext>
              </c:extLst>
            </c:dLbl>
            <c:dLbl>
              <c:idx val="30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0B8-410C-B5E3-41CDB850E6FF}"/>
                </c:ext>
              </c:extLst>
            </c:dLbl>
            <c:dLbl>
              <c:idx val="3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C2-4A3D-B087-18758BE7318C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E7-435D-A3FD-6D6EFB761EF9}"/>
                </c:ext>
              </c:extLst>
            </c:dLbl>
            <c:dLbl>
              <c:idx val="32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61-4F05-A730-15CA21B84761}"/>
                </c:ext>
              </c:extLst>
            </c:dLbl>
            <c:dLbl>
              <c:idx val="33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3E-4C72-A331-D5A83FEE9F1F}"/>
                </c:ext>
              </c:extLst>
            </c:dLbl>
            <c:dLbl>
              <c:idx val="34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B3-4094-A3CC-58162CB5CC51}"/>
                </c:ext>
              </c:extLst>
            </c:dLbl>
            <c:dLbl>
              <c:idx val="345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i="1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1A-4096-BA55-A9234CC415E3}"/>
                </c:ext>
              </c:extLst>
            </c:dLbl>
            <c:dLbl>
              <c:idx val="34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F0-45A1-B69B-C79756B579F1}"/>
                </c:ext>
              </c:extLst>
            </c:dLbl>
            <c:dLbl>
              <c:idx val="351"/>
              <c:spPr>
                <a:solidFill>
                  <a:srgbClr val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 i="1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70B8-410C-B5E3-41CDB850E6FF}"/>
                </c:ext>
              </c:extLst>
            </c:dLbl>
            <c:dLbl>
              <c:idx val="35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0B8-410C-B5E3-41CDB850E6FF}"/>
                </c:ext>
              </c:extLst>
            </c:dLbl>
            <c:dLbl>
              <c:idx val="360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53-47F5-9852-0BCD6BA48145}"/>
                </c:ext>
              </c:extLst>
            </c:dLbl>
            <c:dLbl>
              <c:idx val="361"/>
              <c:layout>
                <c:manualLayout>
                  <c:x val="-4.2170213652608507E-3"/>
                  <c:y val="2.2810455106090009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23-4E40-A5B7-35DEA3644B1F}"/>
                </c:ext>
              </c:extLst>
            </c:dLbl>
            <c:dLbl>
              <c:idx val="38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0B8-410C-B5E3-41CDB850E6FF}"/>
                </c:ext>
              </c:extLst>
            </c:dLbl>
            <c:dLbl>
              <c:idx val="3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0B8-410C-B5E3-41CDB850E6FF}"/>
                </c:ext>
              </c:extLst>
            </c:dLbl>
            <c:spPr>
              <a:solidFill>
                <a:srgbClr val="FFFFFF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050" i="1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REGV!$AR$11:$AR$419</c:f>
              <c:numCache>
                <c:formatCode>#,##0_);[Red]\-#,##0_)</c:formatCode>
                <c:ptCount val="409"/>
                <c:pt idx="6" formatCode="#,##0.0_);[Red]\-#,##0.0_)">
                  <c:v>#N/A</c:v>
                </c:pt>
                <c:pt idx="7" formatCode="#,##0.0_);[Red]\-#,##0.0_)">
                  <c:v>#N/A</c:v>
                </c:pt>
                <c:pt idx="8" formatCode="#,##0.0_);[Red]\-#,##0.0_)">
                  <c:v>#N/A</c:v>
                </c:pt>
                <c:pt idx="9" formatCode="#,##0.0_);[Red]\-#,##0.0_)">
                  <c:v>#N/A</c:v>
                </c:pt>
                <c:pt idx="10" formatCode="#,##0.0_);[Red]\-#,##0.0_)">
                  <c:v>#N/A</c:v>
                </c:pt>
                <c:pt idx="11" formatCode="#,##0.0_);[Red]\-#,##0.0_)">
                  <c:v>#N/A</c:v>
                </c:pt>
                <c:pt idx="12" formatCode="#,##0.0_);[Red]\-#,##0.0_)">
                  <c:v>#N/A</c:v>
                </c:pt>
                <c:pt idx="13" formatCode="#,##0.0_);[Red]\-#,##0.0_)">
                  <c:v>#N/A</c:v>
                </c:pt>
                <c:pt idx="14" formatCode="#,##0.0_);[Red]\-#,##0.0_)">
                  <c:v>#N/A</c:v>
                </c:pt>
                <c:pt idx="15" formatCode="#,##0.0_);[Red]\-#,##0.0_)">
                  <c:v>#N/A</c:v>
                </c:pt>
                <c:pt idx="16" formatCode="#,##0.0_);[Red]\-#,##0.0_)">
                  <c:v>#N/A</c:v>
                </c:pt>
                <c:pt idx="17" formatCode="#,##0.0_);[Red]\-#,##0.0_)">
                  <c:v>42.12161924540473</c:v>
                </c:pt>
                <c:pt idx="18" formatCode="#,##0.0_);[Red]\-#,##0.0_)">
                  <c:v>#N/A</c:v>
                </c:pt>
                <c:pt idx="19" formatCode="#,##0.0_);[Red]\-#,##0.0_)">
                  <c:v>#N/A</c:v>
                </c:pt>
                <c:pt idx="20" formatCode="#,##0.0_);[Red]\-#,##0.0_)">
                  <c:v>#N/A</c:v>
                </c:pt>
                <c:pt idx="21" formatCode="#,##0.0_);[Red]\-#,##0.0_)">
                  <c:v>#N/A</c:v>
                </c:pt>
                <c:pt idx="22" formatCode="#,##0.0_);[Red]\-#,##0.0_)">
                  <c:v>#N/A</c:v>
                </c:pt>
                <c:pt idx="23" formatCode="#,##0.0_);[Red]\-#,##0.0_)">
                  <c:v>#N/A</c:v>
                </c:pt>
                <c:pt idx="24" formatCode="#,##0.0_);[Red]\-#,##0.0_)">
                  <c:v>#N/A</c:v>
                </c:pt>
                <c:pt idx="25" formatCode="#,##0.0_);[Red]\-#,##0.0_)">
                  <c:v>#N/A</c:v>
                </c:pt>
                <c:pt idx="26" formatCode="#,##0.0_);[Red]\-#,##0.0_)">
                  <c:v>#N/A</c:v>
                </c:pt>
                <c:pt idx="27" formatCode="#,##0.0_);[Red]\-#,##0.0_)">
                  <c:v>#N/A</c:v>
                </c:pt>
                <c:pt idx="28" formatCode="#,##0.0_);[Red]\-#,##0.0_)">
                  <c:v>#N/A</c:v>
                </c:pt>
                <c:pt idx="29" formatCode="#,##0.0_);[Red]\-#,##0.0_)">
                  <c:v>#N/A</c:v>
                </c:pt>
                <c:pt idx="30" formatCode="#,##0.0_);[Red]\-#,##0.0_)">
                  <c:v>#N/A</c:v>
                </c:pt>
                <c:pt idx="31" formatCode="#,##0.0_);[Red]\-#,##0.0_)">
                  <c:v>#N/A</c:v>
                </c:pt>
                <c:pt idx="32" formatCode="#,##0.0_);[Red]\-#,##0.0_)">
                  <c:v>#N/A</c:v>
                </c:pt>
                <c:pt idx="33" formatCode="#,##0.0_);[Red]\-#,##0.0_)">
                  <c:v>#N/A</c:v>
                </c:pt>
                <c:pt idx="34" formatCode="#,##0.0_);[Red]\-#,##0.0_)">
                  <c:v>#N/A</c:v>
                </c:pt>
                <c:pt idx="35" formatCode="#,##0.0_);[Red]\-#,##0.0_)">
                  <c:v>#N/A</c:v>
                </c:pt>
                <c:pt idx="36" formatCode="#,##0.0_);[Red]\-#,##0.0_)">
                  <c:v>#N/A</c:v>
                </c:pt>
                <c:pt idx="37" formatCode="#,##0.0_);[Red]\-#,##0.0_)">
                  <c:v>#N/A</c:v>
                </c:pt>
                <c:pt idx="38" formatCode="#,##0.0_);[Red]\-#,##0.0_)">
                  <c:v>#N/A</c:v>
                </c:pt>
                <c:pt idx="39" formatCode="#,##0.0_);[Red]\-#,##0.0_)">
                  <c:v>#N/A</c:v>
                </c:pt>
                <c:pt idx="40" formatCode="#,##0.0_);[Red]\-#,##0.0_)">
                  <c:v>#N/A</c:v>
                </c:pt>
                <c:pt idx="41" formatCode="#,##0.0_);[Red]\-#,##0.0_)">
                  <c:v>#N/A</c:v>
                </c:pt>
                <c:pt idx="42" formatCode="#,##0.0_);[Red]\-#,##0.0_)">
                  <c:v>#N/A</c:v>
                </c:pt>
                <c:pt idx="43" formatCode="#,##0.0_);[Red]\-#,##0.0_)">
                  <c:v>#N/A</c:v>
                </c:pt>
                <c:pt idx="44" formatCode="#,##0.0_);[Red]\-#,##0.0_)">
                  <c:v>#N/A</c:v>
                </c:pt>
                <c:pt idx="45" formatCode="#,##0.0_);[Red]\-#,##0.0_)">
                  <c:v>76.307613490385847</c:v>
                </c:pt>
                <c:pt idx="46" formatCode="#,##0.0_);[Red]\-#,##0.0_)">
                  <c:v>#N/A</c:v>
                </c:pt>
                <c:pt idx="47" formatCode="#,##0.0_);[Red]\-#,##0.0_)">
                  <c:v>#N/A</c:v>
                </c:pt>
                <c:pt idx="48" formatCode="#,##0.0_);[Red]\-#,##0.0_)">
                  <c:v>#N/A</c:v>
                </c:pt>
                <c:pt idx="49" formatCode="#,##0.0_);[Red]\-#,##0.0_)">
                  <c:v>#N/A</c:v>
                </c:pt>
                <c:pt idx="50" formatCode="#,##0.0_);[Red]\-#,##0.0_)">
                  <c:v>#N/A</c:v>
                </c:pt>
                <c:pt idx="51" formatCode="#,##0.0_);[Red]\-#,##0.0_)">
                  <c:v>#N/A</c:v>
                </c:pt>
                <c:pt idx="52" formatCode="#,##0.0_);[Red]\-#,##0.0_)">
                  <c:v>#N/A</c:v>
                </c:pt>
                <c:pt idx="53" formatCode="#,##0.0_);[Red]\-#,##0.0_)">
                  <c:v>#N/A</c:v>
                </c:pt>
                <c:pt idx="54" formatCode="#,##0.0_);[Red]\-#,##0.0_)">
                  <c:v>#N/A</c:v>
                </c:pt>
                <c:pt idx="55" formatCode="#,##0.0_);[Red]\-#,##0.0_)">
                  <c:v>#N/A</c:v>
                </c:pt>
                <c:pt idx="56" formatCode="#,##0.0_);[Red]\-#,##0.0_)">
                  <c:v>#N/A</c:v>
                </c:pt>
                <c:pt idx="57" formatCode="#,##0.0_);[Red]\-#,##0.0_)">
                  <c:v>#N/A</c:v>
                </c:pt>
                <c:pt idx="58" formatCode="#,##0.0_);[Red]\-#,##0.0_)">
                  <c:v>#N/A</c:v>
                </c:pt>
                <c:pt idx="59" formatCode="#,##0.0_);[Red]\-#,##0.0_)">
                  <c:v>#N/A</c:v>
                </c:pt>
                <c:pt idx="60" formatCode="#,##0.0_);[Red]\-#,##0.0_)">
                  <c:v>55.999653001725221</c:v>
                </c:pt>
                <c:pt idx="61" formatCode="#,##0.0_);[Red]\-#,##0.0_)">
                  <c:v>#N/A</c:v>
                </c:pt>
                <c:pt idx="62" formatCode="#,##0.0_);[Red]\-#,##0.0_)">
                  <c:v>#N/A</c:v>
                </c:pt>
                <c:pt idx="63" formatCode="#,##0.0_);[Red]\-#,##0.0_)">
                  <c:v>#N/A</c:v>
                </c:pt>
                <c:pt idx="64" formatCode="#,##0.0_);[Red]\-#,##0.0_)">
                  <c:v>#N/A</c:v>
                </c:pt>
                <c:pt idx="65" formatCode="#,##0.0_);[Red]\-#,##0.0_)">
                  <c:v>#N/A</c:v>
                </c:pt>
                <c:pt idx="66" formatCode="#,##0.0_);[Red]\-#,##0.0_)">
                  <c:v>#N/A</c:v>
                </c:pt>
                <c:pt idx="67" formatCode="#,##0.0_);[Red]\-#,##0.0_)">
                  <c:v>#N/A</c:v>
                </c:pt>
                <c:pt idx="68" formatCode="#,##0.0_);[Red]\-#,##0.0_)">
                  <c:v>#N/A</c:v>
                </c:pt>
                <c:pt idx="69" formatCode="#,##0.0_);[Red]\-#,##0.0_)">
                  <c:v>89.846975569382039</c:v>
                </c:pt>
                <c:pt idx="70" formatCode="#,##0.0_);[Red]\-#,##0.0_)">
                  <c:v>#N/A</c:v>
                </c:pt>
                <c:pt idx="71" formatCode="#,##0.0_);[Red]\-#,##0.0_)">
                  <c:v>#N/A</c:v>
                </c:pt>
                <c:pt idx="72" formatCode="#,##0.0_);[Red]\-#,##0.0_)">
                  <c:v>#N/A</c:v>
                </c:pt>
                <c:pt idx="73" formatCode="#,##0.0_);[Red]\-#,##0.0_)">
                  <c:v>#N/A</c:v>
                </c:pt>
                <c:pt idx="74" formatCode="#,##0.0_);[Red]\-#,##0.0_)">
                  <c:v>#N/A</c:v>
                </c:pt>
                <c:pt idx="75" formatCode="#,##0.0_);[Red]\-#,##0.0_)">
                  <c:v>#N/A</c:v>
                </c:pt>
                <c:pt idx="76" formatCode="#,##0.0_);[Red]\-#,##0.0_)">
                  <c:v>#N/A</c:v>
                </c:pt>
                <c:pt idx="77" formatCode="#,##0.0_);[Red]\-#,##0.0_)">
                  <c:v>#N/A</c:v>
                </c:pt>
                <c:pt idx="78" formatCode="#,##0.0_);[Red]\-#,##0.0_)">
                  <c:v>#N/A</c:v>
                </c:pt>
                <c:pt idx="79" formatCode="#,##0.0_);[Red]\-#,##0.0_)">
                  <c:v>#N/A</c:v>
                </c:pt>
                <c:pt idx="80" formatCode="#,##0.0_);[Red]\-#,##0.0_)">
                  <c:v>#N/A</c:v>
                </c:pt>
                <c:pt idx="81" formatCode="#,##0.0_);[Red]\-#,##0.0_)">
                  <c:v>#N/A</c:v>
                </c:pt>
                <c:pt idx="82" formatCode="#,##0.0_);[Red]\-#,##0.0_)">
                  <c:v>#N/A</c:v>
                </c:pt>
                <c:pt idx="83" formatCode="#,##0.0_);[Red]\-#,##0.0_)">
                  <c:v>#N/A</c:v>
                </c:pt>
                <c:pt idx="84" formatCode="#,##0.0_);[Red]\-#,##0.0_)">
                  <c:v>#N/A</c:v>
                </c:pt>
                <c:pt idx="85" formatCode="#,##0.0_);[Red]\-#,##0.0_)">
                  <c:v>#N/A</c:v>
                </c:pt>
                <c:pt idx="86" formatCode="#,##0.0_);[Red]\-#,##0.0_)">
                  <c:v>#N/A</c:v>
                </c:pt>
                <c:pt idx="87" formatCode="#,##0.0_);[Red]\-#,##0.0_)">
                  <c:v>#N/A</c:v>
                </c:pt>
                <c:pt idx="88" formatCode="#,##0.0_);[Red]\-#,##0.0_)">
                  <c:v>#N/A</c:v>
                </c:pt>
                <c:pt idx="89" formatCode="#,##0.0_);[Red]\-#,##0.0_)">
                  <c:v>#N/A</c:v>
                </c:pt>
                <c:pt idx="90" formatCode="#,##0.0_);[Red]\-#,##0.0_)">
                  <c:v>#N/A</c:v>
                </c:pt>
                <c:pt idx="91" formatCode="#,##0.0_);[Red]\-#,##0.0_)">
                  <c:v>#N/A</c:v>
                </c:pt>
                <c:pt idx="92" formatCode="#,##0.0_);[Red]\-#,##0.0_)">
                  <c:v>#N/A</c:v>
                </c:pt>
                <c:pt idx="93" formatCode="#,##0.0_);[Red]\-#,##0.0_)">
                  <c:v>#N/A</c:v>
                </c:pt>
                <c:pt idx="94" formatCode="#,##0.0_);[Red]\-#,##0.0_)">
                  <c:v>#N/A</c:v>
                </c:pt>
                <c:pt idx="95" formatCode="#,##0.0_);[Red]\-#,##0.0_)">
                  <c:v>#N/A</c:v>
                </c:pt>
                <c:pt idx="96" formatCode="#,##0.0_);[Red]\-#,##0.0_)">
                  <c:v>34.777922748973573</c:v>
                </c:pt>
                <c:pt idx="97" formatCode="#,##0.0_);[Red]\-#,##0.0_)">
                  <c:v>#N/A</c:v>
                </c:pt>
                <c:pt idx="98" formatCode="#,##0.0_);[Red]\-#,##0.0_)">
                  <c:v>#N/A</c:v>
                </c:pt>
                <c:pt idx="99" formatCode="#,##0.0_);[Red]\-#,##0.0_)">
                  <c:v>#N/A</c:v>
                </c:pt>
                <c:pt idx="100" formatCode="#,##0.0_);[Red]\-#,##0.0_)">
                  <c:v>#N/A</c:v>
                </c:pt>
                <c:pt idx="101" formatCode="#,##0.0_);[Red]\-#,##0.0_)">
                  <c:v>#N/A</c:v>
                </c:pt>
                <c:pt idx="102" formatCode="#,##0.0_);[Red]\-#,##0.0_)">
                  <c:v>#N/A</c:v>
                </c:pt>
                <c:pt idx="103" formatCode="#,##0.0_);[Red]\-#,##0.0_)">
                  <c:v>#N/A</c:v>
                </c:pt>
                <c:pt idx="104" formatCode="#,##0.0_);[Red]\-#,##0.0_)">
                  <c:v>#N/A</c:v>
                </c:pt>
                <c:pt idx="105" formatCode="#,##0.0_);[Red]\-#,##0.0_)">
                  <c:v>#N/A</c:v>
                </c:pt>
                <c:pt idx="106" formatCode="#,##0.0_);[Red]\-#,##0.0_)">
                  <c:v>#N/A</c:v>
                </c:pt>
                <c:pt idx="107" formatCode="#,##0.0_);[Red]\-#,##0.0_)">
                  <c:v>#N/A</c:v>
                </c:pt>
                <c:pt idx="108" formatCode="#,##0.0_);[Red]\-#,##0.0_)">
                  <c:v>#N/A</c:v>
                </c:pt>
                <c:pt idx="109" formatCode="#,##0.0_);[Red]\-#,##0.0_)">
                  <c:v>#N/A</c:v>
                </c:pt>
                <c:pt idx="110" formatCode="#,##0.0_);[Red]\-#,##0.0_)">
                  <c:v>#N/A</c:v>
                </c:pt>
                <c:pt idx="111" formatCode="#,##0.0_);[Red]\-#,##0.0_)">
                  <c:v>#N/A</c:v>
                </c:pt>
                <c:pt idx="112" formatCode="#,##0.0_);[Red]\-#,##0.0_)">
                  <c:v>#N/A</c:v>
                </c:pt>
                <c:pt idx="113" formatCode="#,##0.0_);[Red]\-#,##0.0_)">
                  <c:v>#N/A</c:v>
                </c:pt>
                <c:pt idx="114" formatCode="#,##0.0_);[Red]\-#,##0.0_)">
                  <c:v>#N/A</c:v>
                </c:pt>
                <c:pt idx="115" formatCode="#,##0.0_);[Red]\-#,##0.0_)">
                  <c:v>#N/A</c:v>
                </c:pt>
                <c:pt idx="116" formatCode="#,##0.0_);[Red]\-#,##0.0_)">
                  <c:v>#N/A</c:v>
                </c:pt>
                <c:pt idx="117" formatCode="#,##0.0_);[Red]\-#,##0.0_)">
                  <c:v>#N/A</c:v>
                </c:pt>
                <c:pt idx="118" formatCode="#,##0.0_);[Red]\-#,##0.0_)">
                  <c:v>#N/A</c:v>
                </c:pt>
                <c:pt idx="119" formatCode="#,##0.0_);[Red]\-#,##0.0_)">
                  <c:v>#N/A</c:v>
                </c:pt>
                <c:pt idx="120" formatCode="#,##0.0_);[Red]\-#,##0.0_)">
                  <c:v>#N/A</c:v>
                </c:pt>
                <c:pt idx="121" formatCode="#,##0.0_);[Red]\-#,##0.0_)">
                  <c:v>#N/A</c:v>
                </c:pt>
                <c:pt idx="122" formatCode="#,##0.0_);[Red]\-#,##0.0_)">
                  <c:v>#N/A</c:v>
                </c:pt>
                <c:pt idx="123" formatCode="#,##0.0_);[Red]\-#,##0.0_)">
                  <c:v>#N/A</c:v>
                </c:pt>
                <c:pt idx="124" formatCode="#,##0.0_);[Red]\-#,##0.0_)">
                  <c:v>#N/A</c:v>
                </c:pt>
                <c:pt idx="125" formatCode="#,##0.0_);[Red]\-#,##0.0_)">
                  <c:v>#N/A</c:v>
                </c:pt>
                <c:pt idx="126" formatCode="#,##0.0_);[Red]\-#,##0.0_)">
                  <c:v>#N/A</c:v>
                </c:pt>
                <c:pt idx="127" formatCode="#,##0.0_);[Red]\-#,##0.0_)">
                  <c:v>#N/A</c:v>
                </c:pt>
                <c:pt idx="128" formatCode="#,##0.0_);[Red]\-#,##0.0_)">
                  <c:v>#N/A</c:v>
                </c:pt>
                <c:pt idx="129" formatCode="#,##0.0_);[Red]\-#,##0.0_)">
                  <c:v>#N/A</c:v>
                </c:pt>
                <c:pt idx="130" formatCode="#,##0.0_);[Red]\-#,##0.0_)">
                  <c:v>#N/A</c:v>
                </c:pt>
                <c:pt idx="131" formatCode="#,##0.0_);[Red]\-#,##0.0_)">
                  <c:v>87.923038485748478</c:v>
                </c:pt>
                <c:pt idx="132" formatCode="#,##0.0_);[Red]\-#,##0.0_)">
                  <c:v>#N/A</c:v>
                </c:pt>
                <c:pt idx="133" formatCode="#,##0.0_);[Red]\-#,##0.0_)">
                  <c:v>#N/A</c:v>
                </c:pt>
                <c:pt idx="134" formatCode="#,##0.0_);[Red]\-#,##0.0_)">
                  <c:v>#N/A</c:v>
                </c:pt>
                <c:pt idx="135" formatCode="#,##0.0_);[Red]\-#,##0.0_)">
                  <c:v>#N/A</c:v>
                </c:pt>
                <c:pt idx="136" formatCode="#,##0.0_);[Red]\-#,##0.0_)">
                  <c:v>#N/A</c:v>
                </c:pt>
                <c:pt idx="137" formatCode="#,##0.0_);[Red]\-#,##0.0_)">
                  <c:v>#N/A</c:v>
                </c:pt>
                <c:pt idx="138" formatCode="#,##0.0_);[Red]\-#,##0.0_)">
                  <c:v>#N/A</c:v>
                </c:pt>
                <c:pt idx="139" formatCode="#,##0.0_);[Red]\-#,##0.0_)">
                  <c:v>80.475359240695227</c:v>
                </c:pt>
                <c:pt idx="140" formatCode="#,##0.0_);[Red]\-#,##0.0_)">
                  <c:v>#N/A</c:v>
                </c:pt>
                <c:pt idx="141" formatCode="#,##0.0_);[Red]\-#,##0.0_)">
                  <c:v>#N/A</c:v>
                </c:pt>
                <c:pt idx="142" formatCode="#,##0.0_);[Red]\-#,##0.0_)">
                  <c:v>#N/A</c:v>
                </c:pt>
                <c:pt idx="143" formatCode="#,##0.0_);[Red]\-#,##0.0_)">
                  <c:v>#N/A</c:v>
                </c:pt>
                <c:pt idx="144" formatCode="#,##0.0_);[Red]\-#,##0.0_)">
                  <c:v>#N/A</c:v>
                </c:pt>
                <c:pt idx="145" formatCode="#,##0.0_);[Red]\-#,##0.0_)">
                  <c:v>#N/A</c:v>
                </c:pt>
                <c:pt idx="146" formatCode="#,##0.0_);[Red]\-#,##0.0_)">
                  <c:v>#N/A</c:v>
                </c:pt>
                <c:pt idx="147" formatCode="#,##0.0_);[Red]\-#,##0.0_)">
                  <c:v>#N/A</c:v>
                </c:pt>
                <c:pt idx="148" formatCode="#,##0.0_);[Red]\-#,##0.0_)">
                  <c:v>#N/A</c:v>
                </c:pt>
                <c:pt idx="149" formatCode="#,##0.0_);[Red]\-#,##0.0_)">
                  <c:v>#N/A</c:v>
                </c:pt>
                <c:pt idx="150" formatCode="#,##0.0_);[Red]\-#,##0.0_)">
                  <c:v>#N/A</c:v>
                </c:pt>
                <c:pt idx="151" formatCode="#,##0.0_);[Red]\-#,##0.0_)">
                  <c:v>#N/A</c:v>
                </c:pt>
                <c:pt idx="152" formatCode="#,##0.0_);[Red]\-#,##0.0_)">
                  <c:v>#N/A</c:v>
                </c:pt>
                <c:pt idx="153" formatCode="#,##0.0_);[Red]\-#,##0.0_)">
                  <c:v>#N/A</c:v>
                </c:pt>
                <c:pt idx="154" formatCode="#,##0.0_);[Red]\-#,##0.0_)">
                  <c:v>#N/A</c:v>
                </c:pt>
                <c:pt idx="155" formatCode="#,##0.0_);[Red]\-#,##0.0_)">
                  <c:v>#N/A</c:v>
                </c:pt>
                <c:pt idx="156" formatCode="#,##0.0_);[Red]\-#,##0.0_)">
                  <c:v>#N/A</c:v>
                </c:pt>
                <c:pt idx="157" formatCode="#,##0.0_);[Red]\-#,##0.0_)">
                  <c:v>#N/A</c:v>
                </c:pt>
                <c:pt idx="158" formatCode="#,##0.0_);[Red]\-#,##0.0_)">
                  <c:v>#N/A</c:v>
                </c:pt>
                <c:pt idx="159" formatCode="#,##0.0_);[Red]\-#,##0.0_)">
                  <c:v>#N/A</c:v>
                </c:pt>
                <c:pt idx="160" formatCode="#,##0.0_);[Red]\-#,##0.0_)">
                  <c:v>#N/A</c:v>
                </c:pt>
                <c:pt idx="161" formatCode="#,##0.0_);[Red]\-#,##0.0_)">
                  <c:v>#N/A</c:v>
                </c:pt>
                <c:pt idx="162" formatCode="#,##0.0_);[Red]\-#,##0.0_)">
                  <c:v>#N/A</c:v>
                </c:pt>
                <c:pt idx="163" formatCode="#,##0.0_);[Red]\-#,##0.0_)">
                  <c:v>#N/A</c:v>
                </c:pt>
                <c:pt idx="164" formatCode="#,##0.0_);[Red]\-#,##0.0_)">
                  <c:v>#N/A</c:v>
                </c:pt>
                <c:pt idx="165" formatCode="#,##0.0_);[Red]\-#,##0.0_)">
                  <c:v>#N/A</c:v>
                </c:pt>
                <c:pt idx="166" formatCode="#,##0.0_);[Red]\-#,##0.0_)">
                  <c:v>#N/A</c:v>
                </c:pt>
                <c:pt idx="167" formatCode="#,##0.0_);[Red]\-#,##0.0_)">
                  <c:v>129.87660820687353</c:v>
                </c:pt>
                <c:pt idx="168" formatCode="#,##0.0_);[Red]\-#,##0.0_)">
                  <c:v>#N/A</c:v>
                </c:pt>
                <c:pt idx="169" formatCode="#,##0.0_);[Red]\-#,##0.0_)">
                  <c:v>#N/A</c:v>
                </c:pt>
                <c:pt idx="170" formatCode="#,##0.0_);[Red]\-#,##0.0_)">
                  <c:v>#N/A</c:v>
                </c:pt>
                <c:pt idx="171" formatCode="#,##0.0_);[Red]\-#,##0.0_)">
                  <c:v>#N/A</c:v>
                </c:pt>
                <c:pt idx="172" formatCode="#,##0.0_);[Red]\-#,##0.0_)">
                  <c:v>#N/A</c:v>
                </c:pt>
                <c:pt idx="173" formatCode="#,##0.0_);[Red]\-#,##0.0_)">
                  <c:v>#N/A</c:v>
                </c:pt>
                <c:pt idx="174" formatCode="#,##0.0_);[Red]\-#,##0.0_)">
                  <c:v>#N/A</c:v>
                </c:pt>
                <c:pt idx="175" formatCode="#,##0.0_);[Red]\-#,##0.0_)">
                  <c:v>#N/A</c:v>
                </c:pt>
                <c:pt idx="176" formatCode="#,##0.0_);[Red]\-#,##0.0_)">
                  <c:v>#N/A</c:v>
                </c:pt>
                <c:pt idx="177" formatCode="#,##0.0_);[Red]\-#,##0.0_)">
                  <c:v>#N/A</c:v>
                </c:pt>
                <c:pt idx="178" formatCode="#,##0.0_);[Red]\-#,##0.0_)">
                  <c:v>#N/A</c:v>
                </c:pt>
                <c:pt idx="179" formatCode="#,##0.0_);[Red]\-#,##0.0_)">
                  <c:v>#N/A</c:v>
                </c:pt>
                <c:pt idx="180" formatCode="#,##0.0_);[Red]\-#,##0.0_)">
                  <c:v>#N/A</c:v>
                </c:pt>
                <c:pt idx="181" formatCode="#,##0.0_);[Red]\-#,##0.0_)">
                  <c:v>#N/A</c:v>
                </c:pt>
                <c:pt idx="182" formatCode="#,##0.0_);[Red]\-#,##0.0_)">
                  <c:v>#N/A</c:v>
                </c:pt>
                <c:pt idx="183" formatCode="#,##0.0_);[Red]\-#,##0.0_)">
                  <c:v>95.572763456885511</c:v>
                </c:pt>
                <c:pt idx="184" formatCode="#,##0.0_);[Red]\-#,##0.0_)">
                  <c:v>#N/A</c:v>
                </c:pt>
                <c:pt idx="185" formatCode="#,##0.0_);[Red]\-#,##0.0_)">
                  <c:v>#N/A</c:v>
                </c:pt>
                <c:pt idx="186" formatCode="#,##0.0_);[Red]\-#,##0.0_)">
                  <c:v>#N/A</c:v>
                </c:pt>
                <c:pt idx="187" formatCode="#,##0.0_);[Red]\-#,##0.0_)">
                  <c:v>#N/A</c:v>
                </c:pt>
                <c:pt idx="188" formatCode="#,##0.0_);[Red]\-#,##0.0_)">
                  <c:v>#N/A</c:v>
                </c:pt>
                <c:pt idx="189" formatCode="#,##0.0_);[Red]\-#,##0.0_)">
                  <c:v>#N/A</c:v>
                </c:pt>
                <c:pt idx="190" formatCode="#,##0.0_);[Red]\-#,##0.0_)">
                  <c:v>#N/A</c:v>
                </c:pt>
                <c:pt idx="191" formatCode="#,##0.0_);[Red]\-#,##0.0_)">
                  <c:v>#N/A</c:v>
                </c:pt>
                <c:pt idx="192" formatCode="#,##0.0_);[Red]\-#,##0.0_)">
                  <c:v>#N/A</c:v>
                </c:pt>
                <c:pt idx="193" formatCode="#,##0.0_);[Red]\-#,##0.0_)">
                  <c:v>#N/A</c:v>
                </c:pt>
                <c:pt idx="194" formatCode="#,##0.0_);[Red]\-#,##0.0_)">
                  <c:v>#N/A</c:v>
                </c:pt>
                <c:pt idx="195" formatCode="#,##0.0_);[Red]\-#,##0.0_)">
                  <c:v>#N/A</c:v>
                </c:pt>
                <c:pt idx="196" formatCode="#,##0.0_);[Red]\-#,##0.0_)">
                  <c:v>#N/A</c:v>
                </c:pt>
                <c:pt idx="197" formatCode="#,##0.0_);[Red]\-#,##0.0_)">
                  <c:v>#N/A</c:v>
                </c:pt>
                <c:pt idx="198" formatCode="#,##0.0_);[Red]\-#,##0.0_)">
                  <c:v>#N/A</c:v>
                </c:pt>
                <c:pt idx="199" formatCode="#,##0.0_);[Red]\-#,##0.0_)">
                  <c:v>#N/A</c:v>
                </c:pt>
                <c:pt idx="200" formatCode="#,##0.0_);[Red]\-#,##0.0_)">
                  <c:v>#N/A</c:v>
                </c:pt>
                <c:pt idx="201" formatCode="#,##0.0_);[Red]\-#,##0.0_)">
                  <c:v>#N/A</c:v>
                </c:pt>
                <c:pt idx="202" formatCode="#,##0.0_);[Red]\-#,##0.0_)">
                  <c:v>#N/A</c:v>
                </c:pt>
                <c:pt idx="203" formatCode="#,##0.0_);[Red]\-#,##0.0_)">
                  <c:v>#N/A</c:v>
                </c:pt>
                <c:pt idx="204" formatCode="#,##0.0_);[Red]\-#,##0.0_)">
                  <c:v>#N/A</c:v>
                </c:pt>
                <c:pt idx="205" formatCode="#,##0.0_);[Red]\-#,##0.0_)">
                  <c:v>160.98786319634905</c:v>
                </c:pt>
                <c:pt idx="206" formatCode="#,##0.0_);[Red]\-#,##0.0_)">
                  <c:v>#N/A</c:v>
                </c:pt>
                <c:pt idx="207" formatCode="#,##0.0_);[Red]\-#,##0.0_)">
                  <c:v>#N/A</c:v>
                </c:pt>
                <c:pt idx="208" formatCode="#,##0.0_);[Red]\-#,##0.0_)">
                  <c:v>#N/A</c:v>
                </c:pt>
                <c:pt idx="209" formatCode="#,##0.0_);[Red]\-#,##0.0_)">
                  <c:v>#N/A</c:v>
                </c:pt>
                <c:pt idx="210" formatCode="#,##0.0_);[Red]\-#,##0.0_)">
                  <c:v>#N/A</c:v>
                </c:pt>
                <c:pt idx="211" formatCode="#,##0.0_);[Red]\-#,##0.0_)">
                  <c:v>#N/A</c:v>
                </c:pt>
                <c:pt idx="212" formatCode="#,##0.0_);[Red]\-#,##0.0_)">
                  <c:v>#N/A</c:v>
                </c:pt>
                <c:pt idx="213" formatCode="#,##0.0_);[Red]\-#,##0.0_)">
                  <c:v>#N/A</c:v>
                </c:pt>
                <c:pt idx="214" formatCode="#,##0.0_);[Red]\-#,##0.0_)">
                  <c:v>#N/A</c:v>
                </c:pt>
                <c:pt idx="215" formatCode="#,##0.0_);[Red]\-#,##0.0_)">
                  <c:v>#N/A</c:v>
                </c:pt>
                <c:pt idx="216" formatCode="#,##0.0_);[Red]\-#,##0.0_)">
                  <c:v>#N/A</c:v>
                </c:pt>
                <c:pt idx="217" formatCode="#,##0.0_);[Red]\-#,##0.0_)">
                  <c:v>#N/A</c:v>
                </c:pt>
                <c:pt idx="218" formatCode="#,##0.0_);[Red]\-#,##0.0_)">
                  <c:v>#N/A</c:v>
                </c:pt>
                <c:pt idx="219" formatCode="#,##0.0_);[Red]\-#,##0.0_)">
                  <c:v>#N/A</c:v>
                </c:pt>
                <c:pt idx="220" formatCode="#,##0.0_);[Red]\-#,##0.0_)">
                  <c:v>#N/A</c:v>
                </c:pt>
                <c:pt idx="221" formatCode="#,##0.0_);[Red]\-#,##0.0_)">
                  <c:v>#N/A</c:v>
                </c:pt>
                <c:pt idx="222" formatCode="#,##0.0_);[Red]\-#,##0.0_)">
                  <c:v>#N/A</c:v>
                </c:pt>
                <c:pt idx="223" formatCode="#,##0.0_);[Red]\-#,##0.0_)">
                  <c:v>#N/A</c:v>
                </c:pt>
                <c:pt idx="224" formatCode="#,##0.0_);[Red]\-#,##0.0_)">
                  <c:v>#N/A</c:v>
                </c:pt>
                <c:pt idx="225" formatCode="#,##0.0_);[Red]\-#,##0.0_)">
                  <c:v>137.424029625668</c:v>
                </c:pt>
                <c:pt idx="226" formatCode="#,##0.0_);[Red]\-#,##0.0_)">
                  <c:v>#N/A</c:v>
                </c:pt>
                <c:pt idx="227" formatCode="#,##0.0_);[Red]\-#,##0.0_)">
                  <c:v>#N/A</c:v>
                </c:pt>
                <c:pt idx="228" formatCode="#,##0.0_);[Red]\-#,##0.0_)">
                  <c:v>#N/A</c:v>
                </c:pt>
                <c:pt idx="229" formatCode="#,##0.0_);[Red]\-#,##0.0_)">
                  <c:v>#N/A</c:v>
                </c:pt>
                <c:pt idx="230" formatCode="#,##0.0_);[Red]\-#,##0.0_)">
                  <c:v>#N/A</c:v>
                </c:pt>
                <c:pt idx="231" formatCode="#,##0.0_);[Red]\-#,##0.0_)">
                  <c:v>#N/A</c:v>
                </c:pt>
                <c:pt idx="232" formatCode="#,##0.0_);[Red]\-#,##0.0_)">
                  <c:v>#N/A</c:v>
                </c:pt>
                <c:pt idx="233" formatCode="#,##0.0_);[Red]\-#,##0.0_)">
                  <c:v>165.86471675385059</c:v>
                </c:pt>
                <c:pt idx="234" formatCode="#,##0.0_);[Red]\-#,##0.0_)">
                  <c:v>#N/A</c:v>
                </c:pt>
                <c:pt idx="235" formatCode="#,##0.0_);[Red]\-#,##0.0_)">
                  <c:v>#N/A</c:v>
                </c:pt>
                <c:pt idx="236" formatCode="#,##0.0_);[Red]\-#,##0.0_)">
                  <c:v>#N/A</c:v>
                </c:pt>
                <c:pt idx="237" formatCode="#,##0.0_);[Red]\-#,##0.0_)">
                  <c:v>#N/A</c:v>
                </c:pt>
                <c:pt idx="238" formatCode="#,##0.0_);[Red]\-#,##0.0_)">
                  <c:v>#N/A</c:v>
                </c:pt>
                <c:pt idx="239" formatCode="#,##0.0_);[Red]\-#,##0.0_)">
                  <c:v>#N/A</c:v>
                </c:pt>
                <c:pt idx="240" formatCode="#,##0.0_);[Red]\-#,##0.0_)">
                  <c:v>#N/A</c:v>
                </c:pt>
                <c:pt idx="241" formatCode="#,##0.0_);[Red]\-#,##0.0_)">
                  <c:v>#N/A</c:v>
                </c:pt>
                <c:pt idx="242" formatCode="#,##0.0_);[Red]\-#,##0.0_)">
                  <c:v>#N/A</c:v>
                </c:pt>
                <c:pt idx="243" formatCode="#,##0.0_);[Red]\-#,##0.0_)">
                  <c:v>#N/A</c:v>
                </c:pt>
                <c:pt idx="244" formatCode="#,##0.0_);[Red]\-#,##0.0_)">
                  <c:v>#N/A</c:v>
                </c:pt>
                <c:pt idx="245" formatCode="#,##0.0_);[Red]\-#,##0.0_)">
                  <c:v>#N/A</c:v>
                </c:pt>
                <c:pt idx="246" formatCode="#,##0.0_);[Red]\-#,##0.0_)">
                  <c:v>#N/A</c:v>
                </c:pt>
                <c:pt idx="247" formatCode="#,##0.0_);[Red]\-#,##0.0_)">
                  <c:v>123.89672635249326</c:v>
                </c:pt>
                <c:pt idx="248" formatCode="#,##0.0_);[Red]\-#,##0.0_)">
                  <c:v>#N/A</c:v>
                </c:pt>
                <c:pt idx="249" formatCode="#,##0.0_);[Red]\-#,##0.0_)">
                  <c:v>#N/A</c:v>
                </c:pt>
                <c:pt idx="250" formatCode="#,##0.0_);[Red]\-#,##0.0_)">
                  <c:v>#N/A</c:v>
                </c:pt>
                <c:pt idx="251" formatCode="#,##0.0_);[Red]\-#,##0.0_)">
                  <c:v>#N/A</c:v>
                </c:pt>
                <c:pt idx="252" formatCode="#,##0.0_);[Red]\-#,##0.0_)">
                  <c:v>#N/A</c:v>
                </c:pt>
                <c:pt idx="253" formatCode="#,##0.0_);[Red]\-#,##0.0_)">
                  <c:v>#N/A</c:v>
                </c:pt>
                <c:pt idx="254" formatCode="#,##0.0_);[Red]\-#,##0.0_)">
                  <c:v>#N/A</c:v>
                </c:pt>
                <c:pt idx="255" formatCode="#,##0.0_);[Red]\-#,##0.0_)">
                  <c:v>#N/A</c:v>
                </c:pt>
                <c:pt idx="256" formatCode="#,##0.0_);[Red]\-#,##0.0_)">
                  <c:v>#N/A</c:v>
                </c:pt>
                <c:pt idx="257" formatCode="#,##0.0_);[Red]\-#,##0.0_)">
                  <c:v>#N/A</c:v>
                </c:pt>
                <c:pt idx="258" formatCode="#,##0.0_);[Red]\-#,##0.0_)">
                  <c:v>157.69228292337652</c:v>
                </c:pt>
                <c:pt idx="259" formatCode="#,##0.0_);[Red]\-#,##0.0_)">
                  <c:v>#N/A</c:v>
                </c:pt>
                <c:pt idx="260" formatCode="#,##0.0_);[Red]\-#,##0.0_)">
                  <c:v>#N/A</c:v>
                </c:pt>
                <c:pt idx="261" formatCode="#,##0.0_);[Red]\-#,##0.0_)">
                  <c:v>#N/A</c:v>
                </c:pt>
                <c:pt idx="262" formatCode="#,##0.0_);[Red]\-#,##0.0_)">
                  <c:v>#N/A</c:v>
                </c:pt>
                <c:pt idx="263" formatCode="#,##0.0_);[Red]\-#,##0.0_)">
                  <c:v>#N/A</c:v>
                </c:pt>
                <c:pt idx="264" formatCode="#,##0.0_);[Red]\-#,##0.0_)">
                  <c:v>#N/A</c:v>
                </c:pt>
                <c:pt idx="265" formatCode="#,##0.0_);[Red]\-#,##0.0_)">
                  <c:v>#N/A</c:v>
                </c:pt>
                <c:pt idx="266" formatCode="#,##0.0_);[Red]\-#,##0.0_)">
                  <c:v>#N/A</c:v>
                </c:pt>
                <c:pt idx="267" formatCode="#,##0.0_);[Red]\-#,##0.0_)">
                  <c:v>#N/A</c:v>
                </c:pt>
                <c:pt idx="268" formatCode="#,##0.0_);[Red]\-#,##0.0_)">
                  <c:v>#N/A</c:v>
                </c:pt>
                <c:pt idx="269" formatCode="#,##0.0_);[Red]\-#,##0.0_)">
                  <c:v>#N/A</c:v>
                </c:pt>
                <c:pt idx="270" formatCode="#,##0.0_);[Red]\-#,##0.0_)">
                  <c:v>115.26463621439714</c:v>
                </c:pt>
                <c:pt idx="271" formatCode="#,##0.0_);[Red]\-#,##0.0_)">
                  <c:v>#N/A</c:v>
                </c:pt>
                <c:pt idx="272" formatCode="#,##0.0_);[Red]\-#,##0.0_)">
                  <c:v>#N/A</c:v>
                </c:pt>
                <c:pt idx="273" formatCode="#,##0.0_);[Red]\-#,##0.0_)">
                  <c:v>#N/A</c:v>
                </c:pt>
                <c:pt idx="274" formatCode="#,##0.0_);[Red]\-#,##0.0_)">
                  <c:v>#N/A</c:v>
                </c:pt>
                <c:pt idx="275" formatCode="#,##0.0_);[Red]\-#,##0.0_)">
                  <c:v>#N/A</c:v>
                </c:pt>
                <c:pt idx="276" formatCode="#,##0.0_);[Red]\-#,##0.0_)">
                  <c:v>#N/A</c:v>
                </c:pt>
                <c:pt idx="277" formatCode="#,##0.0_);[Red]\-#,##0.0_)">
                  <c:v>#N/A</c:v>
                </c:pt>
                <c:pt idx="278" formatCode="#,##0.0_);[Red]\-#,##0.0_)">
                  <c:v>#N/A</c:v>
                </c:pt>
                <c:pt idx="279" formatCode="#,##0.0_);[Red]\-#,##0.0_)">
                  <c:v>#N/A</c:v>
                </c:pt>
                <c:pt idx="280" formatCode="#,##0.0_);[Red]\-#,##0.0_)">
                  <c:v>#N/A</c:v>
                </c:pt>
                <c:pt idx="281" formatCode="#,##0.0_);[Red]\-#,##0.0_)">
                  <c:v>#N/A</c:v>
                </c:pt>
                <c:pt idx="282" formatCode="#,##0.0_);[Red]\-#,##0.0_)">
                  <c:v>#N/A</c:v>
                </c:pt>
                <c:pt idx="283" formatCode="#,##0.0_);[Red]\-#,##0.0_)">
                  <c:v>#N/A</c:v>
                </c:pt>
                <c:pt idx="284" formatCode="#,##0.0_);[Red]\-#,##0.0_)">
                  <c:v>#N/A</c:v>
                </c:pt>
                <c:pt idx="285" formatCode="#,##0.0_);[Red]\-#,##0.0_)">
                  <c:v>#N/A</c:v>
                </c:pt>
                <c:pt idx="286" formatCode="#,##0.0_);[Red]\-#,##0.0_)">
                  <c:v>#N/A</c:v>
                </c:pt>
                <c:pt idx="287" formatCode="#,##0.0_);[Red]\-#,##0.0_)">
                  <c:v>#N/A</c:v>
                </c:pt>
                <c:pt idx="288" formatCode="#,##0.0_);[Red]\-#,##0.0_)">
                  <c:v>#N/A</c:v>
                </c:pt>
                <c:pt idx="289" formatCode="#,##0.0_);[Red]\-#,##0.0_)">
                  <c:v>#N/A</c:v>
                </c:pt>
                <c:pt idx="290" formatCode="#,##0.0_);[Red]\-#,##0.0_)">
                  <c:v>166.60088026590631</c:v>
                </c:pt>
                <c:pt idx="291" formatCode="#,##0.0_);[Red]\-#,##0.0_)">
                  <c:v>#N/A</c:v>
                </c:pt>
                <c:pt idx="292" formatCode="#,##0.0_);[Red]\-#,##0.0_)">
                  <c:v>#N/A</c:v>
                </c:pt>
                <c:pt idx="293" formatCode="#,##0.0_);[Red]\-#,##0.0_)">
                  <c:v>#N/A</c:v>
                </c:pt>
                <c:pt idx="294" formatCode="#,##0.0_);[Red]\-#,##0.0_)">
                  <c:v>#N/A</c:v>
                </c:pt>
                <c:pt idx="295" formatCode="#,##0.0_);[Red]\-#,##0.0_)">
                  <c:v>#N/A</c:v>
                </c:pt>
                <c:pt idx="296" formatCode="#,##0.0_);[Red]\-#,##0.0_)">
                  <c:v>#N/A</c:v>
                </c:pt>
                <c:pt idx="297" formatCode="#,##0.0_);[Red]\-#,##0.0_)">
                  <c:v>#N/A</c:v>
                </c:pt>
                <c:pt idx="298" formatCode="#,##0.0_);[Red]\-#,##0.0_)">
                  <c:v>#N/A</c:v>
                </c:pt>
                <c:pt idx="299" formatCode="#,##0.0_);[Red]\-#,##0.0_)">
                  <c:v>#N/A</c:v>
                </c:pt>
                <c:pt idx="300" formatCode="#,##0.0_);[Red]\-#,##0.0_)">
                  <c:v>#N/A</c:v>
                </c:pt>
                <c:pt idx="301" formatCode="#,##0.0_);[Red]\-#,##0.0_)">
                  <c:v>#N/A</c:v>
                </c:pt>
                <c:pt idx="302" formatCode="#,##0.0_);[Red]\-#,##0.0_)">
                  <c:v>#N/A</c:v>
                </c:pt>
                <c:pt idx="303" formatCode="#,##0.0_);[Red]\-#,##0.0_)">
                  <c:v>#N/A</c:v>
                </c:pt>
                <c:pt idx="304" formatCode="#,##0.0_);[Red]\-#,##0.0_)">
                  <c:v>#N/A</c:v>
                </c:pt>
                <c:pt idx="305" formatCode="#,##0.0_);[Red]\-#,##0.0_)">
                  <c:v>#N/A</c:v>
                </c:pt>
                <c:pt idx="306" formatCode="#,##0.0_);[Red]\-#,##0.0_)">
                  <c:v>#N/A</c:v>
                </c:pt>
                <c:pt idx="307" formatCode="#,##0.0_);[Red]\-#,##0.0_)">
                  <c:v>#N/A</c:v>
                </c:pt>
                <c:pt idx="308" formatCode="#,##0.0_);[Red]\-#,##0.0_)">
                  <c:v>#N/A</c:v>
                </c:pt>
                <c:pt idx="309" formatCode="#,##0.0_);[Red]\-#,##0.0_)">
                  <c:v>#N/A</c:v>
                </c:pt>
                <c:pt idx="310" formatCode="#,##0.0_);[Red]\-#,##0.0_)">
                  <c:v>#N/A</c:v>
                </c:pt>
                <c:pt idx="311" formatCode="#,##0.0_);[Red]\-#,##0.0_)">
                  <c:v>#N/A</c:v>
                </c:pt>
                <c:pt idx="312" formatCode="#,##0.0_);[Red]\-#,##0.0_)">
                  <c:v>#N/A</c:v>
                </c:pt>
                <c:pt idx="313" formatCode="#,##0.0_);[Red]\-#,##0.0_)">
                  <c:v>#N/A</c:v>
                </c:pt>
                <c:pt idx="314" formatCode="#,##0.0_);[Red]\-#,##0.0_)">
                  <c:v>#N/A</c:v>
                </c:pt>
                <c:pt idx="315" formatCode="#,##0.0_);[Red]\-#,##0.0_)">
                  <c:v>93.670992405473854</c:v>
                </c:pt>
                <c:pt idx="316" formatCode="#,##0.0_);[Red]\-#,##0.0_)">
                  <c:v>#N/A</c:v>
                </c:pt>
                <c:pt idx="317" formatCode="#,##0.0_);[Red]\-#,##0.0_)">
                  <c:v>#N/A</c:v>
                </c:pt>
                <c:pt idx="318" formatCode="#,##0.0_);[Red]\-#,##0.0_)">
                  <c:v>#N/A</c:v>
                </c:pt>
                <c:pt idx="319" formatCode="#,##0.0_);[Red]\-#,##0.0_)">
                  <c:v>#N/A</c:v>
                </c:pt>
                <c:pt idx="320" formatCode="#,##0.0_);[Red]\-#,##0.0_)">
                  <c:v>#N/A</c:v>
                </c:pt>
                <c:pt idx="321" formatCode="#,##0.0_);[Red]\-#,##0.0_)">
                  <c:v>#N/A</c:v>
                </c:pt>
                <c:pt idx="322" formatCode="#,##0.0_);[Red]\-#,##0.0_)">
                  <c:v>#N/A</c:v>
                </c:pt>
                <c:pt idx="323" formatCode="#,##0.0_);[Red]\-#,##0.0_)">
                  <c:v>#N/A</c:v>
                </c:pt>
                <c:pt idx="324" formatCode="#,##0.0_);[Red]\-#,##0.0_)">
                  <c:v>#N/A</c:v>
                </c:pt>
                <c:pt idx="325" formatCode="#,##0.0_);[Red]\-#,##0.0_)">
                  <c:v>#N/A</c:v>
                </c:pt>
                <c:pt idx="326" formatCode="#,##0.0_);[Red]\-#,##0.0_)">
                  <c:v>152.73463893390192</c:v>
                </c:pt>
                <c:pt idx="327" formatCode="#,##0.0_);[Red]\-#,##0.0_)">
                  <c:v>#N/A</c:v>
                </c:pt>
                <c:pt idx="328" formatCode="#,##0.0_);[Red]\-#,##0.0_)">
                  <c:v>#N/A</c:v>
                </c:pt>
                <c:pt idx="329" formatCode="#,##0.0_);[Red]\-#,##0.0_)">
                  <c:v>#N/A</c:v>
                </c:pt>
                <c:pt idx="330" formatCode="#,##0.0_);[Red]\-#,##0.0_)">
                  <c:v>#N/A</c:v>
                </c:pt>
                <c:pt idx="331" formatCode="#,##0.0_);[Red]\-#,##0.0_)">
                  <c:v>#N/A</c:v>
                </c:pt>
                <c:pt idx="332" formatCode="#,##0.0_);[Red]\-#,##0.0_)">
                  <c:v>#N/A</c:v>
                </c:pt>
                <c:pt idx="333" formatCode="#,##0.0_);[Red]\-#,##0.0_)">
                  <c:v>#N/A</c:v>
                </c:pt>
                <c:pt idx="334" formatCode="#,##0.0_);[Red]\-#,##0.0_)">
                  <c:v>#N/A</c:v>
                </c:pt>
                <c:pt idx="335" formatCode="#,##0.0_);[Red]\-#,##0.0_)">
                  <c:v>#N/A</c:v>
                </c:pt>
                <c:pt idx="336" formatCode="#,##0.0_);[Red]\-#,##0.0_)">
                  <c:v>#N/A</c:v>
                </c:pt>
                <c:pt idx="337" formatCode="#,##0.0_);[Red]\-#,##0.0_)">
                  <c:v>#N/A</c:v>
                </c:pt>
                <c:pt idx="338" formatCode="#,##0.0_);[Red]\-#,##0.0_)">
                  <c:v>#N/A</c:v>
                </c:pt>
                <c:pt idx="339" formatCode="#,##0.0_);[Red]\-#,##0.0_)">
                  <c:v>#N/A</c:v>
                </c:pt>
                <c:pt idx="340" formatCode="#,##0.0_);[Red]\-#,##0.0_)">
                  <c:v>#N/A</c:v>
                </c:pt>
                <c:pt idx="341" formatCode="#,##0.0_);[Red]\-#,##0.0_)">
                  <c:v>#N/A</c:v>
                </c:pt>
                <c:pt idx="342" formatCode="#,##0.0_);[Red]\-#,##0.0_)">
                  <c:v>#N/A</c:v>
                </c:pt>
                <c:pt idx="343" formatCode="#,##0.0_);[Red]\-#,##0.0_)">
                  <c:v>#N/A</c:v>
                </c:pt>
                <c:pt idx="344" formatCode="#,##0.0_);[Red]\-#,##0.0_)">
                  <c:v>115.27303333434635</c:v>
                </c:pt>
                <c:pt idx="345" formatCode="#,##0.0_);[Red]\-#,##0.0_)">
                  <c:v>#N/A</c:v>
                </c:pt>
                <c:pt idx="346" formatCode="#,##0.0_);[Red]\-#,##0.0_)">
                  <c:v>#N/A</c:v>
                </c:pt>
                <c:pt idx="347" formatCode="#,##0.0_);[Red]\-#,##0.0_)">
                  <c:v>#N/A</c:v>
                </c:pt>
                <c:pt idx="348" formatCode="#,##0.0_);[Red]\-#,##0.0_)">
                  <c:v>#N/A</c:v>
                </c:pt>
                <c:pt idx="349" formatCode="#,##0.0_);[Red]\-#,##0.0_)">
                  <c:v>#N/A</c:v>
                </c:pt>
                <c:pt idx="350" formatCode="#,##0.0_);[Red]\-#,##0.0_)">
                  <c:v>#N/A</c:v>
                </c:pt>
                <c:pt idx="351" formatCode="#,##0.0_);[Red]\-#,##0.0_)">
                  <c:v>149.29659435314156</c:v>
                </c:pt>
                <c:pt idx="352" formatCode="#,##0.0_);[Red]\-#,##0.0_)">
                  <c:v>#N/A</c:v>
                </c:pt>
                <c:pt idx="353" formatCode="#,##0.0_);[Red]\-#,##0.0_)">
                  <c:v>#N/A</c:v>
                </c:pt>
                <c:pt idx="354" formatCode="#,##0.0_);[Red]\-#,##0.0_)">
                  <c:v>#N/A</c:v>
                </c:pt>
                <c:pt idx="355" formatCode="#,##0.0_);[Red]\-#,##0.0_)">
                  <c:v>#N/A</c:v>
                </c:pt>
                <c:pt idx="356" formatCode="#,##0.0_);[Red]\-#,##0.0_)">
                  <c:v>#N/A</c:v>
                </c:pt>
                <c:pt idx="357" formatCode="#,##0.0_);[Red]\-#,##0.0_)">
                  <c:v>#N/A</c:v>
                </c:pt>
                <c:pt idx="358" formatCode="#,##0.0_);[Red]\-#,##0.0_)">
                  <c:v>#N/A</c:v>
                </c:pt>
                <c:pt idx="359" formatCode="#,##0.0_);[Red]\-#,##0.0_)">
                  <c:v>#N/A</c:v>
                </c:pt>
                <c:pt idx="360" formatCode="#,##0.0_);[Red]\-#,##0.0_)">
                  <c:v>#N/A</c:v>
                </c:pt>
                <c:pt idx="361" formatCode="#,##0.0_);[Red]\-#,##0.0_)">
                  <c:v>119.10567923449227</c:v>
                </c:pt>
                <c:pt idx="362" formatCode="#,##0.0_);[Red]\-#,##0.0_)">
                  <c:v>#N/A</c:v>
                </c:pt>
                <c:pt idx="363" formatCode="#,##0.0_);[Red]\-#,##0.0_)">
                  <c:v>#N/A</c:v>
                </c:pt>
                <c:pt idx="364" formatCode="#,##0.0_);[Red]\-#,##0.0_)">
                  <c:v>#N/A</c:v>
                </c:pt>
                <c:pt idx="365" formatCode="#,##0.0_);[Red]\-#,##0.0_)">
                  <c:v>#N/A</c:v>
                </c:pt>
                <c:pt idx="366" formatCode="#,##0.0_);[Red]\-#,##0.0_)">
                  <c:v>#N/A</c:v>
                </c:pt>
                <c:pt idx="367" formatCode="#,##0.0_);[Red]\-#,##0.0_)">
                  <c:v>#N/A</c:v>
                </c:pt>
                <c:pt idx="368" formatCode="#,##0.0_);[Red]\-#,##0.0_)">
                  <c:v>#N/A</c:v>
                </c:pt>
                <c:pt idx="369" formatCode="#,##0.0_);[Red]\-#,##0.0_)">
                  <c:v>#N/A</c:v>
                </c:pt>
                <c:pt idx="370" formatCode="#,##0.0_);[Red]\-#,##0.0_)">
                  <c:v>#N/A</c:v>
                </c:pt>
                <c:pt idx="371" formatCode="#,##0.0_);[Red]\-#,##0.0_)">
                  <c:v>#N/A</c:v>
                </c:pt>
                <c:pt idx="372" formatCode="#,##0.0_);[Red]\-#,##0.0_)">
                  <c:v>#N/A</c:v>
                </c:pt>
                <c:pt idx="373" formatCode="#,##0.0_);[Red]\-#,##0.0_)">
                  <c:v>174.20614375682351</c:v>
                </c:pt>
                <c:pt idx="374" formatCode="#,##0.0_);[Red]\-#,##0.0_)">
                  <c:v>#N/A</c:v>
                </c:pt>
                <c:pt idx="375" formatCode="#,##0.0_);[Red]\-#,##0.0_)">
                  <c:v>#N/A</c:v>
                </c:pt>
                <c:pt idx="376" formatCode="#,##0.0_);[Red]\-#,##0.0_)">
                  <c:v>#N/A</c:v>
                </c:pt>
                <c:pt idx="377" formatCode="#,##0.0_);[Red]\-#,##0.0_)">
                  <c:v>#N/A</c:v>
                </c:pt>
                <c:pt idx="378" formatCode="#,##0.0_);[Red]\-#,##0.0_)">
                  <c:v>#N/A</c:v>
                </c:pt>
                <c:pt idx="379" formatCode="#,##0.0_);[Red]\-#,##0.0_)">
                  <c:v>#N/A</c:v>
                </c:pt>
                <c:pt idx="380" formatCode="#,##0.0_);[Red]\-#,##0.0_)">
                  <c:v>#N/A</c:v>
                </c:pt>
                <c:pt idx="381" formatCode="#,##0.0_);[Red]\-#,##0.0_)">
                  <c:v>#N/A</c:v>
                </c:pt>
                <c:pt idx="382" formatCode="#,##0.0_);[Red]\-#,##0.0_)">
                  <c:v>#N/A</c:v>
                </c:pt>
                <c:pt idx="383" formatCode="#,##0.0_);[Red]\-#,##0.0_)">
                  <c:v>#N/A</c:v>
                </c:pt>
                <c:pt idx="384" formatCode="#,##0.0_);[Red]\-#,##0.0_)">
                  <c:v>#N/A</c:v>
                </c:pt>
                <c:pt idx="385" formatCode="#,##0.0_);[Red]\-#,##0.0_)">
                  <c:v>#N/A</c:v>
                </c:pt>
                <c:pt idx="386" formatCode="#,##0.0_);[Red]\-#,##0.0_)">
                  <c:v>#N/A</c:v>
                </c:pt>
                <c:pt idx="387" formatCode="#,##0.0_);[Red]\-#,##0.0_)">
                  <c:v>#N/A</c:v>
                </c:pt>
                <c:pt idx="388" formatCode="#,##0.0_);[Red]\-#,##0.0_)">
                  <c:v>#N/A</c:v>
                </c:pt>
                <c:pt idx="389" formatCode="#,##0.0_);[Red]\-#,##0.0_)">
                  <c:v>#N/A</c:v>
                </c:pt>
                <c:pt idx="390" formatCode="#,##0.0_);[Red]\-#,##0.0_)">
                  <c:v>#N/A</c:v>
                </c:pt>
                <c:pt idx="391" formatCode="#,##0.0_);[Red]\-#,##0.0_)">
                  <c:v>#N/A</c:v>
                </c:pt>
                <c:pt idx="392" formatCode="#,##0.0_);[Red]\-#,##0.0_)">
                  <c:v>#N/A</c:v>
                </c:pt>
                <c:pt idx="393" formatCode="#,##0.0_);[Red]\-#,##0.0_)">
                  <c:v>#N/A</c:v>
                </c:pt>
                <c:pt idx="394" formatCode="#,##0.0_);[Red]\-#,##0.0_)">
                  <c:v>#N/A</c:v>
                </c:pt>
                <c:pt idx="395" formatCode="#,##0.0_);[Red]\-#,##0.0_)">
                  <c:v>#N/A</c:v>
                </c:pt>
                <c:pt idx="396" formatCode="#,##0.0_);[Red]\-#,##0.0_)">
                  <c:v>#N/A</c:v>
                </c:pt>
                <c:pt idx="397" formatCode="#,##0.0_);[Red]\-#,##0.0_)">
                  <c:v>#N/A</c:v>
                </c:pt>
                <c:pt idx="398" formatCode="#,##0.0_);[Red]\-#,##0.0_)">
                  <c:v>#N/A</c:v>
                </c:pt>
                <c:pt idx="399" formatCode="#,##0.0_);[Red]\-#,##0.0_)">
                  <c:v>#N/A</c:v>
                </c:pt>
                <c:pt idx="400" formatCode="#,##0.0_);[Red]\-#,##0.0_)">
                  <c:v>#N/A</c:v>
                </c:pt>
                <c:pt idx="401" formatCode="#,##0.0_);[Red]\-#,##0.0_)">
                  <c:v>#N/A</c:v>
                </c:pt>
                <c:pt idx="402" formatCode="#,##0.0_);[Red]\-#,##0.0_)">
                  <c:v>#N/A</c:v>
                </c:pt>
                <c:pt idx="403" formatCode="#,##0.0_);[Red]\-#,##0.0_)">
                  <c:v>#N/A</c:v>
                </c:pt>
                <c:pt idx="404" formatCode="#,##0.0_);[Red]\-#,##0.0_)">
                  <c:v>#N/A</c:v>
                </c:pt>
                <c:pt idx="405" formatCode="#,##0.0_);[Red]\-#,##0.0_)">
                  <c:v>#N/A</c:v>
                </c:pt>
                <c:pt idx="406" formatCode="#,##0.0_);[Red]\-#,##0.0_)">
                  <c:v>#N/A</c:v>
                </c:pt>
                <c:pt idx="407" formatCode="#,##0.0_);[Red]\-#,##0.0_)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0B8-410C-B5E3-41CDB850E6FF}"/>
            </c:ext>
          </c:extLst>
        </c:ser>
        <c:ser>
          <c:idx val="2"/>
          <c:order val="2"/>
          <c:tx>
            <c:strRef>
              <c:f>REGV!$AP$10</c:f>
              <c:strCache>
                <c:ptCount val="1"/>
                <c:pt idx="0">
                  <c:v>REGVU-THP</c:v>
                </c:pt>
              </c:strCache>
            </c:strRef>
          </c:tx>
          <c:spPr>
            <a:ln w="28575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REGV!$AP$11:$AP$419</c:f>
              <c:numCache>
                <c:formatCode>#,##0.0_);[Red]\-#,##0.0_)</c:formatCode>
                <c:ptCount val="409"/>
                <c:pt idx="0">
                  <c:v>52.880484284205082</c:v>
                </c:pt>
                <c:pt idx="1">
                  <c:v>53.068540684392168</c:v>
                </c:pt>
                <c:pt idx="2">
                  <c:v>53.256641365205752</c:v>
                </c:pt>
                <c:pt idx="3">
                  <c:v>53.444856469534152</c:v>
                </c:pt>
                <c:pt idx="4">
                  <c:v>53.633276124064572</c:v>
                </c:pt>
                <c:pt idx="5">
                  <c:v>53.822003159820738</c:v>
                </c:pt>
                <c:pt idx="6">
                  <c:v>54.011147877084035</c:v>
                </c:pt>
                <c:pt idx="7">
                  <c:v>54.200826281949006</c:v>
                </c:pt>
                <c:pt idx="8">
                  <c:v>54.391154332226719</c:v>
                </c:pt>
                <c:pt idx="9">
                  <c:v>54.582246094531179</c:v>
                </c:pt>
                <c:pt idx="10">
                  <c:v>54.77421643013583</c:v>
                </c:pt>
                <c:pt idx="11">
                  <c:v>54.967183118477251</c:v>
                </c:pt>
                <c:pt idx="12">
                  <c:v>55.161268689384414</c:v>
                </c:pt>
                <c:pt idx="13">
                  <c:v>55.35659697441335</c:v>
                </c:pt>
                <c:pt idx="14">
                  <c:v>55.553278361813469</c:v>
                </c:pt>
                <c:pt idx="15">
                  <c:v>55.751394744491087</c:v>
                </c:pt>
                <c:pt idx="16">
                  <c:v>55.950994764508621</c:v>
                </c:pt>
                <c:pt idx="17">
                  <c:v>56.152091557713106</c:v>
                </c:pt>
                <c:pt idx="18">
                  <c:v>56.354654101877003</c:v>
                </c:pt>
                <c:pt idx="19">
                  <c:v>56.558604487585264</c:v>
                </c:pt>
                <c:pt idx="20">
                  <c:v>56.763825312592431</c:v>
                </c:pt>
                <c:pt idx="21">
                  <c:v>56.970160668704786</c:v>
                </c:pt>
                <c:pt idx="22">
                  <c:v>57.17741175047292</c:v>
                </c:pt>
                <c:pt idx="23">
                  <c:v>57.385342298353173</c:v>
                </c:pt>
                <c:pt idx="24">
                  <c:v>57.593690418483078</c:v>
                </c:pt>
                <c:pt idx="25">
                  <c:v>57.802173616910864</c:v>
                </c:pt>
                <c:pt idx="26">
                  <c:v>58.010496735208022</c:v>
                </c:pt>
                <c:pt idx="27">
                  <c:v>58.218362964770307</c:v>
                </c:pt>
                <c:pt idx="28">
                  <c:v>58.425471313196681</c:v>
                </c:pt>
                <c:pt idx="29">
                  <c:v>58.631514819605862</c:v>
                </c:pt>
                <c:pt idx="30">
                  <c:v>58.836185925607509</c:v>
                </c:pt>
                <c:pt idx="31">
                  <c:v>59.039171217133024</c:v>
                </c:pt>
                <c:pt idx="32">
                  <c:v>59.240141789320518</c:v>
                </c:pt>
                <c:pt idx="33">
                  <c:v>59.438751863086395</c:v>
                </c:pt>
                <c:pt idx="34">
                  <c:v>59.634639236647253</c:v>
                </c:pt>
                <c:pt idx="35">
                  <c:v>59.827416002137817</c:v>
                </c:pt>
                <c:pt idx="36">
                  <c:v>60.016660425359028</c:v>
                </c:pt>
                <c:pt idx="37">
                  <c:v>60.201927940734699</c:v>
                </c:pt>
                <c:pt idx="38">
                  <c:v>60.382767747762948</c:v>
                </c:pt>
                <c:pt idx="39">
                  <c:v>60.558734280972175</c:v>
                </c:pt>
                <c:pt idx="40">
                  <c:v>60.729397578065807</c:v>
                </c:pt>
                <c:pt idx="41">
                  <c:v>60.894347032652306</c:v>
                </c:pt>
                <c:pt idx="42">
                  <c:v>61.053191395896597</c:v>
                </c:pt>
                <c:pt idx="43">
                  <c:v>61.205557364727134</c:v>
                </c:pt>
                <c:pt idx="44">
                  <c:v>61.351084245058743</c:v>
                </c:pt>
                <c:pt idx="45">
                  <c:v>61.489422938428817</c:v>
                </c:pt>
                <c:pt idx="46">
                  <c:v>61.620253466335861</c:v>
                </c:pt>
                <c:pt idx="47">
                  <c:v>61.743306827384053</c:v>
                </c:pt>
                <c:pt idx="48">
                  <c:v>61.858364203692666</c:v>
                </c:pt>
                <c:pt idx="49">
                  <c:v>61.965249744504568</c:v>
                </c:pt>
                <c:pt idx="50">
                  <c:v>62.063832420257597</c:v>
                </c:pt>
                <c:pt idx="51">
                  <c:v>62.154025726679151</c:v>
                </c:pt>
                <c:pt idx="52">
                  <c:v>62.235784630142518</c:v>
                </c:pt>
                <c:pt idx="53">
                  <c:v>62.309103778801664</c:v>
                </c:pt>
                <c:pt idx="54">
                  <c:v>62.374013033677699</c:v>
                </c:pt>
                <c:pt idx="55">
                  <c:v>62.43057133852983</c:v>
                </c:pt>
                <c:pt idx="56">
                  <c:v>62.478869248762912</c:v>
                </c:pt>
                <c:pt idx="57">
                  <c:v>62.519029831920847</c:v>
                </c:pt>
                <c:pt idx="58">
                  <c:v>62.551190318917229</c:v>
                </c:pt>
                <c:pt idx="59">
                  <c:v>62.575486945143098</c:v>
                </c:pt>
                <c:pt idx="60">
                  <c:v>62.592060587885804</c:v>
                </c:pt>
                <c:pt idx="61">
                  <c:v>62.601055137787263</c:v>
                </c:pt>
                <c:pt idx="62">
                  <c:v>62.602606217537215</c:v>
                </c:pt>
                <c:pt idx="63">
                  <c:v>62.596846776356351</c:v>
                </c:pt>
                <c:pt idx="64">
                  <c:v>62.583923355657511</c:v>
                </c:pt>
                <c:pt idx="65">
                  <c:v>62.564015484905717</c:v>
                </c:pt>
                <c:pt idx="66">
                  <c:v>62.537363872109708</c:v>
                </c:pt>
                <c:pt idx="67">
                  <c:v>62.504297952274101</c:v>
                </c:pt>
                <c:pt idx="68">
                  <c:v>62.465240095129744</c:v>
                </c:pt>
                <c:pt idx="69">
                  <c:v>62.420705530857816</c:v>
                </c:pt>
                <c:pt idx="70">
                  <c:v>62.3713202439871</c:v>
                </c:pt>
                <c:pt idx="71">
                  <c:v>62.317826658662355</c:v>
                </c:pt>
                <c:pt idx="72">
                  <c:v>62.261071575793018</c:v>
                </c:pt>
                <c:pt idx="73">
                  <c:v>62.20199296118335</c:v>
                </c:pt>
                <c:pt idx="74">
                  <c:v>62.141604125648676</c:v>
                </c:pt>
                <c:pt idx="75">
                  <c:v>62.080974836897731</c:v>
                </c:pt>
                <c:pt idx="76">
                  <c:v>62.02121537168582</c:v>
                </c:pt>
                <c:pt idx="77">
                  <c:v>61.96345738216425</c:v>
                </c:pt>
                <c:pt idx="78">
                  <c:v>61.90883437034671</c:v>
                </c:pt>
                <c:pt idx="79">
                  <c:v>61.85848071089962</c:v>
                </c:pt>
                <c:pt idx="80">
                  <c:v>61.813541313651534</c:v>
                </c:pt>
                <c:pt idx="81">
                  <c:v>61.775161711936349</c:v>
                </c:pt>
                <c:pt idx="82">
                  <c:v>61.744462157250503</c:v>
                </c:pt>
                <c:pt idx="83">
                  <c:v>61.722530055212609</c:v>
                </c:pt>
                <c:pt idx="84">
                  <c:v>61.710435386049625</c:v>
                </c:pt>
                <c:pt idx="85">
                  <c:v>61.709243775880971</c:v>
                </c:pt>
                <c:pt idx="86">
                  <c:v>61.720020084420824</c:v>
                </c:pt>
                <c:pt idx="87">
                  <c:v>61.74382411430139</c:v>
                </c:pt>
                <c:pt idx="88">
                  <c:v>61.781703246411944</c:v>
                </c:pt>
                <c:pt idx="89">
                  <c:v>61.83469075853413</c:v>
                </c:pt>
                <c:pt idx="90">
                  <c:v>61.903790914535747</c:v>
                </c:pt>
                <c:pt idx="91">
                  <c:v>61.989953867837045</c:v>
                </c:pt>
                <c:pt idx="92">
                  <c:v>62.094065006567924</c:v>
                </c:pt>
                <c:pt idx="93">
                  <c:v>62.216946326264065</c:v>
                </c:pt>
                <c:pt idx="94">
                  <c:v>62.359353436183284</c:v>
                </c:pt>
                <c:pt idx="95">
                  <c:v>62.521963788767138</c:v>
                </c:pt>
                <c:pt idx="96">
                  <c:v>62.705358629017567</c:v>
                </c:pt>
                <c:pt idx="97">
                  <c:v>62.910006179682242</c:v>
                </c:pt>
                <c:pt idx="98">
                  <c:v>63.136255621785686</c:v>
                </c:pt>
                <c:pt idx="99">
                  <c:v>63.384341701111175</c:v>
                </c:pt>
                <c:pt idx="100">
                  <c:v>63.654393840876153</c:v>
                </c:pt>
                <c:pt idx="101">
                  <c:v>63.946442218477216</c:v>
                </c:pt>
                <c:pt idx="102">
                  <c:v>64.260431201585646</c:v>
                </c:pt>
                <c:pt idx="103">
                  <c:v>64.596234231544457</c:v>
                </c:pt>
                <c:pt idx="104">
                  <c:v>64.953657818407663</c:v>
                </c:pt>
                <c:pt idx="105">
                  <c:v>65.33245064036322</c:v>
                </c:pt>
                <c:pt idx="106">
                  <c:v>65.732317277078437</c:v>
                </c:pt>
                <c:pt idx="107">
                  <c:v>66.152920724421875</c:v>
                </c:pt>
                <c:pt idx="108">
                  <c:v>66.593885785836235</c:v>
                </c:pt>
                <c:pt idx="109">
                  <c:v>67.054815097458103</c:v>
                </c:pt>
                <c:pt idx="110">
                  <c:v>67.535295851840473</c:v>
                </c:pt>
                <c:pt idx="111">
                  <c:v>68.034894214874058</c:v>
                </c:pt>
                <c:pt idx="112">
                  <c:v>68.553157967337825</c:v>
                </c:pt>
                <c:pt idx="113">
                  <c:v>69.089620460471593</c:v>
                </c:pt>
                <c:pt idx="114">
                  <c:v>69.643800397234799</c:v>
                </c:pt>
                <c:pt idx="115">
                  <c:v>70.215208812481706</c:v>
                </c:pt>
                <c:pt idx="116">
                  <c:v>70.803352803879861</c:v>
                </c:pt>
                <c:pt idx="117">
                  <c:v>71.407725039778512</c:v>
                </c:pt>
                <c:pt idx="118">
                  <c:v>72.027800814403832</c:v>
                </c:pt>
                <c:pt idx="119">
                  <c:v>72.663052885792538</c:v>
                </c:pt>
                <c:pt idx="120">
                  <c:v>73.31295554637893</c:v>
                </c:pt>
                <c:pt idx="121">
                  <c:v>73.976973492539699</c:v>
                </c:pt>
                <c:pt idx="122">
                  <c:v>74.654563829469907</c:v>
                </c:pt>
                <c:pt idx="123">
                  <c:v>75.345188073400678</c:v>
                </c:pt>
                <c:pt idx="124">
                  <c:v>76.048312805367146</c:v>
                </c:pt>
                <c:pt idx="125">
                  <c:v>76.763408463001326</c:v>
                </c:pt>
                <c:pt idx="126">
                  <c:v>77.489949622627705</c:v>
                </c:pt>
                <c:pt idx="127">
                  <c:v>78.227405978136559</c:v>
                </c:pt>
                <c:pt idx="128">
                  <c:v>78.975235014253414</c:v>
                </c:pt>
                <c:pt idx="129">
                  <c:v>79.732888454795429</c:v>
                </c:pt>
                <c:pt idx="130">
                  <c:v>80.499816795222031</c:v>
                </c:pt>
                <c:pt idx="131">
                  <c:v>81.275459557877511</c:v>
                </c:pt>
                <c:pt idx="132">
                  <c:v>82.059250631307137</c:v>
                </c:pt>
                <c:pt idx="133">
                  <c:v>82.850632458463878</c:v>
                </c:pt>
                <c:pt idx="134">
                  <c:v>83.649052164624237</c:v>
                </c:pt>
                <c:pt idx="135">
                  <c:v>84.453960404885891</c:v>
                </c:pt>
                <c:pt idx="136">
                  <c:v>85.264809845460761</c:v>
                </c:pt>
                <c:pt idx="137">
                  <c:v>86.081047499514796</c:v>
                </c:pt>
                <c:pt idx="138">
                  <c:v>86.902116462134586</c:v>
                </c:pt>
                <c:pt idx="139">
                  <c:v>87.72745632174572</c:v>
                </c:pt>
                <c:pt idx="140">
                  <c:v>88.556498066381934</c:v>
                </c:pt>
                <c:pt idx="141">
                  <c:v>89.388660990945695</c:v>
                </c:pt>
                <c:pt idx="142">
                  <c:v>90.223359283080939</c:v>
                </c:pt>
                <c:pt idx="143">
                  <c:v>91.060013120980855</c:v>
                </c:pt>
                <c:pt idx="144">
                  <c:v>91.89804209038688</c:v>
                </c:pt>
                <c:pt idx="145">
                  <c:v>92.736861187535681</c:v>
                </c:pt>
                <c:pt idx="146">
                  <c:v>93.575897923459664</c:v>
                </c:pt>
                <c:pt idx="147">
                  <c:v>94.414598682529601</c:v>
                </c:pt>
                <c:pt idx="148">
                  <c:v>95.252433731623583</c:v>
                </c:pt>
                <c:pt idx="149">
                  <c:v>96.088910563859415</c:v>
                </c:pt>
                <c:pt idx="150">
                  <c:v>96.923569705249633</c:v>
                </c:pt>
                <c:pt idx="151">
                  <c:v>97.755979742052929</c:v>
                </c:pt>
                <c:pt idx="152">
                  <c:v>98.585742138831804</c:v>
                </c:pt>
                <c:pt idx="153">
                  <c:v>99.412486737633273</c:v>
                </c:pt>
                <c:pt idx="154">
                  <c:v>100.23585812274419</c:v>
                </c:pt>
                <c:pt idx="155">
                  <c:v>101.05551085493933</c:v>
                </c:pt>
                <c:pt idx="156">
                  <c:v>101.87111469823606</c:v>
                </c:pt>
                <c:pt idx="157">
                  <c:v>102.68236056785599</c:v>
                </c:pt>
                <c:pt idx="158">
                  <c:v>103.48896628479419</c:v>
                </c:pt>
                <c:pt idx="159">
                  <c:v>104.29067727153102</c:v>
                </c:pt>
                <c:pt idx="160">
                  <c:v>105.08726386233288</c:v>
                </c:pt>
                <c:pt idx="161">
                  <c:v>105.87851925301928</c:v>
                </c:pt>
                <c:pt idx="162">
                  <c:v>106.66425502528658</c:v>
                </c:pt>
                <c:pt idx="163">
                  <c:v>107.44429990946247</c:v>
                </c:pt>
                <c:pt idx="164">
                  <c:v>108.21851494110479</c:v>
                </c:pt>
                <c:pt idx="165">
                  <c:v>108.98681855931338</c:v>
                </c:pt>
                <c:pt idx="166">
                  <c:v>109.7491915001973</c:v>
                </c:pt>
                <c:pt idx="167">
                  <c:v>110.50566638681762</c:v>
                </c:pt>
                <c:pt idx="168">
                  <c:v>111.25633772674651</c:v>
                </c:pt>
                <c:pt idx="169">
                  <c:v>112.00137464303802</c:v>
                </c:pt>
                <c:pt idx="170">
                  <c:v>112.74100394753002</c:v>
                </c:pt>
                <c:pt idx="171">
                  <c:v>113.47549674410902</c:v>
                </c:pt>
                <c:pt idx="172">
                  <c:v>114.205171416792</c:v>
                </c:pt>
                <c:pt idx="173">
                  <c:v>114.93039302218793</c:v>
                </c:pt>
                <c:pt idx="174">
                  <c:v>115.651578501613</c:v>
                </c:pt>
                <c:pt idx="175">
                  <c:v>116.36919101431782</c:v>
                </c:pt>
                <c:pt idx="176">
                  <c:v>117.08370567372181</c:v>
                </c:pt>
                <c:pt idx="177">
                  <c:v>117.79557501920432</c:v>
                </c:pt>
                <c:pt idx="178">
                  <c:v>118.50522284097957</c:v>
                </c:pt>
                <c:pt idx="179">
                  <c:v>119.21304635009264</c:v>
                </c:pt>
                <c:pt idx="180">
                  <c:v>119.91938975564926</c:v>
                </c:pt>
                <c:pt idx="181">
                  <c:v>120.62451138297443</c:v>
                </c:pt>
                <c:pt idx="182">
                  <c:v>121.32858336981673</c:v>
                </c:pt>
                <c:pt idx="183">
                  <c:v>122.03169042519156</c:v>
                </c:pt>
                <c:pt idx="184">
                  <c:v>122.73381000126267</c:v>
                </c:pt>
                <c:pt idx="185">
                  <c:v>123.4348081331275</c:v>
                </c:pt>
                <c:pt idx="186">
                  <c:v>124.13444726876254</c:v>
                </c:pt>
                <c:pt idx="187">
                  <c:v>124.83239860055792</c:v>
                </c:pt>
                <c:pt idx="188">
                  <c:v>125.52826606669213</c:v>
                </c:pt>
                <c:pt idx="189">
                  <c:v>126.22160487882692</c:v>
                </c:pt>
                <c:pt idx="190">
                  <c:v>126.91191588874533</c:v>
                </c:pt>
                <c:pt idx="191">
                  <c:v>127.59864323279734</c:v>
                </c:pt>
                <c:pt idx="192">
                  <c:v>128.28118847845386</c:v>
                </c:pt>
                <c:pt idx="193">
                  <c:v>128.95891258919718</c:v>
                </c:pt>
                <c:pt idx="194">
                  <c:v>129.63113014737166</c:v>
                </c:pt>
                <c:pt idx="195">
                  <c:v>130.29711939121967</c:v>
                </c:pt>
                <c:pt idx="196">
                  <c:v>130.95613819932964</c:v>
                </c:pt>
                <c:pt idx="197">
                  <c:v>131.60742292269856</c:v>
                </c:pt>
                <c:pt idx="198">
                  <c:v>132.25017871404123</c:v>
                </c:pt>
                <c:pt idx="199">
                  <c:v>132.88357370385734</c:v>
                </c:pt>
                <c:pt idx="200">
                  <c:v>133.50673174871272</c:v>
                </c:pt>
                <c:pt idx="201">
                  <c:v>134.11873251547883</c:v>
                </c:pt>
                <c:pt idx="202">
                  <c:v>134.71862832520779</c:v>
                </c:pt>
                <c:pt idx="203">
                  <c:v>135.30546185567383</c:v>
                </c:pt>
                <c:pt idx="204">
                  <c:v>135.87828762817247</c:v>
                </c:pt>
                <c:pt idx="205">
                  <c:v>136.43621131487967</c:v>
                </c:pt>
                <c:pt idx="206">
                  <c:v>136.97842654444204</c:v>
                </c:pt>
                <c:pt idx="207">
                  <c:v>137.50422845979426</c:v>
                </c:pt>
                <c:pt idx="208">
                  <c:v>138.01300412508448</c:v>
                </c:pt>
                <c:pt idx="209">
                  <c:v>138.50422036881068</c:v>
                </c:pt>
                <c:pt idx="210">
                  <c:v>138.9774220382443</c:v>
                </c:pt>
                <c:pt idx="211">
                  <c:v>139.43223360583295</c:v>
                </c:pt>
                <c:pt idx="212">
                  <c:v>139.86835654164253</c:v>
                </c:pt>
                <c:pt idx="213">
                  <c:v>140.28556175007893</c:v>
                </c:pt>
                <c:pt idx="214">
                  <c:v>140.68369258100549</c:v>
                </c:pt>
                <c:pt idx="215">
                  <c:v>141.06267076142092</c:v>
                </c:pt>
                <c:pt idx="216">
                  <c:v>141.42248813292582</c:v>
                </c:pt>
                <c:pt idx="217">
                  <c:v>141.76318539796779</c:v>
                </c:pt>
                <c:pt idx="218">
                  <c:v>142.08482013977667</c:v>
                </c:pt>
                <c:pt idx="219">
                  <c:v>142.38745662070764</c:v>
                </c:pt>
                <c:pt idx="220">
                  <c:v>142.67118118019815</c:v>
                </c:pt>
                <c:pt idx="221">
                  <c:v>142.93611006258072</c:v>
                </c:pt>
                <c:pt idx="222">
                  <c:v>143.18238773030464</c:v>
                </c:pt>
                <c:pt idx="223">
                  <c:v>143.41018125969009</c:v>
                </c:pt>
                <c:pt idx="224">
                  <c:v>143.61968641002542</c:v>
                </c:pt>
                <c:pt idx="225">
                  <c:v>143.81113502884759</c:v>
                </c:pt>
                <c:pt idx="226">
                  <c:v>143.98477513471244</c:v>
                </c:pt>
                <c:pt idx="227">
                  <c:v>144.14084754417476</c:v>
                </c:pt>
                <c:pt idx="228">
                  <c:v>144.27958938953489</c:v>
                </c:pt>
                <c:pt idx="229">
                  <c:v>144.40124632357765</c:v>
                </c:pt>
                <c:pt idx="230">
                  <c:v>144.50607008661407</c:v>
                </c:pt>
                <c:pt idx="231">
                  <c:v>144.59432658312136</c:v>
                </c:pt>
                <c:pt idx="232">
                  <c:v>144.66631234909087</c:v>
                </c:pt>
                <c:pt idx="233">
                  <c:v>144.7223709700603</c:v>
                </c:pt>
                <c:pt idx="234">
                  <c:v>144.76292174686603</c:v>
                </c:pt>
                <c:pt idx="235">
                  <c:v>144.78846779314711</c:v>
                </c:pt>
                <c:pt idx="236">
                  <c:v>144.79958477408377</c:v>
                </c:pt>
                <c:pt idx="237">
                  <c:v>144.79691942901721</c:v>
                </c:pt>
                <c:pt idx="238">
                  <c:v>144.7811871175592</c:v>
                </c:pt>
                <c:pt idx="239">
                  <c:v>144.75314984974636</c:v>
                </c:pt>
                <c:pt idx="240">
                  <c:v>144.71358745375466</c:v>
                </c:pt>
                <c:pt idx="241">
                  <c:v>144.66329476155732</c:v>
                </c:pt>
                <c:pt idx="242">
                  <c:v>144.60309178366666</c:v>
                </c:pt>
                <c:pt idx="243">
                  <c:v>144.53380761592496</c:v>
                </c:pt>
                <c:pt idx="244">
                  <c:v>144.45625562897314</c:v>
                </c:pt>
                <c:pt idx="245">
                  <c:v>144.37121254284435</c:v>
                </c:pt>
                <c:pt idx="246">
                  <c:v>144.27939853595484</c:v>
                </c:pt>
                <c:pt idx="247">
                  <c:v>144.18146858379529</c:v>
                </c:pt>
                <c:pt idx="248">
                  <c:v>144.07800176694153</c:v>
                </c:pt>
                <c:pt idx="249">
                  <c:v>143.96949780593701</c:v>
                </c:pt>
                <c:pt idx="250">
                  <c:v>143.85639864117871</c:v>
                </c:pt>
                <c:pt idx="251">
                  <c:v>143.73911841093158</c:v>
                </c:pt>
                <c:pt idx="252">
                  <c:v>143.61804721521767</c:v>
                </c:pt>
                <c:pt idx="253">
                  <c:v>143.49353862938912</c:v>
                </c:pt>
                <c:pt idx="254">
                  <c:v>143.36592601421313</c:v>
                </c:pt>
                <c:pt idx="255">
                  <c:v>143.23553717495784</c:v>
                </c:pt>
                <c:pt idx="256">
                  <c:v>143.1026881794067</c:v>
                </c:pt>
                <c:pt idx="257">
                  <c:v>142.96768986646291</c:v>
                </c:pt>
                <c:pt idx="258">
                  <c:v>142.83086601208913</c:v>
                </c:pt>
                <c:pt idx="259">
                  <c:v>142.69257604110331</c:v>
                </c:pt>
                <c:pt idx="260">
                  <c:v>142.55323057986493</c:v>
                </c:pt>
                <c:pt idx="261">
                  <c:v>142.4132894147078</c:v>
                </c:pt>
                <c:pt idx="262">
                  <c:v>142.27325121654985</c:v>
                </c:pt>
                <c:pt idx="263">
                  <c:v>142.13364101219813</c:v>
                </c:pt>
                <c:pt idx="264">
                  <c:v>141.99499025032338</c:v>
                </c:pt>
                <c:pt idx="265">
                  <c:v>141.85780451454593</c:v>
                </c:pt>
                <c:pt idx="266">
                  <c:v>141.72252578090843</c:v>
                </c:pt>
                <c:pt idx="267">
                  <c:v>141.58951738776247</c:v>
                </c:pt>
                <c:pt idx="268">
                  <c:v>141.45906407127165</c:v>
                </c:pt>
                <c:pt idx="269">
                  <c:v>141.33135988929172</c:v>
                </c:pt>
                <c:pt idx="270">
                  <c:v>141.20649980208938</c:v>
                </c:pt>
                <c:pt idx="271">
                  <c:v>141.08447559957011</c:v>
                </c:pt>
                <c:pt idx="272">
                  <c:v>140.96517033922203</c:v>
                </c:pt>
                <c:pt idx="273">
                  <c:v>140.84836103614379</c:v>
                </c:pt>
                <c:pt idx="274">
                  <c:v>140.73373117313722</c:v>
                </c:pt>
                <c:pt idx="275">
                  <c:v>140.62088856287477</c:v>
                </c:pt>
                <c:pt idx="276">
                  <c:v>140.50938938032959</c:v>
                </c:pt>
                <c:pt idx="277">
                  <c:v>140.39876669587605</c:v>
                </c:pt>
                <c:pt idx="278">
                  <c:v>140.28854039813922</c:v>
                </c:pt>
                <c:pt idx="279">
                  <c:v>140.1782252547942</c:v>
                </c:pt>
                <c:pt idx="280">
                  <c:v>140.06736672106837</c:v>
                </c:pt>
                <c:pt idx="281">
                  <c:v>139.95556058601096</c:v>
                </c:pt>
                <c:pt idx="282">
                  <c:v>139.84243659498074</c:v>
                </c:pt>
                <c:pt idx="283">
                  <c:v>139.72766619095998</c:v>
                </c:pt>
                <c:pt idx="284">
                  <c:v>139.61098052456117</c:v>
                </c:pt>
                <c:pt idx="285">
                  <c:v>139.49214955839395</c:v>
                </c:pt>
                <c:pt idx="286">
                  <c:v>139.37096491444416</c:v>
                </c:pt>
                <c:pt idx="287">
                  <c:v>139.24725055154951</c:v>
                </c:pt>
                <c:pt idx="288">
                  <c:v>139.1208845263115</c:v>
                </c:pt>
                <c:pt idx="289">
                  <c:v>138.99181859590041</c:v>
                </c:pt>
                <c:pt idx="290">
                  <c:v>138.86008072256789</c:v>
                </c:pt>
                <c:pt idx="291">
                  <c:v>138.72579066503073</c:v>
                </c:pt>
                <c:pt idx="292">
                  <c:v>138.58918625469286</c:v>
                </c:pt>
                <c:pt idx="293">
                  <c:v>138.45062119729243</c:v>
                </c:pt>
                <c:pt idx="294">
                  <c:v>138.31053538055289</c:v>
                </c:pt>
                <c:pt idx="295">
                  <c:v>138.1694010331471</c:v>
                </c:pt>
                <c:pt idx="296">
                  <c:v>138.02769052721271</c:v>
                </c:pt>
                <c:pt idx="297">
                  <c:v>137.88588164064771</c:v>
                </c:pt>
                <c:pt idx="298">
                  <c:v>137.74444595633662</c:v>
                </c:pt>
                <c:pt idx="299">
                  <c:v>137.60381560611793</c:v>
                </c:pt>
                <c:pt idx="300">
                  <c:v>137.46436831543977</c:v>
                </c:pt>
                <c:pt idx="301">
                  <c:v>137.32645401555541</c:v>
                </c:pt>
                <c:pt idx="302">
                  <c:v>137.19045159782897</c:v>
                </c:pt>
                <c:pt idx="303">
                  <c:v>137.05678461456148</c:v>
                </c:pt>
                <c:pt idx="304">
                  <c:v>136.92589222917394</c:v>
                </c:pt>
                <c:pt idx="305">
                  <c:v>136.79825942618533</c:v>
                </c:pt>
                <c:pt idx="306">
                  <c:v>136.67445799321868</c:v>
                </c:pt>
                <c:pt idx="307">
                  <c:v>136.55511843036263</c:v>
                </c:pt>
                <c:pt idx="308">
                  <c:v>136.4409005162349</c:v>
                </c:pt>
                <c:pt idx="309">
                  <c:v>136.33249154068611</c:v>
                </c:pt>
                <c:pt idx="310">
                  <c:v>136.23060685583815</c:v>
                </c:pt>
                <c:pt idx="311">
                  <c:v>136.1359689801391</c:v>
                </c:pt>
                <c:pt idx="312">
                  <c:v>136.04928013686566</c:v>
                </c:pt>
                <c:pt idx="313">
                  <c:v>135.97120205645706</c:v>
                </c:pt>
                <c:pt idx="314">
                  <c:v>135.90230942813389</c:v>
                </c:pt>
                <c:pt idx="315">
                  <c:v>135.8430287604991</c:v>
                </c:pt>
                <c:pt idx="316">
                  <c:v>135.7936026469138</c:v>
                </c:pt>
                <c:pt idx="317">
                  <c:v>135.7540806795119</c:v>
                </c:pt>
                <c:pt idx="318">
                  <c:v>135.72434432451576</c:v>
                </c:pt>
                <c:pt idx="319">
                  <c:v>135.7041783807085</c:v>
                </c:pt>
                <c:pt idx="320">
                  <c:v>135.69334996757166</c:v>
                </c:pt>
                <c:pt idx="321">
                  <c:v>135.69164661576076</c:v>
                </c:pt>
                <c:pt idx="322">
                  <c:v>135.69887783743934</c:v>
                </c:pt>
                <c:pt idx="323">
                  <c:v>135.71489876110172</c:v>
                </c:pt>
                <c:pt idx="324">
                  <c:v>135.73962528001539</c:v>
                </c:pt>
                <c:pt idx="325">
                  <c:v>135.77300304098847</c:v>
                </c:pt>
                <c:pt idx="326">
                  <c:v>135.81499949395101</c:v>
                </c:pt>
                <c:pt idx="327">
                  <c:v>135.86563562687843</c:v>
                </c:pt>
                <c:pt idx="328">
                  <c:v>135.92499431580137</c:v>
                </c:pt>
                <c:pt idx="329">
                  <c:v>135.99316702319732</c:v>
                </c:pt>
                <c:pt idx="330">
                  <c:v>136.07021656112403</c:v>
                </c:pt>
                <c:pt idx="331">
                  <c:v>136.15619093481627</c:v>
                </c:pt>
                <c:pt idx="332">
                  <c:v>136.25112049360834</c:v>
                </c:pt>
                <c:pt idx="333">
                  <c:v>136.3550323949255</c:v>
                </c:pt>
                <c:pt idx="334">
                  <c:v>136.46798464866851</c:v>
                </c:pt>
                <c:pt idx="335">
                  <c:v>136.5900598845262</c:v>
                </c:pt>
                <c:pt idx="336">
                  <c:v>136.72137003931994</c:v>
                </c:pt>
                <c:pt idx="337">
                  <c:v>136.86206400915466</c:v>
                </c:pt>
                <c:pt idx="338">
                  <c:v>137.01230627812564</c:v>
                </c:pt>
                <c:pt idx="339">
                  <c:v>137.17227344247198</c:v>
                </c:pt>
                <c:pt idx="340">
                  <c:v>137.34216946531788</c:v>
                </c:pt>
                <c:pt idx="341">
                  <c:v>137.52224482833159</c:v>
                </c:pt>
                <c:pt idx="342">
                  <c:v>137.71280430074393</c:v>
                </c:pt>
                <c:pt idx="343">
                  <c:v>137.91417773405249</c:v>
                </c:pt>
                <c:pt idx="344">
                  <c:v>138.12666065876337</c:v>
                </c:pt>
                <c:pt idx="345">
                  <c:v>138.35046633417485</c:v>
                </c:pt>
                <c:pt idx="346">
                  <c:v>138.58571532162404</c:v>
                </c:pt>
                <c:pt idx="347">
                  <c:v>138.83243891822468</c:v>
                </c:pt>
                <c:pt idx="348">
                  <c:v>139.09057313737699</c:v>
                </c:pt>
                <c:pt idx="349">
                  <c:v>139.35997123761604</c:v>
                </c:pt>
                <c:pt idx="350">
                  <c:v>139.64043684014774</c:v>
                </c:pt>
                <c:pt idx="351">
                  <c:v>139.93175512505064</c:v>
                </c:pt>
                <c:pt idx="352">
                  <c:v>140.23372297374928</c:v>
                </c:pt>
                <c:pt idx="353">
                  <c:v>140.54615993038485</c:v>
                </c:pt>
                <c:pt idx="354">
                  <c:v>140.86889269614335</c:v>
                </c:pt>
                <c:pt idx="355">
                  <c:v>141.20174255542929</c:v>
                </c:pt>
                <c:pt idx="356">
                  <c:v>141.54453341077649</c:v>
                </c:pt>
                <c:pt idx="357">
                  <c:v>141.89707500977408</c:v>
                </c:pt>
                <c:pt idx="358">
                  <c:v>142.25912671515167</c:v>
                </c:pt>
                <c:pt idx="359">
                  <c:v>142.63039963534959</c:v>
                </c:pt>
                <c:pt idx="360">
                  <c:v>143.01056704756587</c:v>
                </c:pt>
                <c:pt idx="361">
                  <c:v>143.39924349897333</c:v>
                </c:pt>
                <c:pt idx="362">
                  <c:v>143.79595812785848</c:v>
                </c:pt>
                <c:pt idx="363">
                  <c:v>144.20013989823855</c:v>
                </c:pt>
                <c:pt idx="364">
                  <c:v>144.61111793792645</c:v>
                </c:pt>
                <c:pt idx="365">
                  <c:v>145.02814228796476</c:v>
                </c:pt>
                <c:pt idx="366">
                  <c:v>145.45041303683158</c:v>
                </c:pt>
                <c:pt idx="367">
                  <c:v>145.87711423801957</c:v>
                </c:pt>
                <c:pt idx="368">
                  <c:v>146.30745315784262</c:v>
                </c:pt>
                <c:pt idx="369">
                  <c:v>146.74068973037296</c:v>
                </c:pt>
                <c:pt idx="370">
                  <c:v>147.17614733544843</c:v>
                </c:pt>
                <c:pt idx="371">
                  <c:v>147.61321232814703</c:v>
                </c:pt>
                <c:pt idx="372">
                  <c:v>148.05133737092123</c:v>
                </c:pt>
                <c:pt idx="373">
                  <c:v>148.49005669772242</c:v>
                </c:pt>
                <c:pt idx="374">
                  <c:v>148.92900970487284</c:v>
                </c:pt>
                <c:pt idx="375">
                  <c:v>149.36794334885599</c:v>
                </c:pt>
                <c:pt idx="376">
                  <c:v>149.80669591936038</c:v>
                </c:pt>
                <c:pt idx="377">
                  <c:v>150.245192067434</c:v>
                </c:pt>
                <c:pt idx="378">
                  <c:v>150.68342685135022</c:v>
                </c:pt>
                <c:pt idx="379">
                  <c:v>151.12143461906817</c:v>
                </c:pt>
                <c:pt idx="380">
                  <c:v>151.55926381032791</c:v>
                </c:pt>
                <c:pt idx="381">
                  <c:v>151.99696228552725</c:v>
                </c:pt>
                <c:pt idx="382">
                  <c:v>152.43457656958813</c:v>
                </c:pt>
                <c:pt idx="383">
                  <c:v>152.87215079623425</c:v>
                </c:pt>
                <c:pt idx="384">
                  <c:v>153.30971387921176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0B8-410C-B5E3-41CDB850E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20736"/>
        <c:axId val="81222272"/>
      </c:lineChart>
      <c:catAx>
        <c:axId val="8122073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1222272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8122227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1220736"/>
        <c:crosses val="autoZero"/>
        <c:crossBetween val="midCat"/>
      </c:valAx>
      <c:catAx>
        <c:axId val="8123635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81237888"/>
        <c:crosses val="autoZero"/>
        <c:auto val="0"/>
        <c:lblAlgn val="ctr"/>
        <c:lblOffset val="100"/>
        <c:noMultiLvlLbl val="0"/>
      </c:catAx>
      <c:valAx>
        <c:axId val="81237888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1236352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6.9472367165932816E-2"/>
          <c:y val="0.93834319520785137"/>
          <c:w val="0.89490142072912648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VARS!$B$18</c:f>
          <c:strCache>
            <c:ptCount val="1"/>
            <c:pt idx="0">
              <c:v>Transferencias de Automotores Usados (REGVU)
Variación anual de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7651421508034728E-2"/>
          <c:y val="0.16264931011904971"/>
          <c:w val="0.85537700865265753"/>
          <c:h val="0.69625152637816912"/>
        </c:manualLayout>
      </c:layout>
      <c:barChart>
        <c:barDir val="col"/>
        <c:grouping val="clustered"/>
        <c:varyColors val="0"/>
        <c:ser>
          <c:idx val="0"/>
          <c:order val="5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REGV!$CF$23:$CF$419</c:f>
              <c:numCache>
                <c:formatCode>0</c:formatCode>
                <c:ptCount val="39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F-42C5-B4C8-84078F2D2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1323904"/>
        <c:axId val="81325440"/>
      </c:barChart>
      <c:lineChart>
        <c:grouping val="standard"/>
        <c:varyColors val="0"/>
        <c:ser>
          <c:idx val="1"/>
          <c:order val="0"/>
          <c:tx>
            <c:strRef>
              <c:f>REGV!$AX$10</c:f>
              <c:strCache>
                <c:ptCount val="1"/>
                <c:pt idx="0">
                  <c:v>VAS6-REGVU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REGV!$AX$23:$AX$419</c:f>
              <c:numCache>
                <c:formatCode>0.0%_);[Red]\-0.0%_)</c:formatCode>
                <c:ptCount val="397"/>
                <c:pt idx="0">
                  <c:v>-0.10733356765672519</c:v>
                </c:pt>
                <c:pt idx="1">
                  <c:v>-0.17017157833496843</c:v>
                </c:pt>
                <c:pt idx="2">
                  <c:v>-0.17337195071454004</c:v>
                </c:pt>
                <c:pt idx="3">
                  <c:v>-0.16196418646849842</c:v>
                </c:pt>
                <c:pt idx="4">
                  <c:v>-0.19171969559985358</c:v>
                </c:pt>
                <c:pt idx="5">
                  <c:v>-0.18400802576792341</c:v>
                </c:pt>
                <c:pt idx="6">
                  <c:v>-0.11107628868290664</c:v>
                </c:pt>
                <c:pt idx="7">
                  <c:v>-8.3561685764437788E-2</c:v>
                </c:pt>
                <c:pt idx="8">
                  <c:v>-9.2817382673168969E-2</c:v>
                </c:pt>
                <c:pt idx="9">
                  <c:v>-3.148326726991324E-2</c:v>
                </c:pt>
                <c:pt idx="10">
                  <c:v>7.7222579365624933E-2</c:v>
                </c:pt>
                <c:pt idx="11">
                  <c:v>0.13444348216981705</c:v>
                </c:pt>
                <c:pt idx="12">
                  <c:v>0.21018072676488719</c:v>
                </c:pt>
                <c:pt idx="13">
                  <c:v>0.29587032753638054</c:v>
                </c:pt>
                <c:pt idx="14">
                  <c:v>0.25466961921053355</c:v>
                </c:pt>
                <c:pt idx="15">
                  <c:v>0.21914052388910443</c:v>
                </c:pt>
                <c:pt idx="16">
                  <c:v>0.23808064829269715</c:v>
                </c:pt>
                <c:pt idx="17">
                  <c:v>0.16875797169843643</c:v>
                </c:pt>
                <c:pt idx="18">
                  <c:v>7.484774379000414E-2</c:v>
                </c:pt>
                <c:pt idx="19">
                  <c:v>5.1105378356156583E-2</c:v>
                </c:pt>
                <c:pt idx="20">
                  <c:v>4.1446160535591359E-2</c:v>
                </c:pt>
                <c:pt idx="21">
                  <c:v>-3.3035852749737971E-2</c:v>
                </c:pt>
                <c:pt idx="22">
                  <c:v>-8.9362321403612555E-2</c:v>
                </c:pt>
                <c:pt idx="23">
                  <c:v>-1.7278676313692731E-2</c:v>
                </c:pt>
                <c:pt idx="24">
                  <c:v>9.0352288640061618E-2</c:v>
                </c:pt>
                <c:pt idx="25">
                  <c:v>0.16201867142901705</c:v>
                </c:pt>
                <c:pt idx="26">
                  <c:v>0.22699705338492127</c:v>
                </c:pt>
                <c:pt idx="27">
                  <c:v>0.23846358361115794</c:v>
                </c:pt>
                <c:pt idx="28">
                  <c:v>0.22076972836916253</c:v>
                </c:pt>
                <c:pt idx="29">
                  <c:v>0.19738628984424933</c:v>
                </c:pt>
                <c:pt idx="30">
                  <c:v>0.14692037464715435</c:v>
                </c:pt>
                <c:pt idx="31">
                  <c:v>0.12302720017781077</c:v>
                </c:pt>
                <c:pt idx="32">
                  <c:v>0.21664065406695121</c:v>
                </c:pt>
                <c:pt idx="33">
                  <c:v>0.32928860297746865</c:v>
                </c:pt>
                <c:pt idx="34">
                  <c:v>0.27406648400925904</c:v>
                </c:pt>
                <c:pt idx="35">
                  <c:v>0.17932441073789995</c:v>
                </c:pt>
                <c:pt idx="36">
                  <c:v>0.15330001382824099</c:v>
                </c:pt>
                <c:pt idx="37">
                  <c:v>0.12368042918756927</c:v>
                </c:pt>
                <c:pt idx="38">
                  <c:v>8.5669950266862749E-2</c:v>
                </c:pt>
                <c:pt idx="39">
                  <c:v>6.2096978259969848E-2</c:v>
                </c:pt>
                <c:pt idx="40">
                  <c:v>2.7388387879332621E-2</c:v>
                </c:pt>
                <c:pt idx="41">
                  <c:v>-1.3040699056476757E-2</c:v>
                </c:pt>
                <c:pt idx="42">
                  <c:v>-6.1524427185117858E-3</c:v>
                </c:pt>
                <c:pt idx="43">
                  <c:v>-1.1040056903172446E-2</c:v>
                </c:pt>
                <c:pt idx="44">
                  <c:v>-0.1121036452943478</c:v>
                </c:pt>
                <c:pt idx="45">
                  <c:v>-0.17995577107903704</c:v>
                </c:pt>
                <c:pt idx="46">
                  <c:v>-0.13546279496365488</c:v>
                </c:pt>
                <c:pt idx="47">
                  <c:v>-0.12745891543549814</c:v>
                </c:pt>
                <c:pt idx="48">
                  <c:v>-0.16879833393340882</c:v>
                </c:pt>
                <c:pt idx="49">
                  <c:v>-0.12234780465687467</c:v>
                </c:pt>
                <c:pt idx="50">
                  <c:v>-1.9758929489816057E-2</c:v>
                </c:pt>
                <c:pt idx="51">
                  <c:v>9.8582671960374846E-2</c:v>
                </c:pt>
                <c:pt idx="52">
                  <c:v>0.26569775039817434</c:v>
                </c:pt>
                <c:pt idx="53">
                  <c:v>0.41887277281447677</c:v>
                </c:pt>
                <c:pt idx="54">
                  <c:v>0.40597180935974864</c:v>
                </c:pt>
                <c:pt idx="55">
                  <c:v>0.36656497060007442</c:v>
                </c:pt>
                <c:pt idx="56">
                  <c:v>0.43708188106986556</c:v>
                </c:pt>
                <c:pt idx="57">
                  <c:v>0.41133590535441766</c:v>
                </c:pt>
                <c:pt idx="58">
                  <c:v>0.27584417431702413</c:v>
                </c:pt>
                <c:pt idx="59">
                  <c:v>0.15540312463885075</c:v>
                </c:pt>
                <c:pt idx="60">
                  <c:v>3.7468410929355045E-2</c:v>
                </c:pt>
                <c:pt idx="61">
                  <c:v>-8.2675409917987941E-2</c:v>
                </c:pt>
                <c:pt idx="62">
                  <c:v>-0.17230648693661477</c:v>
                </c:pt>
                <c:pt idx="63">
                  <c:v>-0.25924188760789424</c:v>
                </c:pt>
                <c:pt idx="64">
                  <c:v>-0.33260838693798711</c:v>
                </c:pt>
                <c:pt idx="65">
                  <c:v>-0.32142802988799557</c:v>
                </c:pt>
                <c:pt idx="66">
                  <c:v>-0.25870082510827863</c:v>
                </c:pt>
                <c:pt idx="67">
                  <c:v>-0.27583883465070924</c:v>
                </c:pt>
                <c:pt idx="68">
                  <c:v>-0.35619879871051663</c:v>
                </c:pt>
                <c:pt idx="69">
                  <c:v>-0.35042308072314543</c:v>
                </c:pt>
                <c:pt idx="70">
                  <c:v>-0.23689000622889833</c:v>
                </c:pt>
                <c:pt idx="71">
                  <c:v>-0.12841076007864705</c:v>
                </c:pt>
                <c:pt idx="72">
                  <c:v>-6.9348757556218166E-2</c:v>
                </c:pt>
                <c:pt idx="73">
                  <c:v>-5.8171149652528897E-2</c:v>
                </c:pt>
                <c:pt idx="74">
                  <c:v>-7.0131803492611056E-2</c:v>
                </c:pt>
                <c:pt idx="75">
                  <c:v>-5.3907392587845271E-2</c:v>
                </c:pt>
                <c:pt idx="76">
                  <c:v>-0.12016648089671311</c:v>
                </c:pt>
                <c:pt idx="77">
                  <c:v>-0.24141749539631541</c:v>
                </c:pt>
                <c:pt idx="78">
                  <c:v>-0.2746466552791107</c:v>
                </c:pt>
                <c:pt idx="79">
                  <c:v>-0.23639818604247986</c:v>
                </c:pt>
                <c:pt idx="80">
                  <c:v>-0.22465706496976445</c:v>
                </c:pt>
                <c:pt idx="81">
                  <c:v>-0.2706857005277058</c:v>
                </c:pt>
                <c:pt idx="82">
                  <c:v>-0.34824248916834599</c:v>
                </c:pt>
                <c:pt idx="83">
                  <c:v>-0.40633325477476945</c:v>
                </c:pt>
                <c:pt idx="84">
                  <c:v>-0.39829354891690216</c:v>
                </c:pt>
                <c:pt idx="85">
                  <c:v>-0.32488376951087494</c:v>
                </c:pt>
                <c:pt idx="86">
                  <c:v>-0.21652360441371254</c:v>
                </c:pt>
                <c:pt idx="87">
                  <c:v>-0.12306309808783666</c:v>
                </c:pt>
                <c:pt idx="88">
                  <c:v>3.3100620004765213E-2</c:v>
                </c:pt>
                <c:pt idx="89">
                  <c:v>0.2004536443418401</c:v>
                </c:pt>
                <c:pt idx="90">
                  <c:v>0.25340489678983769</c:v>
                </c:pt>
                <c:pt idx="91">
                  <c:v>0.34027960955719472</c:v>
                </c:pt>
                <c:pt idx="92">
                  <c:v>0.46433289240255937</c:v>
                </c:pt>
                <c:pt idx="93">
                  <c:v>0.470499511630325</c:v>
                </c:pt>
                <c:pt idx="94">
                  <c:v>0.47095385447885119</c:v>
                </c:pt>
                <c:pt idx="95">
                  <c:v>0.56355580257870952</c:v>
                </c:pt>
                <c:pt idx="96">
                  <c:v>0.5408022826980301</c:v>
                </c:pt>
                <c:pt idx="97">
                  <c:v>0.40906056327104734</c:v>
                </c:pt>
                <c:pt idx="98">
                  <c:v>0.3603234959671644</c:v>
                </c:pt>
                <c:pt idx="99">
                  <c:v>0.32931858121110213</c:v>
                </c:pt>
                <c:pt idx="100">
                  <c:v>0.27283491281386962</c:v>
                </c:pt>
                <c:pt idx="101">
                  <c:v>0.27680800971864739</c:v>
                </c:pt>
                <c:pt idx="102">
                  <c:v>0.26405841359028237</c:v>
                </c:pt>
                <c:pt idx="103">
                  <c:v>0.16320748017150533</c:v>
                </c:pt>
                <c:pt idx="104">
                  <c:v>0.12464216972808106</c:v>
                </c:pt>
                <c:pt idx="105">
                  <c:v>0.20120997310955513</c:v>
                </c:pt>
                <c:pt idx="106">
                  <c:v>0.20590929103007949</c:v>
                </c:pt>
                <c:pt idx="107">
                  <c:v>0.12274302052258435</c:v>
                </c:pt>
                <c:pt idx="108">
                  <c:v>0.12980424410031355</c:v>
                </c:pt>
                <c:pt idx="109">
                  <c:v>0.19509575312282434</c:v>
                </c:pt>
                <c:pt idx="110">
                  <c:v>0.18692808028383534</c:v>
                </c:pt>
                <c:pt idx="111">
                  <c:v>0.1696707072365875</c:v>
                </c:pt>
                <c:pt idx="112">
                  <c:v>0.16336866819186624</c:v>
                </c:pt>
                <c:pt idx="113">
                  <c:v>0.10804787058857812</c:v>
                </c:pt>
                <c:pt idx="114">
                  <c:v>7.0716695422350817E-2</c:v>
                </c:pt>
                <c:pt idx="115">
                  <c:v>0.10859587720584085</c:v>
                </c:pt>
                <c:pt idx="116">
                  <c:v>0.1288296164902325</c:v>
                </c:pt>
                <c:pt idx="117">
                  <c:v>7.3970427146481388E-2</c:v>
                </c:pt>
                <c:pt idx="118">
                  <c:v>0.1049764924665646</c:v>
                </c:pt>
                <c:pt idx="119">
                  <c:v>0.17961332637267202</c:v>
                </c:pt>
                <c:pt idx="120">
                  <c:v>0.15214831120852179</c:v>
                </c:pt>
                <c:pt idx="121">
                  <c:v>0.14127183720277281</c:v>
                </c:pt>
                <c:pt idx="122">
                  <c:v>0.13445292562332245</c:v>
                </c:pt>
                <c:pt idx="123">
                  <c:v>9.9594026774455946E-2</c:v>
                </c:pt>
                <c:pt idx="124">
                  <c:v>0.11186687203633339</c:v>
                </c:pt>
                <c:pt idx="125">
                  <c:v>0.11714931503360959</c:v>
                </c:pt>
                <c:pt idx="126">
                  <c:v>9.3167947613480351E-2</c:v>
                </c:pt>
                <c:pt idx="127">
                  <c:v>7.7887628048135094E-2</c:v>
                </c:pt>
                <c:pt idx="128">
                  <c:v>0.10977679103128901</c:v>
                </c:pt>
                <c:pt idx="129">
                  <c:v>0.1611096690765208</c:v>
                </c:pt>
                <c:pt idx="130">
                  <c:v>0.12396854051179007</c:v>
                </c:pt>
                <c:pt idx="131">
                  <c:v>0.10393802173265398</c:v>
                </c:pt>
                <c:pt idx="132">
                  <c:v>0.18363898645348775</c:v>
                </c:pt>
                <c:pt idx="133">
                  <c:v>0.2072940561723724</c:v>
                </c:pt>
                <c:pt idx="134">
                  <c:v>0.22146781358929402</c:v>
                </c:pt>
                <c:pt idx="135">
                  <c:v>0.26938905168897875</c:v>
                </c:pt>
                <c:pt idx="136">
                  <c:v>0.23115209112315416</c:v>
                </c:pt>
                <c:pt idx="137">
                  <c:v>0.1936159883059807</c:v>
                </c:pt>
                <c:pt idx="138">
                  <c:v>0.19976720334968689</c:v>
                </c:pt>
                <c:pt idx="139">
                  <c:v>0.16431153631547368</c:v>
                </c:pt>
                <c:pt idx="140">
                  <c:v>9.5507450644915615E-2</c:v>
                </c:pt>
                <c:pt idx="141">
                  <c:v>6.9951125096224809E-2</c:v>
                </c:pt>
                <c:pt idx="142">
                  <c:v>8.7345036456109693E-2</c:v>
                </c:pt>
                <c:pt idx="143">
                  <c:v>0.10331201496776288</c:v>
                </c:pt>
                <c:pt idx="144">
                  <c:v>0.1150069664471578</c:v>
                </c:pt>
                <c:pt idx="145">
                  <c:v>0.11155894478782491</c:v>
                </c:pt>
                <c:pt idx="146">
                  <c:v>9.7718328397047305E-2</c:v>
                </c:pt>
                <c:pt idx="147">
                  <c:v>8.8835528860224056E-2</c:v>
                </c:pt>
                <c:pt idx="148">
                  <c:v>7.6257351242553728E-2</c:v>
                </c:pt>
                <c:pt idx="149">
                  <c:v>7.5252454754818121E-2</c:v>
                </c:pt>
                <c:pt idx="150">
                  <c:v>0.13080440426589157</c:v>
                </c:pt>
                <c:pt idx="151">
                  <c:v>0.21963989985901589</c:v>
                </c:pt>
                <c:pt idx="152">
                  <c:v>0.22525805328754278</c:v>
                </c:pt>
                <c:pt idx="153">
                  <c:v>0.170474250179808</c:v>
                </c:pt>
                <c:pt idx="154">
                  <c:v>0.19001893500231204</c:v>
                </c:pt>
                <c:pt idx="155">
                  <c:v>0.21712290431233061</c:v>
                </c:pt>
                <c:pt idx="156">
                  <c:v>0.14127844512794718</c:v>
                </c:pt>
                <c:pt idx="157">
                  <c:v>8.7286134973047602E-2</c:v>
                </c:pt>
                <c:pt idx="158">
                  <c:v>9.0956676098434164E-2</c:v>
                </c:pt>
                <c:pt idx="159">
                  <c:v>8.1691216364048636E-2</c:v>
                </c:pt>
                <c:pt idx="160">
                  <c:v>9.0364265932897148E-2</c:v>
                </c:pt>
                <c:pt idx="161">
                  <c:v>6.2854721074141029E-2</c:v>
                </c:pt>
                <c:pt idx="162">
                  <c:v>-4.6427448838174068E-2</c:v>
                </c:pt>
                <c:pt idx="163">
                  <c:v>-0.13863712194413813</c:v>
                </c:pt>
                <c:pt idx="164">
                  <c:v>-0.13830688507782674</c:v>
                </c:pt>
                <c:pt idx="165">
                  <c:v>-0.11235757438605054</c:v>
                </c:pt>
                <c:pt idx="166">
                  <c:v>-0.16830163028585343</c:v>
                </c:pt>
                <c:pt idx="167">
                  <c:v>-0.23316881807980305</c:v>
                </c:pt>
                <c:pt idx="168">
                  <c:v>-0.20135090835285407</c:v>
                </c:pt>
                <c:pt idx="169">
                  <c:v>-0.17406707195791227</c:v>
                </c:pt>
                <c:pt idx="170">
                  <c:v>-0.2014672420885244</c:v>
                </c:pt>
                <c:pt idx="171">
                  <c:v>-0.17955356790995747</c:v>
                </c:pt>
                <c:pt idx="172">
                  <c:v>-0.11965699794465245</c:v>
                </c:pt>
                <c:pt idx="173">
                  <c:v>-4.1937138559111631E-2</c:v>
                </c:pt>
                <c:pt idx="174">
                  <c:v>7.6181356424644964E-2</c:v>
                </c:pt>
                <c:pt idx="175">
                  <c:v>0.16499188635289164</c:v>
                </c:pt>
                <c:pt idx="176">
                  <c:v>0.15203299286795513</c:v>
                </c:pt>
                <c:pt idx="177">
                  <c:v>0.15062648426664094</c:v>
                </c:pt>
                <c:pt idx="178">
                  <c:v>0.20975960804477256</c:v>
                </c:pt>
                <c:pt idx="179">
                  <c:v>0.21167963113908717</c:v>
                </c:pt>
                <c:pt idx="180">
                  <c:v>0.17485561465881228</c:v>
                </c:pt>
                <c:pt idx="181">
                  <c:v>0.19564604665173424</c:v>
                </c:pt>
                <c:pt idx="182">
                  <c:v>0.23309298754624086</c:v>
                </c:pt>
                <c:pt idx="183">
                  <c:v>0.19959098654389718</c:v>
                </c:pt>
                <c:pt idx="184">
                  <c:v>0.13902725807855942</c:v>
                </c:pt>
                <c:pt idx="185">
                  <c:v>9.8731506267048408E-2</c:v>
                </c:pt>
                <c:pt idx="186">
                  <c:v>6.0651520478266496E-2</c:v>
                </c:pt>
                <c:pt idx="187">
                  <c:v>5.3924148484721046E-2</c:v>
                </c:pt>
                <c:pt idx="188">
                  <c:v>0.10266204178401406</c:v>
                </c:pt>
                <c:pt idx="189">
                  <c:v>0.14812933520154004</c:v>
                </c:pt>
                <c:pt idx="190">
                  <c:v>0.1995806610143569</c:v>
                </c:pt>
                <c:pt idx="191">
                  <c:v>0.30502943969520979</c:v>
                </c:pt>
                <c:pt idx="192">
                  <c:v>0.39148514677118151</c:v>
                </c:pt>
                <c:pt idx="193">
                  <c:v>0.38874513162839031</c:v>
                </c:pt>
                <c:pt idx="194">
                  <c:v>0.31418841804927444</c:v>
                </c:pt>
                <c:pt idx="195">
                  <c:v>0.24397026757269757</c:v>
                </c:pt>
                <c:pt idx="196">
                  <c:v>0.20970237583682416</c:v>
                </c:pt>
                <c:pt idx="197">
                  <c:v>0.18407506284436082</c:v>
                </c:pt>
                <c:pt idx="198">
                  <c:v>0.14644538139779639</c:v>
                </c:pt>
                <c:pt idx="199">
                  <c:v>9.6889522010168871E-2</c:v>
                </c:pt>
                <c:pt idx="200">
                  <c:v>7.7732759530313E-2</c:v>
                </c:pt>
                <c:pt idx="201">
                  <c:v>6.9327721826428768E-2</c:v>
                </c:pt>
                <c:pt idx="202">
                  <c:v>2.9642647650499399E-2</c:v>
                </c:pt>
                <c:pt idx="203">
                  <c:v>-3.2606250372101853E-2</c:v>
                </c:pt>
                <c:pt idx="204">
                  <c:v>-0.10509933300814245</c:v>
                </c:pt>
                <c:pt idx="205">
                  <c:v>-0.11636508491449149</c:v>
                </c:pt>
                <c:pt idx="206">
                  <c:v>-6.6400550378866829E-2</c:v>
                </c:pt>
                <c:pt idx="207">
                  <c:v>-3.6841375395403109E-2</c:v>
                </c:pt>
                <c:pt idx="208">
                  <c:v>-3.2694728218296554E-2</c:v>
                </c:pt>
                <c:pt idx="209">
                  <c:v>-3.7654045772886335E-2</c:v>
                </c:pt>
                <c:pt idx="210">
                  <c:v>-1.3918861410435968E-2</c:v>
                </c:pt>
                <c:pt idx="211">
                  <c:v>1.1716944877495861E-2</c:v>
                </c:pt>
                <c:pt idx="212">
                  <c:v>-3.0432925253280896E-2</c:v>
                </c:pt>
                <c:pt idx="213">
                  <c:v>-7.5613952843716192E-2</c:v>
                </c:pt>
                <c:pt idx="214">
                  <c:v>-5.272308140953641E-2</c:v>
                </c:pt>
                <c:pt idx="215">
                  <c:v>-1.0671797631592206E-2</c:v>
                </c:pt>
                <c:pt idx="216">
                  <c:v>-9.9325553362188401E-3</c:v>
                </c:pt>
                <c:pt idx="217">
                  <c:v>1.0419407144582671E-2</c:v>
                </c:pt>
                <c:pt idx="218">
                  <c:v>4.7851224930725689E-2</c:v>
                </c:pt>
                <c:pt idx="219">
                  <c:v>8.5401075532595794E-2</c:v>
                </c:pt>
                <c:pt idx="220">
                  <c:v>0.15280428743513297</c:v>
                </c:pt>
                <c:pt idx="221">
                  <c:v>0.1609544751104548</c:v>
                </c:pt>
                <c:pt idx="222">
                  <c:v>0.11698469516022647</c:v>
                </c:pt>
                <c:pt idx="223">
                  <c:v>0.1022195426603989</c:v>
                </c:pt>
                <c:pt idx="224">
                  <c:v>8.7253286977110101E-2</c:v>
                </c:pt>
                <c:pt idx="225">
                  <c:v>2.2299335174611912E-2</c:v>
                </c:pt>
                <c:pt idx="226">
                  <c:v>-5.5881426826782543E-2</c:v>
                </c:pt>
                <c:pt idx="227">
                  <c:v>-6.7214262375628331E-2</c:v>
                </c:pt>
                <c:pt idx="228">
                  <c:v>-4.6477107793023609E-2</c:v>
                </c:pt>
                <c:pt idx="229">
                  <c:v>-8.6986078302501268E-2</c:v>
                </c:pt>
                <c:pt idx="230">
                  <c:v>-0.14129599294294914</c:v>
                </c:pt>
                <c:pt idx="231">
                  <c:v>-0.17940099444994884</c:v>
                </c:pt>
                <c:pt idx="232">
                  <c:v>-0.20913528782183755</c:v>
                </c:pt>
                <c:pt idx="233">
                  <c:v>-0.2076756326287742</c:v>
                </c:pt>
                <c:pt idx="234">
                  <c:v>-0.20786655853722535</c:v>
                </c:pt>
                <c:pt idx="235">
                  <c:v>-0.19208201431911553</c:v>
                </c:pt>
                <c:pt idx="236">
                  <c:v>-0.1169876645480985</c:v>
                </c:pt>
                <c:pt idx="237">
                  <c:v>-1.9860795794620079E-2</c:v>
                </c:pt>
                <c:pt idx="238">
                  <c:v>4.808775249502073E-3</c:v>
                </c:pt>
                <c:pt idx="239">
                  <c:v>-1.8791938758457527E-2</c:v>
                </c:pt>
                <c:pt idx="240">
                  <c:v>3.4168128773834683E-2</c:v>
                </c:pt>
                <c:pt idx="241">
                  <c:v>8.3266545342749909E-2</c:v>
                </c:pt>
                <c:pt idx="242">
                  <c:v>6.9637123037977089E-2</c:v>
                </c:pt>
                <c:pt idx="243">
                  <c:v>8.5984378076203738E-2</c:v>
                </c:pt>
                <c:pt idx="244">
                  <c:v>0.12783413536495281</c:v>
                </c:pt>
                <c:pt idx="245">
                  <c:v>0.17324124359300308</c:v>
                </c:pt>
                <c:pt idx="246">
                  <c:v>0.19076296709518625</c:v>
                </c:pt>
                <c:pt idx="247">
                  <c:v>0.15352861607361157</c:v>
                </c:pt>
                <c:pt idx="248">
                  <c:v>9.6038637136553362E-2</c:v>
                </c:pt>
                <c:pt idx="249">
                  <c:v>4.2573748844571657E-2</c:v>
                </c:pt>
                <c:pt idx="250">
                  <c:v>-1.8080834900656595E-2</c:v>
                </c:pt>
                <c:pt idx="251">
                  <c:v>-0.10097704436107469</c:v>
                </c:pt>
                <c:pt idx="252">
                  <c:v>-0.18895283476380886</c:v>
                </c:pt>
                <c:pt idx="253">
                  <c:v>-0.21532690460800852</c:v>
                </c:pt>
                <c:pt idx="254">
                  <c:v>-0.20352245356635124</c:v>
                </c:pt>
                <c:pt idx="255">
                  <c:v>-0.21971948736220681</c:v>
                </c:pt>
                <c:pt idx="256">
                  <c:v>-0.22479200888235962</c:v>
                </c:pt>
                <c:pt idx="257">
                  <c:v>-0.21559233466469863</c:v>
                </c:pt>
                <c:pt idx="258">
                  <c:v>-0.20492290038812322</c:v>
                </c:pt>
                <c:pt idx="259">
                  <c:v>-0.16992628965166112</c:v>
                </c:pt>
                <c:pt idx="260">
                  <c:v>-0.1085071343504953</c:v>
                </c:pt>
                <c:pt idx="261">
                  <c:v>-3.2930758115358172E-2</c:v>
                </c:pt>
                <c:pt idx="262">
                  <c:v>5.8568290750945939E-2</c:v>
                </c:pt>
                <c:pt idx="263">
                  <c:v>0.1582063295102718</c:v>
                </c:pt>
                <c:pt idx="264">
                  <c:v>0.18804867013766513</c:v>
                </c:pt>
                <c:pt idx="265">
                  <c:v>0.19896972941776458</c:v>
                </c:pt>
                <c:pt idx="266">
                  <c:v>0.28893299153852214</c:v>
                </c:pt>
                <c:pt idx="267">
                  <c:v>0.31797604657120671</c:v>
                </c:pt>
                <c:pt idx="268">
                  <c:v>0.22751311864100976</c:v>
                </c:pt>
                <c:pt idx="269">
                  <c:v>0.21418760583473073</c:v>
                </c:pt>
                <c:pt idx="270">
                  <c:v>0.22763288449968733</c:v>
                </c:pt>
                <c:pt idx="271">
                  <c:v>0.12628114178792016</c:v>
                </c:pt>
                <c:pt idx="272">
                  <c:v>4.7250527437780354E-2</c:v>
                </c:pt>
                <c:pt idx="273">
                  <c:v>4.9346262704553556E-2</c:v>
                </c:pt>
                <c:pt idx="274">
                  <c:v>8.1198185840089199E-2</c:v>
                </c:pt>
                <c:pt idx="275">
                  <c:v>0.10770468195398419</c:v>
                </c:pt>
                <c:pt idx="276">
                  <c:v>9.2376301407722794E-2</c:v>
                </c:pt>
                <c:pt idx="277">
                  <c:v>0.11182148791476476</c:v>
                </c:pt>
                <c:pt idx="278">
                  <c:v>0.15641388551430335</c:v>
                </c:pt>
                <c:pt idx="279">
                  <c:v>0.1310491272052523</c:v>
                </c:pt>
                <c:pt idx="280">
                  <c:v>4.4353875957867883E-2</c:v>
                </c:pt>
                <c:pt idx="281">
                  <c:v>-9.0384695762771305E-2</c:v>
                </c:pt>
                <c:pt idx="282">
                  <c:v>-0.15981559060072326</c:v>
                </c:pt>
                <c:pt idx="283">
                  <c:v>-0.13870751450126551</c:v>
                </c:pt>
                <c:pt idx="284">
                  <c:v>-0.15881075411870071</c:v>
                </c:pt>
                <c:pt idx="285">
                  <c:v>-0.22610944128773525</c:v>
                </c:pt>
                <c:pt idx="286">
                  <c:v>-0.24702163653166276</c:v>
                </c:pt>
                <c:pt idx="287">
                  <c:v>-0.17245195675450764</c:v>
                </c:pt>
                <c:pt idx="288">
                  <c:v>-2.1849243558235476E-2</c:v>
                </c:pt>
                <c:pt idx="289">
                  <c:v>2.6600214015577883E-2</c:v>
                </c:pt>
                <c:pt idx="290">
                  <c:v>-3.5541342439172174E-2</c:v>
                </c:pt>
                <c:pt idx="291">
                  <c:v>6.2228335943937951E-2</c:v>
                </c:pt>
                <c:pt idx="292">
                  <c:v>0.18847572373056565</c:v>
                </c:pt>
                <c:pt idx="293">
                  <c:v>0.11248776682124406</c:v>
                </c:pt>
                <c:pt idx="294">
                  <c:v>2.9603774381034675E-2</c:v>
                </c:pt>
                <c:pt idx="295">
                  <c:v>1.9018496889370295E-2</c:v>
                </c:pt>
                <c:pt idx="296">
                  <c:v>1.5966947905295736E-2</c:v>
                </c:pt>
                <c:pt idx="297">
                  <c:v>-4.3260143506735238E-2</c:v>
                </c:pt>
                <c:pt idx="298">
                  <c:v>-0.11840959804383921</c:v>
                </c:pt>
                <c:pt idx="299">
                  <c:v>-0.1713513621374736</c:v>
                </c:pt>
                <c:pt idx="300">
                  <c:v>-0.27294304222198651</c:v>
                </c:pt>
                <c:pt idx="301">
                  <c:v>-0.38492431700315133</c:v>
                </c:pt>
                <c:pt idx="302">
                  <c:v>-0.43257295559346431</c:v>
                </c:pt>
                <c:pt idx="303">
                  <c:v>-0.42586923897418294</c:v>
                </c:pt>
                <c:pt idx="304">
                  <c:v>-0.33828917871096154</c:v>
                </c:pt>
                <c:pt idx="305">
                  <c:v>-0.11497503025039901</c:v>
                </c:pt>
                <c:pt idx="306">
                  <c:v>0.15182277528456223</c:v>
                </c:pt>
                <c:pt idx="307">
                  <c:v>0.28825271191588575</c:v>
                </c:pt>
                <c:pt idx="308">
                  <c:v>0.29685756982734701</c:v>
                </c:pt>
                <c:pt idx="309">
                  <c:v>0.37913267112011217</c:v>
                </c:pt>
                <c:pt idx="310">
                  <c:v>0.41892826187440635</c:v>
                </c:pt>
                <c:pt idx="311">
                  <c:v>0.29022901353224051</c:v>
                </c:pt>
                <c:pt idx="312">
                  <c:v>0.24452673025883764</c:v>
                </c:pt>
                <c:pt idx="313">
                  <c:v>0.31352371307559856</c:v>
                </c:pt>
                <c:pt idx="314">
                  <c:v>0.27999678491404678</c:v>
                </c:pt>
                <c:pt idx="315">
                  <c:v>6.0951301839353711E-2</c:v>
                </c:pt>
                <c:pt idx="316">
                  <c:v>-7.9845397373947469E-2</c:v>
                </c:pt>
                <c:pt idx="317">
                  <c:v>-7.2346574018741228E-2</c:v>
                </c:pt>
                <c:pt idx="318">
                  <c:v>-9.4548418918562249E-2</c:v>
                </c:pt>
                <c:pt idx="319">
                  <c:v>-5.8396846441052364E-2</c:v>
                </c:pt>
                <c:pt idx="320">
                  <c:v>3.3324581115908858E-2</c:v>
                </c:pt>
                <c:pt idx="321">
                  <c:v>1.6124147624301921E-2</c:v>
                </c:pt>
                <c:pt idx="322">
                  <c:v>3.3509142365368394E-2</c:v>
                </c:pt>
                <c:pt idx="323">
                  <c:v>6.1215437675706363E-2</c:v>
                </c:pt>
                <c:pt idx="324">
                  <c:v>5.0132815407188946E-3</c:v>
                </c:pt>
                <c:pt idx="325">
                  <c:v>-1.7596107660395877E-3</c:v>
                </c:pt>
                <c:pt idx="326">
                  <c:v>4.7466853595079295E-2</c:v>
                </c:pt>
                <c:pt idx="327">
                  <c:v>0.10705325054904846</c:v>
                </c:pt>
                <c:pt idx="328">
                  <c:v>0.11971808646777871</c:v>
                </c:pt>
                <c:pt idx="329">
                  <c:v>2.4939751105024888E-2</c:v>
                </c:pt>
                <c:pt idx="330">
                  <c:v>-0.12839811790583033</c:v>
                </c:pt>
                <c:pt idx="331">
                  <c:v>-0.23472663486825107</c:v>
                </c:pt>
                <c:pt idx="332">
                  <c:v>-0.24431743503534609</c:v>
                </c:pt>
                <c:pt idx="333">
                  <c:v>-0.21521604788570858</c:v>
                </c:pt>
                <c:pt idx="334">
                  <c:v>-0.20875207253104977</c:v>
                </c:pt>
                <c:pt idx="335">
                  <c:v>-0.15542586710730266</c:v>
                </c:pt>
                <c:pt idx="336">
                  <c:v>-4.6762921596235185E-2</c:v>
                </c:pt>
                <c:pt idx="337">
                  <c:v>5.2656986784682447E-2</c:v>
                </c:pt>
                <c:pt idx="338">
                  <c:v>0.14590753204804829</c:v>
                </c:pt>
                <c:pt idx="339">
                  <c:v>0.18251976618765675</c:v>
                </c:pt>
                <c:pt idx="340">
                  <c:v>0.1446775138456371</c:v>
                </c:pt>
                <c:pt idx="341">
                  <c:v>0.12149513182474303</c:v>
                </c:pt>
                <c:pt idx="342">
                  <c:v>0.15326447955390443</c:v>
                </c:pt>
                <c:pt idx="343">
                  <c:v>9.6725556775621113E-2</c:v>
                </c:pt>
                <c:pt idx="344">
                  <c:v>-1.723316535853614E-2</c:v>
                </c:pt>
                <c:pt idx="345">
                  <c:v>-1.9855129625138135E-2</c:v>
                </c:pt>
                <c:pt idx="346">
                  <c:v>-4.4520784688006909E-4</c:v>
                </c:pt>
                <c:pt idx="347">
                  <c:v>-6.5581552162872536E-2</c:v>
                </c:pt>
                <c:pt idx="348">
                  <c:v>-0.13537201620696382</c:v>
                </c:pt>
                <c:pt idx="349">
                  <c:v>-0.16329340292204775</c:v>
                </c:pt>
                <c:pt idx="350">
                  <c:v>-0.14632599424397918</c:v>
                </c:pt>
                <c:pt idx="351">
                  <c:v>-7.1668609792988724E-2</c:v>
                </c:pt>
                <c:pt idx="352">
                  <c:v>2.7918596813408358E-2</c:v>
                </c:pt>
                <c:pt idx="353">
                  <c:v>0.13642798825459468</c:v>
                </c:pt>
                <c:pt idx="354">
                  <c:v>0.25364902321740357</c:v>
                </c:pt>
                <c:pt idx="355">
                  <c:v>0.33615451329730917</c:v>
                </c:pt>
                <c:pt idx="356">
                  <c:v>0.3486226923288438</c:v>
                </c:pt>
                <c:pt idx="357">
                  <c:v>0.31372232722511861</c:v>
                </c:pt>
                <c:pt idx="358">
                  <c:v>0.29186376345459841</c:v>
                </c:pt>
                <c:pt idx="359">
                  <c:v>0.30638809896992902</c:v>
                </c:pt>
                <c:pt idx="360">
                  <c:v>0.33404671999663127</c:v>
                </c:pt>
                <c:pt idx="361">
                  <c:v>0.28916301955363055</c:v>
                </c:pt>
                <c:pt idx="362">
                  <c:v>0.1948051808577782</c:v>
                </c:pt>
                <c:pt idx="363">
                  <c:v>0.13886022327483172</c:v>
                </c:pt>
                <c:pt idx="364">
                  <c:v>6.613061950739807E-2</c:v>
                </c:pt>
                <c:pt idx="365">
                  <c:v>-2.6920334564344395E-2</c:v>
                </c:pt>
                <c:pt idx="366">
                  <c:v>-9.049666128974565E-2</c:v>
                </c:pt>
                <c:pt idx="367">
                  <c:v>-0.11937825240113087</c:v>
                </c:pt>
                <c:pt idx="368">
                  <c:v>-0.11200278595914659</c:v>
                </c:pt>
                <c:pt idx="369">
                  <c:v>-0.10329431643119424</c:v>
                </c:pt>
                <c:pt idx="370">
                  <c:v>-0.1192083255835068</c:v>
                </c:pt>
                <c:pt idx="371">
                  <c:v>-0.11089101364235554</c:v>
                </c:pt>
                <c:pt idx="372">
                  <c:v>-7.9680949827439673E-2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F-42C5-B4C8-84078F2D29F3}"/>
            </c:ext>
          </c:extLst>
        </c:ser>
        <c:ser>
          <c:idx val="3"/>
          <c:order val="1"/>
          <c:tx>
            <c:strRef>
              <c:f>REGV!$AW$10</c:f>
              <c:strCache>
                <c:ptCount val="1"/>
                <c:pt idx="0">
                  <c:v>TCA-REGVU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REGV!$AW$23:$AW$419</c:f>
              <c:numCache>
                <c:formatCode>0.0%_);[Red]\-0.0%_)</c:formatCode>
                <c:ptCount val="397"/>
                <c:pt idx="0">
                  <c:v>-0.14390162291810216</c:v>
                </c:pt>
                <c:pt idx="1">
                  <c:v>-0.1409349363803053</c:v>
                </c:pt>
                <c:pt idx="2">
                  <c:v>-0.13932725002076274</c:v>
                </c:pt>
                <c:pt idx="3">
                  <c:v>-0.12486312923551535</c:v>
                </c:pt>
                <c:pt idx="4">
                  <c:v>-0.13846828888093421</c:v>
                </c:pt>
                <c:pt idx="5">
                  <c:v>-0.14201000812218867</c:v>
                </c:pt>
                <c:pt idx="6">
                  <c:v>-9.72839572040477E-2</c:v>
                </c:pt>
                <c:pt idx="7">
                  <c:v>-8.7193925028797192E-2</c:v>
                </c:pt>
                <c:pt idx="8">
                  <c:v>-0.1107797206390797</c:v>
                </c:pt>
                <c:pt idx="9">
                  <c:v>-9.7703366121820401E-2</c:v>
                </c:pt>
                <c:pt idx="10">
                  <c:v>-6.1931283783234869E-2</c:v>
                </c:pt>
                <c:pt idx="11">
                  <c:v>-3.2600493488267879E-2</c:v>
                </c:pt>
                <c:pt idx="12">
                  <c:v>4.9121586635887615E-2</c:v>
                </c:pt>
                <c:pt idx="13">
                  <c:v>0.15272109809333845</c:v>
                </c:pt>
                <c:pt idx="14">
                  <c:v>0.16389966157648428</c:v>
                </c:pt>
                <c:pt idx="15">
                  <c:v>0.1667440776491329</c:v>
                </c:pt>
                <c:pt idx="16">
                  <c:v>0.22898046639321268</c:v>
                </c:pt>
                <c:pt idx="17">
                  <c:v>0.22032544952613953</c:v>
                </c:pt>
                <c:pt idx="18">
                  <c:v>0.14573470410944278</c:v>
                </c:pt>
                <c:pt idx="19">
                  <c:v>0.13525678083027093</c:v>
                </c:pt>
                <c:pt idx="20">
                  <c:v>0.156186239973785</c:v>
                </c:pt>
                <c:pt idx="21">
                  <c:v>9.5088243307636544E-2</c:v>
                </c:pt>
                <c:pt idx="22">
                  <c:v>1.683463491043935E-2</c:v>
                </c:pt>
                <c:pt idx="23">
                  <c:v>3.7671506194318694E-2</c:v>
                </c:pt>
                <c:pt idx="24">
                  <c:v>6.6382629283127104E-2</c:v>
                </c:pt>
                <c:pt idx="25">
                  <c:v>6.4814945625637277E-2</c:v>
                </c:pt>
                <c:pt idx="26">
                  <c:v>0.10808975589654524</c:v>
                </c:pt>
                <c:pt idx="27">
                  <c:v>0.12647617711810777</c:v>
                </c:pt>
                <c:pt idx="28">
                  <c:v>0.10542326640707378</c:v>
                </c:pt>
                <c:pt idx="29">
                  <c:v>0.11907040011101477</c:v>
                </c:pt>
                <c:pt idx="30">
                  <c:v>0.13659193948316029</c:v>
                </c:pt>
                <c:pt idx="31">
                  <c:v>0.13711755477297927</c:v>
                </c:pt>
                <c:pt idx="32">
                  <c:v>0.19406233854139932</c:v>
                </c:pt>
                <c:pt idx="33">
                  <c:v>0.30869048098013963</c:v>
                </c:pt>
                <c:pt idx="34">
                  <c:v>0.34198076138780031</c:v>
                </c:pt>
                <c:pt idx="35">
                  <c:v>0.2631906485434119</c:v>
                </c:pt>
                <c:pt idx="36">
                  <c:v>0.1985029514372969</c:v>
                </c:pt>
                <c:pt idx="37">
                  <c:v>0.15243581194061906</c:v>
                </c:pt>
                <c:pt idx="38">
                  <c:v>0.10511683511929149</c:v>
                </c:pt>
                <c:pt idx="39">
                  <c:v>8.5710678537709972E-2</c:v>
                </c:pt>
                <c:pt idx="40">
                  <c:v>7.0745969966410804E-2</c:v>
                </c:pt>
                <c:pt idx="41">
                  <c:v>5.5317781920898978E-2</c:v>
                </c:pt>
                <c:pt idx="42">
                  <c:v>7.8459386102830209E-2</c:v>
                </c:pt>
                <c:pt idx="43">
                  <c:v>8.2812551637542642E-2</c:v>
                </c:pt>
                <c:pt idx="44">
                  <c:v>-2.6177796778826923E-2</c:v>
                </c:pt>
                <c:pt idx="45">
                  <c:v>-0.12593776260986977</c:v>
                </c:pt>
                <c:pt idx="46">
                  <c:v>-0.10998545420448269</c:v>
                </c:pt>
                <c:pt idx="47">
                  <c:v>-9.8015365361086237E-2</c:v>
                </c:pt>
                <c:pt idx="48">
                  <c:v>-0.13464532025866649</c:v>
                </c:pt>
                <c:pt idx="49">
                  <c:v>-0.11985507759325942</c:v>
                </c:pt>
                <c:pt idx="50">
                  <c:v>-6.8958486780964945E-2</c:v>
                </c:pt>
                <c:pt idx="51">
                  <c:v>-1.2126513365313785E-2</c:v>
                </c:pt>
                <c:pt idx="52">
                  <c:v>7.750362021824686E-2</c:v>
                </c:pt>
                <c:pt idx="53">
                  <c:v>0.1729100253387017</c:v>
                </c:pt>
                <c:pt idx="54">
                  <c:v>0.1749014548510146</c:v>
                </c:pt>
                <c:pt idx="55">
                  <c:v>0.17027807697215724</c:v>
                </c:pt>
                <c:pt idx="56">
                  <c:v>0.28509008168842387</c:v>
                </c:pt>
                <c:pt idx="57">
                  <c:v>0.36131336028919914</c:v>
                </c:pt>
                <c:pt idx="58">
                  <c:v>0.29992906809694508</c:v>
                </c:pt>
                <c:pt idx="59">
                  <c:v>0.2647470341015441</c:v>
                </c:pt>
                <c:pt idx="60">
                  <c:v>0.25857307262900209</c:v>
                </c:pt>
                <c:pt idx="61">
                  <c:v>0.17700318861951958</c:v>
                </c:pt>
                <c:pt idx="62">
                  <c:v>7.2418745542296215E-2</c:v>
                </c:pt>
                <c:pt idx="63">
                  <c:v>-3.991958990050859E-2</c:v>
                </c:pt>
                <c:pt idx="64">
                  <c:v>-0.16121971274894031</c:v>
                </c:pt>
                <c:pt idx="65">
                  <c:v>-0.21997088508124962</c:v>
                </c:pt>
                <c:pt idx="66">
                  <c:v>-0.2051141787939299</c:v>
                </c:pt>
                <c:pt idx="67">
                  <c:v>-0.22901892427831116</c:v>
                </c:pt>
                <c:pt idx="68">
                  <c:v>-0.32044607149354076</c:v>
                </c:pt>
                <c:pt idx="69">
                  <c:v>-0.34648176588327717</c:v>
                </c:pt>
                <c:pt idx="70">
                  <c:v>-0.29204197846133439</c:v>
                </c:pt>
                <c:pt idx="71">
                  <c:v>-0.23777120004047381</c:v>
                </c:pt>
                <c:pt idx="72">
                  <c:v>-0.19811378903429</c:v>
                </c:pt>
                <c:pt idx="73">
                  <c:v>-0.16887090117794812</c:v>
                </c:pt>
                <c:pt idx="74">
                  <c:v>-0.1517801062939228</c:v>
                </c:pt>
                <c:pt idx="75">
                  <c:v>-0.10831632283944004</c:v>
                </c:pt>
                <c:pt idx="76">
                  <c:v>-9.9136315832159094E-2</c:v>
                </c:pt>
                <c:pt idx="77">
                  <c:v>-0.1725132422451876</c:v>
                </c:pt>
                <c:pt idx="78">
                  <c:v>-0.22690624978349749</c:v>
                </c:pt>
                <c:pt idx="79">
                  <c:v>-0.19681041438721325</c:v>
                </c:pt>
                <c:pt idx="80">
                  <c:v>-0.13409940885583627</c:v>
                </c:pt>
                <c:pt idx="81">
                  <c:v>-0.14941829986355459</c:v>
                </c:pt>
                <c:pt idx="82">
                  <c:v>-0.24933973492466521</c:v>
                </c:pt>
                <c:pt idx="83">
                  <c:v>-0.33062996545985457</c:v>
                </c:pt>
                <c:pt idx="84">
                  <c:v>-0.35386457211720412</c:v>
                </c:pt>
                <c:pt idx="85">
                  <c:v>-0.32708305539016436</c:v>
                </c:pt>
                <c:pt idx="86">
                  <c:v>-0.27772006731922194</c:v>
                </c:pt>
                <c:pt idx="87">
                  <c:v>-0.2500182555997722</c:v>
                </c:pt>
                <c:pt idx="88">
                  <c:v>-0.16133828248768844</c:v>
                </c:pt>
                <c:pt idx="89">
                  <c:v>-2.1920268381880437E-2</c:v>
                </c:pt>
                <c:pt idx="90">
                  <c:v>3.9236680193901474E-2</c:v>
                </c:pt>
                <c:pt idx="91">
                  <c:v>7.3869761105390452E-2</c:v>
                </c:pt>
                <c:pt idx="92">
                  <c:v>0.14505161431598124</c:v>
                </c:pt>
                <c:pt idx="93">
                  <c:v>0.2154075069196284</c:v>
                </c:pt>
                <c:pt idx="94">
                  <c:v>0.33188961156864027</c:v>
                </c:pt>
                <c:pt idx="95">
                  <c:v>0.51846894530147813</c:v>
                </c:pt>
                <c:pt idx="96">
                  <c:v>0.59936585899248906</c:v>
                </c:pt>
                <c:pt idx="97">
                  <c:v>0.54160560481012188</c:v>
                </c:pt>
                <c:pt idx="98">
                  <c:v>0.49341042261264101</c:v>
                </c:pt>
                <c:pt idx="99">
                  <c:v>0.4740537520106205</c:v>
                </c:pt>
                <c:pt idx="100">
                  <c:v>0.39476912237473138</c:v>
                </c:pt>
                <c:pt idx="101">
                  <c:v>0.34456312269812561</c:v>
                </c:pt>
                <c:pt idx="102">
                  <c:v>0.34098142383521002</c:v>
                </c:pt>
                <c:pt idx="103">
                  <c:v>0.26148290557719966</c:v>
                </c:pt>
                <c:pt idx="104">
                  <c:v>0.1947707915599084</c:v>
                </c:pt>
                <c:pt idx="105">
                  <c:v>0.23717785995213836</c:v>
                </c:pt>
                <c:pt idx="106">
                  <c:v>0.23891258022914652</c:v>
                </c:pt>
                <c:pt idx="107">
                  <c:v>0.1443253044070778</c:v>
                </c:pt>
                <c:pt idx="108">
                  <c:v>0.12938562304386592</c:v>
                </c:pt>
                <c:pt idx="109">
                  <c:v>0.18762707877393225</c:v>
                </c:pt>
                <c:pt idx="110">
                  <c:v>0.1818242798651537</c:v>
                </c:pt>
                <c:pt idx="111">
                  <c:v>0.16599611784692092</c:v>
                </c:pt>
                <c:pt idx="112">
                  <c:v>0.169073554038911</c:v>
                </c:pt>
                <c:pt idx="113">
                  <c:v>0.12143137252267033</c:v>
                </c:pt>
                <c:pt idx="114">
                  <c:v>9.0773332802128071E-2</c:v>
                </c:pt>
                <c:pt idx="115">
                  <c:v>0.14356894522728081</c:v>
                </c:pt>
                <c:pt idx="116">
                  <c:v>0.16724047089307303</c:v>
                </c:pt>
                <c:pt idx="117">
                  <c:v>9.4476620387534904E-2</c:v>
                </c:pt>
                <c:pt idx="118">
                  <c:v>9.8051648399244629E-2</c:v>
                </c:pt>
                <c:pt idx="119">
                  <c:v>0.17098371205637886</c:v>
                </c:pt>
                <c:pt idx="120">
                  <c:v>0.15462816903828025</c:v>
                </c:pt>
                <c:pt idx="121">
                  <c:v>0.11632152295791087</c:v>
                </c:pt>
                <c:pt idx="122">
                  <c:v>0.1111509013663492</c:v>
                </c:pt>
                <c:pt idx="123">
                  <c:v>9.5642126527644811E-2</c:v>
                </c:pt>
                <c:pt idx="124">
                  <c:v>9.9742603916714856E-2</c:v>
                </c:pt>
                <c:pt idx="125">
                  <c:v>0.12638126205711298</c:v>
                </c:pt>
                <c:pt idx="126">
                  <c:v>0.13451454678785812</c:v>
                </c:pt>
                <c:pt idx="127">
                  <c:v>0.10837314149181654</c:v>
                </c:pt>
                <c:pt idx="128">
                  <c:v>0.1121963149970826</c:v>
                </c:pt>
                <c:pt idx="129">
                  <c:v>0.16649140850572874</c:v>
                </c:pt>
                <c:pt idx="130">
                  <c:v>0.13466649912595052</c:v>
                </c:pt>
                <c:pt idx="131">
                  <c:v>8.7467079745458198E-2</c:v>
                </c:pt>
                <c:pt idx="132">
                  <c:v>0.1367789269364994</c:v>
                </c:pt>
                <c:pt idx="133">
                  <c:v>0.15373299370366023</c:v>
                </c:pt>
                <c:pt idx="134">
                  <c:v>0.16825182046405618</c:v>
                </c:pt>
                <c:pt idx="135">
                  <c:v>0.21854673469200447</c:v>
                </c:pt>
                <c:pt idx="136">
                  <c:v>0.20239431424671439</c:v>
                </c:pt>
                <c:pt idx="137">
                  <c:v>0.18836747491383798</c:v>
                </c:pt>
                <c:pt idx="138">
                  <c:v>0.21127463373471289</c:v>
                </c:pt>
                <c:pt idx="139">
                  <c:v>0.20761684039002049</c:v>
                </c:pt>
                <c:pt idx="140">
                  <c:v>0.15817983583214135</c:v>
                </c:pt>
                <c:pt idx="141">
                  <c:v>0.11918739362738173</c:v>
                </c:pt>
                <c:pt idx="142">
                  <c:v>0.14487690360405669</c:v>
                </c:pt>
                <c:pt idx="143">
                  <c:v>0.16582179214122261</c:v>
                </c:pt>
                <c:pt idx="144">
                  <c:v>0.13513935157099821</c:v>
                </c:pt>
                <c:pt idx="145">
                  <c:v>0.12064247543342588</c:v>
                </c:pt>
                <c:pt idx="146">
                  <c:v>0.10299198925089659</c:v>
                </c:pt>
                <c:pt idx="147">
                  <c:v>6.9985567534462945E-2</c:v>
                </c:pt>
                <c:pt idx="148">
                  <c:v>6.9023709214916629E-2</c:v>
                </c:pt>
                <c:pt idx="149">
                  <c:v>7.5749144205645047E-2</c:v>
                </c:pt>
                <c:pt idx="150">
                  <c:v>9.3266422843755192E-2</c:v>
                </c:pt>
                <c:pt idx="151">
                  <c:v>0.1480189817606119</c:v>
                </c:pt>
                <c:pt idx="152">
                  <c:v>0.18527782407773641</c:v>
                </c:pt>
                <c:pt idx="153">
                  <c:v>0.17413991818950869</c:v>
                </c:pt>
                <c:pt idx="154">
                  <c:v>0.17936630224015881</c:v>
                </c:pt>
                <c:pt idx="155">
                  <c:v>0.18783905194174677</c:v>
                </c:pt>
                <c:pt idx="156">
                  <c:v>0.14305070369978745</c:v>
                </c:pt>
                <c:pt idx="157">
                  <c:v>0.11605371742218562</c:v>
                </c:pt>
                <c:pt idx="158">
                  <c:v>0.12522448473310233</c:v>
                </c:pt>
                <c:pt idx="159">
                  <c:v>0.12669373951293794</c:v>
                </c:pt>
                <c:pt idx="160">
                  <c:v>0.14333070005669835</c:v>
                </c:pt>
                <c:pt idx="161">
                  <c:v>0.1341861235662194</c:v>
                </c:pt>
                <c:pt idx="162">
                  <c:v>4.4892176117472538E-2</c:v>
                </c:pt>
                <c:pt idx="163">
                  <c:v>-5.4673241025252728E-2</c:v>
                </c:pt>
                <c:pt idx="164">
                  <c:v>-7.2122148238936701E-2</c:v>
                </c:pt>
                <c:pt idx="165">
                  <c:v>-5.2982059726565001E-2</c:v>
                </c:pt>
                <c:pt idx="166">
                  <c:v>-0.10989810551237267</c:v>
                </c:pt>
                <c:pt idx="167">
                  <c:v>-0.17781375028222157</c:v>
                </c:pt>
                <c:pt idx="168">
                  <c:v>-0.1556588312852093</c:v>
                </c:pt>
                <c:pt idx="169">
                  <c:v>-0.13893640373979621</c:v>
                </c:pt>
                <c:pt idx="170">
                  <c:v>-0.17379349541845246</c:v>
                </c:pt>
                <c:pt idx="171">
                  <c:v>-0.17876078245926552</c:v>
                </c:pt>
                <c:pt idx="172">
                  <c:v>-0.17242795290283863</c:v>
                </c:pt>
                <c:pt idx="173">
                  <c:v>-0.14514010716073744</c:v>
                </c:pt>
                <c:pt idx="174">
                  <c:v>-5.7417875656531114E-2</c:v>
                </c:pt>
                <c:pt idx="175">
                  <c:v>3.0585581279906071E-2</c:v>
                </c:pt>
                <c:pt idx="176">
                  <c:v>3.1484029433101357E-2</c:v>
                </c:pt>
                <c:pt idx="177">
                  <c:v>2.3268269148309706E-2</c:v>
                </c:pt>
                <c:pt idx="178">
                  <c:v>9.6180833260163023E-2</c:v>
                </c:pt>
                <c:pt idx="179">
                  <c:v>0.16661322606579798</c:v>
                </c:pt>
                <c:pt idx="180">
                  <c:v>0.15513522188341589</c:v>
                </c:pt>
                <c:pt idx="181">
                  <c:v>0.175104032921231</c:v>
                </c:pt>
                <c:pt idx="182">
                  <c:v>0.24872076889448946</c:v>
                </c:pt>
                <c:pt idx="183">
                  <c:v>0.2543247389468124</c:v>
                </c:pt>
                <c:pt idx="184">
                  <c:v>0.21564299093040029</c:v>
                </c:pt>
                <c:pt idx="185">
                  <c:v>0.17587512841711406</c:v>
                </c:pt>
                <c:pt idx="186">
                  <c:v>0.11280435215511675</c:v>
                </c:pt>
                <c:pt idx="187">
                  <c:v>7.730746728702087E-2</c:v>
                </c:pt>
                <c:pt idx="188">
                  <c:v>0.11456230887202867</c:v>
                </c:pt>
                <c:pt idx="189">
                  <c:v>0.1471247848763293</c:v>
                </c:pt>
                <c:pt idx="190">
                  <c:v>0.1540397235100841</c:v>
                </c:pt>
                <c:pt idx="191">
                  <c:v>0.21188147769936783</c:v>
                </c:pt>
                <c:pt idx="192">
                  <c:v>0.28044434536458063</c:v>
                </c:pt>
                <c:pt idx="193">
                  <c:v>0.27901847251803535</c:v>
                </c:pt>
                <c:pt idx="194">
                  <c:v>0.23047190781939086</c:v>
                </c:pt>
                <c:pt idx="195">
                  <c:v>0.211777608034039</c:v>
                </c:pt>
                <c:pt idx="196">
                  <c:v>0.22483126728287051</c:v>
                </c:pt>
                <c:pt idx="197">
                  <c:v>0.23589175636578652</c:v>
                </c:pt>
                <c:pt idx="198">
                  <c:v>0.24315721120220224</c:v>
                </c:pt>
                <c:pt idx="199">
                  <c:v>0.22860855291687909</c:v>
                </c:pt>
                <c:pt idx="200">
                  <c:v>0.19948096744462096</c:v>
                </c:pt>
                <c:pt idx="201">
                  <c:v>0.17480197802521702</c:v>
                </c:pt>
                <c:pt idx="202">
                  <c:v>0.12546068026687585</c:v>
                </c:pt>
                <c:pt idx="203">
                  <c:v>3.6623408007476099E-2</c:v>
                </c:pt>
                <c:pt idx="204">
                  <c:v>-5.3298299778763547E-2</c:v>
                </c:pt>
                <c:pt idx="205">
                  <c:v>-8.2944134167015959E-2</c:v>
                </c:pt>
                <c:pt idx="206">
                  <c:v>-5.3953024090892532E-2</c:v>
                </c:pt>
                <c:pt idx="207">
                  <c:v>-3.0874601422868353E-2</c:v>
                </c:pt>
                <c:pt idx="208">
                  <c:v>-3.2236331160714893E-2</c:v>
                </c:pt>
                <c:pt idx="209">
                  <c:v>-4.2566864614262956E-2</c:v>
                </c:pt>
                <c:pt idx="210">
                  <c:v>-3.3161237872856519E-2</c:v>
                </c:pt>
                <c:pt idx="211">
                  <c:v>-1.5997545557239867E-2</c:v>
                </c:pt>
                <c:pt idx="212">
                  <c:v>-4.607375327004315E-2</c:v>
                </c:pt>
                <c:pt idx="213">
                  <c:v>-8.3388371551723184E-2</c:v>
                </c:pt>
                <c:pt idx="214">
                  <c:v>-7.0774598704294811E-2</c:v>
                </c:pt>
                <c:pt idx="215">
                  <c:v>-3.1177477856857871E-2</c:v>
                </c:pt>
                <c:pt idx="216">
                  <c:v>5.3798305304637584E-3</c:v>
                </c:pt>
                <c:pt idx="217">
                  <c:v>2.8519340257141534E-2</c:v>
                </c:pt>
                <c:pt idx="218">
                  <c:v>2.7804569342713359E-2</c:v>
                </c:pt>
                <c:pt idx="219">
                  <c:v>3.7185529236669845E-2</c:v>
                </c:pt>
                <c:pt idx="220">
                  <c:v>7.5237256612359582E-2</c:v>
                </c:pt>
                <c:pt idx="221">
                  <c:v>9.2151762420037198E-2</c:v>
                </c:pt>
                <c:pt idx="222">
                  <c:v>6.7445645335692861E-2</c:v>
                </c:pt>
                <c:pt idx="223">
                  <c:v>5.3980654764668623E-2</c:v>
                </c:pt>
                <c:pt idx="224">
                  <c:v>7.6884750370181276E-2</c:v>
                </c:pt>
                <c:pt idx="225">
                  <c:v>7.9746105109451237E-2</c:v>
                </c:pt>
                <c:pt idx="226">
                  <c:v>3.4463560019512673E-2</c:v>
                </c:pt>
                <c:pt idx="227">
                  <c:v>1.2765565771220899E-2</c:v>
                </c:pt>
                <c:pt idx="228">
                  <c:v>2.8263109629466987E-2</c:v>
                </c:pt>
                <c:pt idx="229">
                  <c:v>-4.8673893129463908E-3</c:v>
                </c:pt>
                <c:pt idx="230">
                  <c:v>-5.8716403327959577E-2</c:v>
                </c:pt>
                <c:pt idx="231">
                  <c:v>-0.10530770908574849</c:v>
                </c:pt>
                <c:pt idx="232">
                  <c:v>-0.16127401699130384</c:v>
                </c:pt>
                <c:pt idx="233">
                  <c:v>-0.18059639347720968</c:v>
                </c:pt>
                <c:pt idx="234">
                  <c:v>-0.18316101454374722</c:v>
                </c:pt>
                <c:pt idx="235">
                  <c:v>-0.18665521990216338</c:v>
                </c:pt>
                <c:pt idx="236">
                  <c:v>-0.15863157721966792</c:v>
                </c:pt>
                <c:pt idx="237">
                  <c:v>-9.8626657666321838E-2</c:v>
                </c:pt>
                <c:pt idx="238">
                  <c:v>-6.063118662207112E-2</c:v>
                </c:pt>
                <c:pt idx="239">
                  <c:v>-7.4086973486044205E-2</c:v>
                </c:pt>
                <c:pt idx="240">
                  <c:v>-6.5780023358851691E-2</c:v>
                </c:pt>
                <c:pt idx="241">
                  <c:v>-2.724878444091039E-2</c:v>
                </c:pt>
                <c:pt idx="242">
                  <c:v>-3.3136745663373546E-3</c:v>
                </c:pt>
                <c:pt idx="243">
                  <c:v>3.4577615713241583E-2</c:v>
                </c:pt>
                <c:pt idx="244">
                  <c:v>9.0052820087835439E-2</c:v>
                </c:pt>
                <c:pt idx="245">
                  <c:v>0.13671271166621701</c:v>
                </c:pt>
                <c:pt idx="246">
                  <c:v>0.17761748429244184</c:v>
                </c:pt>
                <c:pt idx="247">
                  <c:v>0.18048604798332279</c:v>
                </c:pt>
                <c:pt idx="248">
                  <c:v>0.12856648633274337</c:v>
                </c:pt>
                <c:pt idx="249">
                  <c:v>6.4023654270746633E-2</c:v>
                </c:pt>
                <c:pt idx="250">
                  <c:v>3.076616163343604E-2</c:v>
                </c:pt>
                <c:pt idx="251">
                  <c:v>3.2739626247857423E-3</c:v>
                </c:pt>
                <c:pt idx="252">
                  <c:v>-7.1430076770490958E-2</c:v>
                </c:pt>
                <c:pt idx="253">
                  <c:v>-0.11031437114249987</c:v>
                </c:pt>
                <c:pt idx="254">
                  <c:v>-0.10291281384444817</c:v>
                </c:pt>
                <c:pt idx="255">
                  <c:v>-0.12728521565239559</c:v>
                </c:pt>
                <c:pt idx="256">
                  <c:v>-0.1594944782014821</c:v>
                </c:pt>
                <c:pt idx="257">
                  <c:v>-0.18936273182158536</c:v>
                </c:pt>
                <c:pt idx="258">
                  <c:v>-0.21237253178834259</c:v>
                </c:pt>
                <c:pt idx="259">
                  <c:v>-0.20701835409477198</c:v>
                </c:pt>
                <c:pt idx="260">
                  <c:v>-0.18055930353384231</c:v>
                </c:pt>
                <c:pt idx="261">
                  <c:v>-0.14384175885768336</c:v>
                </c:pt>
                <c:pt idx="262">
                  <c:v>-8.8647361332281349E-2</c:v>
                </c:pt>
                <c:pt idx="263">
                  <c:v>-7.1532987584440599E-3</c:v>
                </c:pt>
                <c:pt idx="264">
                  <c:v>6.3404880752915949E-2</c:v>
                </c:pt>
                <c:pt idx="265">
                  <c:v>0.10022940162399863</c:v>
                </c:pt>
                <c:pt idx="266">
                  <c:v>0.15495843241056861</c:v>
                </c:pt>
                <c:pt idx="267">
                  <c:v>0.20743339303140562</c:v>
                </c:pt>
                <c:pt idx="268">
                  <c:v>0.19803804409129566</c:v>
                </c:pt>
                <c:pt idx="269">
                  <c:v>0.21838968493380406</c:v>
                </c:pt>
                <c:pt idx="270">
                  <c:v>0.25840921266565253</c:v>
                </c:pt>
                <c:pt idx="271">
                  <c:v>0.21997338775212394</c:v>
                </c:pt>
                <c:pt idx="272">
                  <c:v>0.16943133309896408</c:v>
                </c:pt>
                <c:pt idx="273">
                  <c:v>0.15399755942624926</c:v>
                </c:pt>
                <c:pt idx="274">
                  <c:v>0.14528732639076347</c:v>
                </c:pt>
                <c:pt idx="275">
                  <c:v>0.12683350004845861</c:v>
                </c:pt>
                <c:pt idx="276">
                  <c:v>0.11471574727827982</c:v>
                </c:pt>
                <c:pt idx="277">
                  <c:v>0.12380058872818767</c:v>
                </c:pt>
                <c:pt idx="278">
                  <c:v>0.10534901875798619</c:v>
                </c:pt>
                <c:pt idx="279">
                  <c:v>7.4534465323484955E-2</c:v>
                </c:pt>
                <c:pt idx="280">
                  <c:v>5.8526974110874042E-2</c:v>
                </c:pt>
                <c:pt idx="281">
                  <c:v>-2.2346864871765959E-2</c:v>
                </c:pt>
                <c:pt idx="282">
                  <c:v>-8.5924255147245443E-2</c:v>
                </c:pt>
                <c:pt idx="283">
                  <c:v>-5.4294505909668556E-2</c:v>
                </c:pt>
                <c:pt idx="284">
                  <c:v>-4.8323278236400369E-2</c:v>
                </c:pt>
                <c:pt idx="285">
                  <c:v>-0.10590579870962025</c:v>
                </c:pt>
                <c:pt idx="286">
                  <c:v>-0.150373121339064</c:v>
                </c:pt>
                <c:pt idx="287">
                  <c:v>-0.13810644529992522</c:v>
                </c:pt>
                <c:pt idx="288">
                  <c:v>-6.9935231304983358E-2</c:v>
                </c:pt>
                <c:pt idx="289">
                  <c:v>-6.8574345240560497E-2</c:v>
                </c:pt>
                <c:pt idx="290">
                  <c:v>-0.13244808397145191</c:v>
                </c:pt>
                <c:pt idx="291">
                  <c:v>-9.4144059115436107E-2</c:v>
                </c:pt>
                <c:pt idx="292">
                  <c:v>-9.9470846901911214E-3</c:v>
                </c:pt>
                <c:pt idx="293">
                  <c:v>2.368540481434378E-2</c:v>
                </c:pt>
                <c:pt idx="294">
                  <c:v>2.8736364544143633E-2</c:v>
                </c:pt>
                <c:pt idx="295">
                  <c:v>1.8987292308108472E-2</c:v>
                </c:pt>
                <c:pt idx="296">
                  <c:v>3.6622064660918108E-2</c:v>
                </c:pt>
                <c:pt idx="297">
                  <c:v>5.699019089283297E-2</c:v>
                </c:pt>
                <c:pt idx="298">
                  <c:v>3.9727740578441972E-2</c:v>
                </c:pt>
                <c:pt idx="299">
                  <c:v>-2.9592331674860861E-2</c:v>
                </c:pt>
                <c:pt idx="300">
                  <c:v>-0.16608359774366088</c:v>
                </c:pt>
                <c:pt idx="301">
                  <c:v>-0.26380472348936757</c:v>
                </c:pt>
                <c:pt idx="302">
                  <c:v>-0.28329333736078954</c:v>
                </c:pt>
                <c:pt idx="303">
                  <c:v>-0.32362429187862884</c:v>
                </c:pt>
                <c:pt idx="304">
                  <c:v>-0.32693474775115916</c:v>
                </c:pt>
                <c:pt idx="305">
                  <c:v>-0.2091089475609047</c:v>
                </c:pt>
                <c:pt idx="306">
                  <c:v>-7.022658895898215E-2</c:v>
                </c:pt>
                <c:pt idx="307">
                  <c:v>-1.5638718687384534E-2</c:v>
                </c:pt>
                <c:pt idx="308">
                  <c:v>-1.35267099614369E-2</c:v>
                </c:pt>
                <c:pt idx="309">
                  <c:v>4.912128436605423E-2</c:v>
                </c:pt>
                <c:pt idx="310">
                  <c:v>0.1139677755483004</c:v>
                </c:pt>
                <c:pt idx="311">
                  <c:v>0.10214028118338359</c:v>
                </c:pt>
                <c:pt idx="312">
                  <c:v>0.17314616783898451</c:v>
                </c:pt>
                <c:pt idx="313">
                  <c:v>0.3597899506984541</c:v>
                </c:pt>
                <c:pt idx="314">
                  <c:v>0.47028558017546374</c:v>
                </c:pt>
                <c:pt idx="315">
                  <c:v>0.39371645033610636</c:v>
                </c:pt>
                <c:pt idx="316">
                  <c:v>0.26103573353919995</c:v>
                </c:pt>
                <c:pt idx="317">
                  <c:v>0.13663989153341105</c:v>
                </c:pt>
                <c:pt idx="318">
                  <c:v>2.6479830626420231E-3</c:v>
                </c:pt>
                <c:pt idx="319">
                  <c:v>-2.9318798134682189E-2</c:v>
                </c:pt>
                <c:pt idx="320">
                  <c:v>1.6196438464233687E-2</c:v>
                </c:pt>
                <c:pt idx="321">
                  <c:v>-2.3398465517749933E-2</c:v>
                </c:pt>
                <c:pt idx="322">
                  <c:v>-3.5885731308358038E-2</c:v>
                </c:pt>
                <c:pt idx="323">
                  <c:v>1.5999012524323675E-2</c:v>
                </c:pt>
                <c:pt idx="324">
                  <c:v>-1.538454142372081E-3</c:v>
                </c:pt>
                <c:pt idx="325">
                  <c:v>-4.716154650492943E-2</c:v>
                </c:pt>
                <c:pt idx="326">
                  <c:v>-3.690042249446468E-2</c:v>
                </c:pt>
                <c:pt idx="327">
                  <c:v>6.2626514243426135E-2</c:v>
                </c:pt>
                <c:pt idx="328">
                  <c:v>0.13335971800322954</c:v>
                </c:pt>
                <c:pt idx="329">
                  <c:v>6.9187483119727666E-2</c:v>
                </c:pt>
                <c:pt idx="330">
                  <c:v>-1.181210862637827E-2</c:v>
                </c:pt>
                <c:pt idx="331">
                  <c:v>-9.9399026606462715E-2</c:v>
                </c:pt>
                <c:pt idx="332">
                  <c:v>-0.15415826776660002</c:v>
                </c:pt>
                <c:pt idx="333">
                  <c:v>-0.14131168219964585</c:v>
                </c:pt>
                <c:pt idx="334">
                  <c:v>-0.15395169583533519</c:v>
                </c:pt>
                <c:pt idx="335">
                  <c:v>-0.14483887806229756</c:v>
                </c:pt>
                <c:pt idx="336">
                  <c:v>-7.2952544820179543E-2</c:v>
                </c:pt>
                <c:pt idx="337">
                  <c:v>-2.4330300313133546E-2</c:v>
                </c:pt>
                <c:pt idx="338">
                  <c:v>-2.7343519256425308E-3</c:v>
                </c:pt>
                <c:pt idx="339">
                  <c:v>-1.2558193118122341E-2</c:v>
                </c:pt>
                <c:pt idx="340">
                  <c:v>-4.1852975979224882E-2</c:v>
                </c:pt>
                <c:pt idx="341">
                  <c:v>-2.0022056476785344E-2</c:v>
                </c:pt>
                <c:pt idx="342">
                  <c:v>7.8339899603748986E-2</c:v>
                </c:pt>
                <c:pt idx="343">
                  <c:v>0.1344058820906493</c:v>
                </c:pt>
                <c:pt idx="344">
                  <c:v>9.6175974052824964E-2</c:v>
                </c:pt>
                <c:pt idx="345">
                  <c:v>9.4464296769136702E-2</c:v>
                </c:pt>
                <c:pt idx="346">
                  <c:v>0.12258386578907188</c:v>
                </c:pt>
                <c:pt idx="347">
                  <c:v>6.8556276533462635E-2</c:v>
                </c:pt>
                <c:pt idx="348">
                  <c:v>-2.2925949880616248E-2</c:v>
                </c:pt>
                <c:pt idx="349">
                  <c:v>-8.6169539066687451E-2</c:v>
                </c:pt>
                <c:pt idx="350">
                  <c:v>-0.12210943897329896</c:v>
                </c:pt>
                <c:pt idx="351">
                  <c:v>-0.10622957869581529</c:v>
                </c:pt>
                <c:pt idx="352">
                  <c:v>-4.6760923016085365E-2</c:v>
                </c:pt>
                <c:pt idx="353">
                  <c:v>1.7468572158949813E-2</c:v>
                </c:pt>
                <c:pt idx="354">
                  <c:v>6.0464510803582172E-2</c:v>
                </c:pt>
                <c:pt idx="355">
                  <c:v>0.12670417695419234</c:v>
                </c:pt>
                <c:pt idx="356">
                  <c:v>0.20241668128252965</c:v>
                </c:pt>
                <c:pt idx="357">
                  <c:v>0.19808271961988599</c:v>
                </c:pt>
                <c:pt idx="358">
                  <c:v>0.18503070825504708</c:v>
                </c:pt>
                <c:pt idx="359">
                  <c:v>0.24371863178258368</c:v>
                </c:pt>
                <c:pt idx="360">
                  <c:v>0.32983980291601034</c:v>
                </c:pt>
                <c:pt idx="361">
                  <c:v>0.36340371206635824</c:v>
                </c:pt>
                <c:pt idx="362">
                  <c:v>0.33678349548687958</c:v>
                </c:pt>
                <c:pt idx="363">
                  <c:v>0.28714956600376618</c:v>
                </c:pt>
                <c:pt idx="364">
                  <c:v>0.21021423877497547</c:v>
                </c:pt>
                <c:pt idx="365">
                  <c:v>0.11182614754938158</c:v>
                </c:pt>
                <c:pt idx="366">
                  <c:v>2.3187523672307586E-2</c:v>
                </c:pt>
                <c:pt idx="367">
                  <c:v>-3.2117943156095397E-2</c:v>
                </c:pt>
                <c:pt idx="368">
                  <c:v>-4.5576157652154059E-2</c:v>
                </c:pt>
                <c:pt idx="369">
                  <c:v>-4.6159226788414109E-2</c:v>
                </c:pt>
                <c:pt idx="370">
                  <c:v>-6.5295017629554475E-2</c:v>
                </c:pt>
                <c:pt idx="371">
                  <c:v>-8.4949297612142205E-2</c:v>
                </c:pt>
                <c:pt idx="372">
                  <c:v>-0.10185142783453338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8F-42C5-B4C8-84078F2D29F3}"/>
            </c:ext>
          </c:extLst>
        </c:ser>
        <c:ser>
          <c:idx val="5"/>
          <c:order val="2"/>
          <c:tx>
            <c:strRef>
              <c:f>REGV!$BA$10</c:f>
              <c:strCache>
                <c:ptCount val="1"/>
                <c:pt idx="0">
                  <c:v>Prom. TCA-REGVU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036135689881467"/>
                  <c:y val="-3.8807912849795185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8F-42C5-B4C8-84078F2D29F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REGV!$BA$23:$BA$419</c:f>
              <c:numCache>
                <c:formatCode>0.0%_);[Red]\-0.0%_)</c:formatCode>
                <c:ptCount val="397"/>
                <c:pt idx="0">
                  <c:v>4.7029155077431911E-2</c:v>
                </c:pt>
                <c:pt idx="1">
                  <c:v>4.7029155077431911E-2</c:v>
                </c:pt>
                <c:pt idx="2">
                  <c:v>4.7029155077431911E-2</c:v>
                </c:pt>
                <c:pt idx="3">
                  <c:v>4.7029155077431911E-2</c:v>
                </c:pt>
                <c:pt idx="4">
                  <c:v>4.7029155077431911E-2</c:v>
                </c:pt>
                <c:pt idx="5">
                  <c:v>4.7029155077431911E-2</c:v>
                </c:pt>
                <c:pt idx="6">
                  <c:v>4.7029155077431911E-2</c:v>
                </c:pt>
                <c:pt idx="7">
                  <c:v>4.7029155077431911E-2</c:v>
                </c:pt>
                <c:pt idx="8">
                  <c:v>4.7029155077431911E-2</c:v>
                </c:pt>
                <c:pt idx="9">
                  <c:v>4.7029155077431911E-2</c:v>
                </c:pt>
                <c:pt idx="10">
                  <c:v>4.7029155077431911E-2</c:v>
                </c:pt>
                <c:pt idx="11">
                  <c:v>4.7029155077431911E-2</c:v>
                </c:pt>
                <c:pt idx="12">
                  <c:v>4.7029155077431911E-2</c:v>
                </c:pt>
                <c:pt idx="13">
                  <c:v>4.7029155077431911E-2</c:v>
                </c:pt>
                <c:pt idx="14">
                  <c:v>4.7029155077431911E-2</c:v>
                </c:pt>
                <c:pt idx="15">
                  <c:v>4.7029155077431911E-2</c:v>
                </c:pt>
                <c:pt idx="16">
                  <c:v>4.7029155077431911E-2</c:v>
                </c:pt>
                <c:pt idx="17">
                  <c:v>4.7029155077431911E-2</c:v>
                </c:pt>
                <c:pt idx="18">
                  <c:v>4.7029155077431911E-2</c:v>
                </c:pt>
                <c:pt idx="19">
                  <c:v>4.7029155077431911E-2</c:v>
                </c:pt>
                <c:pt idx="20">
                  <c:v>4.7029155077431911E-2</c:v>
                </c:pt>
                <c:pt idx="21">
                  <c:v>4.7029155077431911E-2</c:v>
                </c:pt>
                <c:pt idx="22">
                  <c:v>4.7029155077431911E-2</c:v>
                </c:pt>
                <c:pt idx="23">
                  <c:v>4.7029155077431911E-2</c:v>
                </c:pt>
                <c:pt idx="24">
                  <c:v>4.7029155077431911E-2</c:v>
                </c:pt>
                <c:pt idx="25">
                  <c:v>4.7029155077431911E-2</c:v>
                </c:pt>
                <c:pt idx="26">
                  <c:v>4.7029155077431911E-2</c:v>
                </c:pt>
                <c:pt idx="27">
                  <c:v>4.7029155077431911E-2</c:v>
                </c:pt>
                <c:pt idx="28">
                  <c:v>4.7029155077431911E-2</c:v>
                </c:pt>
                <c:pt idx="29">
                  <c:v>4.7029155077431911E-2</c:v>
                </c:pt>
                <c:pt idx="30">
                  <c:v>4.7029155077431911E-2</c:v>
                </c:pt>
                <c:pt idx="31">
                  <c:v>4.7029155077431911E-2</c:v>
                </c:pt>
                <c:pt idx="32">
                  <c:v>4.7029155077431911E-2</c:v>
                </c:pt>
                <c:pt idx="33">
                  <c:v>4.7029155077431911E-2</c:v>
                </c:pt>
                <c:pt idx="34">
                  <c:v>4.7029155077431911E-2</c:v>
                </c:pt>
                <c:pt idx="35">
                  <c:v>4.7029155077431911E-2</c:v>
                </c:pt>
                <c:pt idx="36">
                  <c:v>4.7029155077431911E-2</c:v>
                </c:pt>
                <c:pt idx="37">
                  <c:v>4.7029155077431911E-2</c:v>
                </c:pt>
                <c:pt idx="38">
                  <c:v>4.7029155077431911E-2</c:v>
                </c:pt>
                <c:pt idx="39">
                  <c:v>4.7029155077431911E-2</c:v>
                </c:pt>
                <c:pt idx="40">
                  <c:v>4.7029155077431911E-2</c:v>
                </c:pt>
                <c:pt idx="41">
                  <c:v>4.7029155077431911E-2</c:v>
                </c:pt>
                <c:pt idx="42">
                  <c:v>4.7029155077431911E-2</c:v>
                </c:pt>
                <c:pt idx="43">
                  <c:v>4.7029155077431911E-2</c:v>
                </c:pt>
                <c:pt idx="44">
                  <c:v>4.7029155077431911E-2</c:v>
                </c:pt>
                <c:pt idx="45">
                  <c:v>4.7029155077431911E-2</c:v>
                </c:pt>
                <c:pt idx="46">
                  <c:v>4.7029155077431911E-2</c:v>
                </c:pt>
                <c:pt idx="47">
                  <c:v>4.7029155077431911E-2</c:v>
                </c:pt>
                <c:pt idx="48">
                  <c:v>4.7029155077431911E-2</c:v>
                </c:pt>
                <c:pt idx="49">
                  <c:v>4.7029155077431911E-2</c:v>
                </c:pt>
                <c:pt idx="50">
                  <c:v>4.7029155077431911E-2</c:v>
                </c:pt>
                <c:pt idx="51">
                  <c:v>4.7029155077431911E-2</c:v>
                </c:pt>
                <c:pt idx="52">
                  <c:v>4.7029155077431911E-2</c:v>
                </c:pt>
                <c:pt idx="53">
                  <c:v>4.7029155077431911E-2</c:v>
                </c:pt>
                <c:pt idx="54">
                  <c:v>4.7029155077431911E-2</c:v>
                </c:pt>
                <c:pt idx="55">
                  <c:v>4.7029155077431911E-2</c:v>
                </c:pt>
                <c:pt idx="56">
                  <c:v>4.7029155077431911E-2</c:v>
                </c:pt>
                <c:pt idx="57">
                  <c:v>4.7029155077431911E-2</c:v>
                </c:pt>
                <c:pt idx="58">
                  <c:v>4.7029155077431911E-2</c:v>
                </c:pt>
                <c:pt idx="59">
                  <c:v>4.7029155077431911E-2</c:v>
                </c:pt>
                <c:pt idx="60">
                  <c:v>4.7029155077431911E-2</c:v>
                </c:pt>
                <c:pt idx="61">
                  <c:v>4.7029155077431911E-2</c:v>
                </c:pt>
                <c:pt idx="62">
                  <c:v>4.7029155077431911E-2</c:v>
                </c:pt>
                <c:pt idx="63">
                  <c:v>4.7029155077431911E-2</c:v>
                </c:pt>
                <c:pt idx="64">
                  <c:v>4.7029155077431911E-2</c:v>
                </c:pt>
                <c:pt idx="65">
                  <c:v>4.7029155077431911E-2</c:v>
                </c:pt>
                <c:pt idx="66">
                  <c:v>4.7029155077431911E-2</c:v>
                </c:pt>
                <c:pt idx="67">
                  <c:v>4.7029155077431911E-2</c:v>
                </c:pt>
                <c:pt idx="68">
                  <c:v>4.7029155077431911E-2</c:v>
                </c:pt>
                <c:pt idx="69">
                  <c:v>4.7029155077431911E-2</c:v>
                </c:pt>
                <c:pt idx="70">
                  <c:v>4.7029155077431911E-2</c:v>
                </c:pt>
                <c:pt idx="71">
                  <c:v>4.7029155077431911E-2</c:v>
                </c:pt>
                <c:pt idx="72">
                  <c:v>4.7029155077431911E-2</c:v>
                </c:pt>
                <c:pt idx="73">
                  <c:v>4.7029155077431911E-2</c:v>
                </c:pt>
                <c:pt idx="74">
                  <c:v>4.7029155077431911E-2</c:v>
                </c:pt>
                <c:pt idx="75">
                  <c:v>4.7029155077431911E-2</c:v>
                </c:pt>
                <c:pt idx="76">
                  <c:v>4.7029155077431911E-2</c:v>
                </c:pt>
                <c:pt idx="77">
                  <c:v>4.7029155077431911E-2</c:v>
                </c:pt>
                <c:pt idx="78">
                  <c:v>4.7029155077431911E-2</c:v>
                </c:pt>
                <c:pt idx="79">
                  <c:v>4.7029155077431911E-2</c:v>
                </c:pt>
                <c:pt idx="80">
                  <c:v>4.7029155077431911E-2</c:v>
                </c:pt>
                <c:pt idx="81">
                  <c:v>4.7029155077431911E-2</c:v>
                </c:pt>
                <c:pt idx="82">
                  <c:v>4.7029155077431911E-2</c:v>
                </c:pt>
                <c:pt idx="83">
                  <c:v>4.7029155077431911E-2</c:v>
                </c:pt>
                <c:pt idx="84">
                  <c:v>4.7029155077431911E-2</c:v>
                </c:pt>
                <c:pt idx="85">
                  <c:v>4.7029155077431911E-2</c:v>
                </c:pt>
                <c:pt idx="86">
                  <c:v>4.7029155077431911E-2</c:v>
                </c:pt>
                <c:pt idx="87">
                  <c:v>4.7029155077431911E-2</c:v>
                </c:pt>
                <c:pt idx="88">
                  <c:v>4.7029155077431911E-2</c:v>
                </c:pt>
                <c:pt idx="89">
                  <c:v>4.7029155077431911E-2</c:v>
                </c:pt>
                <c:pt idx="90">
                  <c:v>4.7029155077431911E-2</c:v>
                </c:pt>
                <c:pt idx="91">
                  <c:v>4.7029155077431911E-2</c:v>
                </c:pt>
                <c:pt idx="92">
                  <c:v>4.7029155077431911E-2</c:v>
                </c:pt>
                <c:pt idx="93">
                  <c:v>4.7029155077431911E-2</c:v>
                </c:pt>
                <c:pt idx="94">
                  <c:v>4.7029155077431911E-2</c:v>
                </c:pt>
                <c:pt idx="95">
                  <c:v>4.7029155077431911E-2</c:v>
                </c:pt>
                <c:pt idx="96">
                  <c:v>4.7029155077431911E-2</c:v>
                </c:pt>
                <c:pt idx="97">
                  <c:v>4.7029155077431911E-2</c:v>
                </c:pt>
                <c:pt idx="98">
                  <c:v>4.7029155077431911E-2</c:v>
                </c:pt>
                <c:pt idx="99">
                  <c:v>4.7029155077431911E-2</c:v>
                </c:pt>
                <c:pt idx="100">
                  <c:v>4.7029155077431911E-2</c:v>
                </c:pt>
                <c:pt idx="101">
                  <c:v>4.7029155077431911E-2</c:v>
                </c:pt>
                <c:pt idx="102">
                  <c:v>4.7029155077431911E-2</c:v>
                </c:pt>
                <c:pt idx="103">
                  <c:v>4.7029155077431911E-2</c:v>
                </c:pt>
                <c:pt idx="104">
                  <c:v>4.7029155077431911E-2</c:v>
                </c:pt>
                <c:pt idx="105">
                  <c:v>4.7029155077431911E-2</c:v>
                </c:pt>
                <c:pt idx="106">
                  <c:v>4.7029155077431911E-2</c:v>
                </c:pt>
                <c:pt idx="107">
                  <c:v>4.7029155077431911E-2</c:v>
                </c:pt>
                <c:pt idx="108">
                  <c:v>4.7029155077431911E-2</c:v>
                </c:pt>
                <c:pt idx="109">
                  <c:v>4.7029155077431911E-2</c:v>
                </c:pt>
                <c:pt idx="110">
                  <c:v>4.7029155077431911E-2</c:v>
                </c:pt>
                <c:pt idx="111">
                  <c:v>4.7029155077431911E-2</c:v>
                </c:pt>
                <c:pt idx="112">
                  <c:v>4.7029155077431911E-2</c:v>
                </c:pt>
                <c:pt idx="113">
                  <c:v>4.7029155077431911E-2</c:v>
                </c:pt>
                <c:pt idx="114">
                  <c:v>4.7029155077431911E-2</c:v>
                </c:pt>
                <c:pt idx="115">
                  <c:v>4.7029155077431911E-2</c:v>
                </c:pt>
                <c:pt idx="116">
                  <c:v>4.7029155077431911E-2</c:v>
                </c:pt>
                <c:pt idx="117">
                  <c:v>4.7029155077431911E-2</c:v>
                </c:pt>
                <c:pt idx="118">
                  <c:v>4.7029155077431911E-2</c:v>
                </c:pt>
                <c:pt idx="119">
                  <c:v>4.7029155077431911E-2</c:v>
                </c:pt>
                <c:pt idx="120">
                  <c:v>4.7029155077431911E-2</c:v>
                </c:pt>
                <c:pt idx="121">
                  <c:v>4.7029155077431911E-2</c:v>
                </c:pt>
                <c:pt idx="122">
                  <c:v>4.7029155077431911E-2</c:v>
                </c:pt>
                <c:pt idx="123">
                  <c:v>4.7029155077431911E-2</c:v>
                </c:pt>
                <c:pt idx="124">
                  <c:v>4.7029155077431911E-2</c:v>
                </c:pt>
                <c:pt idx="125">
                  <c:v>4.7029155077431911E-2</c:v>
                </c:pt>
                <c:pt idx="126">
                  <c:v>4.7029155077431911E-2</c:v>
                </c:pt>
                <c:pt idx="127">
                  <c:v>4.7029155077431911E-2</c:v>
                </c:pt>
                <c:pt idx="128">
                  <c:v>4.7029155077431911E-2</c:v>
                </c:pt>
                <c:pt idx="129">
                  <c:v>4.7029155077431911E-2</c:v>
                </c:pt>
                <c:pt idx="130">
                  <c:v>4.7029155077431911E-2</c:v>
                </c:pt>
                <c:pt idx="131">
                  <c:v>4.7029155077431911E-2</c:v>
                </c:pt>
                <c:pt idx="132">
                  <c:v>4.7029155077431911E-2</c:v>
                </c:pt>
                <c:pt idx="133">
                  <c:v>4.7029155077431911E-2</c:v>
                </c:pt>
                <c:pt idx="134">
                  <c:v>4.7029155077431911E-2</c:v>
                </c:pt>
                <c:pt idx="135">
                  <c:v>4.7029155077431911E-2</c:v>
                </c:pt>
                <c:pt idx="136">
                  <c:v>4.7029155077431911E-2</c:v>
                </c:pt>
                <c:pt idx="137">
                  <c:v>4.7029155077431911E-2</c:v>
                </c:pt>
                <c:pt idx="138">
                  <c:v>4.7029155077431911E-2</c:v>
                </c:pt>
                <c:pt idx="139">
                  <c:v>4.7029155077431911E-2</c:v>
                </c:pt>
                <c:pt idx="140">
                  <c:v>4.7029155077431911E-2</c:v>
                </c:pt>
                <c:pt idx="141">
                  <c:v>4.7029155077431911E-2</c:v>
                </c:pt>
                <c:pt idx="142">
                  <c:v>4.7029155077431911E-2</c:v>
                </c:pt>
                <c:pt idx="143">
                  <c:v>4.7029155077431911E-2</c:v>
                </c:pt>
                <c:pt idx="144">
                  <c:v>4.7029155077431911E-2</c:v>
                </c:pt>
                <c:pt idx="145">
                  <c:v>4.7029155077431911E-2</c:v>
                </c:pt>
                <c:pt idx="146">
                  <c:v>4.7029155077431911E-2</c:v>
                </c:pt>
                <c:pt idx="147">
                  <c:v>4.7029155077431911E-2</c:v>
                </c:pt>
                <c:pt idx="148">
                  <c:v>4.7029155077431911E-2</c:v>
                </c:pt>
                <c:pt idx="149">
                  <c:v>4.7029155077431911E-2</c:v>
                </c:pt>
                <c:pt idx="150">
                  <c:v>4.7029155077431911E-2</c:v>
                </c:pt>
                <c:pt idx="151">
                  <c:v>4.7029155077431911E-2</c:v>
                </c:pt>
                <c:pt idx="152">
                  <c:v>4.7029155077431911E-2</c:v>
                </c:pt>
                <c:pt idx="153">
                  <c:v>4.7029155077431911E-2</c:v>
                </c:pt>
                <c:pt idx="154">
                  <c:v>4.7029155077431911E-2</c:v>
                </c:pt>
                <c:pt idx="155">
                  <c:v>4.7029155077431911E-2</c:v>
                </c:pt>
                <c:pt idx="156">
                  <c:v>4.7029155077431911E-2</c:v>
                </c:pt>
                <c:pt idx="157">
                  <c:v>4.7029155077431911E-2</c:v>
                </c:pt>
                <c:pt idx="158">
                  <c:v>4.7029155077431911E-2</c:v>
                </c:pt>
                <c:pt idx="159">
                  <c:v>4.7029155077431911E-2</c:v>
                </c:pt>
                <c:pt idx="160">
                  <c:v>4.7029155077431911E-2</c:v>
                </c:pt>
                <c:pt idx="161">
                  <c:v>4.7029155077431911E-2</c:v>
                </c:pt>
                <c:pt idx="162">
                  <c:v>4.7029155077431911E-2</c:v>
                </c:pt>
                <c:pt idx="163">
                  <c:v>4.7029155077431911E-2</c:v>
                </c:pt>
                <c:pt idx="164">
                  <c:v>4.7029155077431911E-2</c:v>
                </c:pt>
                <c:pt idx="165">
                  <c:v>4.7029155077431911E-2</c:v>
                </c:pt>
                <c:pt idx="166">
                  <c:v>4.7029155077431911E-2</c:v>
                </c:pt>
                <c:pt idx="167">
                  <c:v>4.7029155077431911E-2</c:v>
                </c:pt>
                <c:pt idx="168">
                  <c:v>4.7029155077431911E-2</c:v>
                </c:pt>
                <c:pt idx="169">
                  <c:v>4.7029155077431911E-2</c:v>
                </c:pt>
                <c:pt idx="170">
                  <c:v>4.7029155077431911E-2</c:v>
                </c:pt>
                <c:pt idx="171">
                  <c:v>4.7029155077431911E-2</c:v>
                </c:pt>
                <c:pt idx="172">
                  <c:v>4.7029155077431911E-2</c:v>
                </c:pt>
                <c:pt idx="173">
                  <c:v>4.7029155077431911E-2</c:v>
                </c:pt>
                <c:pt idx="174">
                  <c:v>4.7029155077431911E-2</c:v>
                </c:pt>
                <c:pt idx="175">
                  <c:v>4.7029155077431911E-2</c:v>
                </c:pt>
                <c:pt idx="176">
                  <c:v>4.7029155077431911E-2</c:v>
                </c:pt>
                <c:pt idx="177">
                  <c:v>4.7029155077431911E-2</c:v>
                </c:pt>
                <c:pt idx="178">
                  <c:v>4.7029155077431911E-2</c:v>
                </c:pt>
                <c:pt idx="179">
                  <c:v>4.7029155077431911E-2</c:v>
                </c:pt>
                <c:pt idx="180">
                  <c:v>4.7029155077431911E-2</c:v>
                </c:pt>
                <c:pt idx="181">
                  <c:v>4.7029155077431911E-2</c:v>
                </c:pt>
                <c:pt idx="182">
                  <c:v>4.7029155077431911E-2</c:v>
                </c:pt>
                <c:pt idx="183">
                  <c:v>4.7029155077431911E-2</c:v>
                </c:pt>
                <c:pt idx="184">
                  <c:v>4.7029155077431911E-2</c:v>
                </c:pt>
                <c:pt idx="185">
                  <c:v>4.7029155077431911E-2</c:v>
                </c:pt>
                <c:pt idx="186">
                  <c:v>4.7029155077431911E-2</c:v>
                </c:pt>
                <c:pt idx="187">
                  <c:v>4.7029155077431911E-2</c:v>
                </c:pt>
                <c:pt idx="188">
                  <c:v>4.7029155077431911E-2</c:v>
                </c:pt>
                <c:pt idx="189">
                  <c:v>4.7029155077431911E-2</c:v>
                </c:pt>
                <c:pt idx="190">
                  <c:v>4.7029155077431911E-2</c:v>
                </c:pt>
                <c:pt idx="191">
                  <c:v>4.7029155077431911E-2</c:v>
                </c:pt>
                <c:pt idx="192">
                  <c:v>4.7029155077431911E-2</c:v>
                </c:pt>
                <c:pt idx="193">
                  <c:v>4.7029155077431911E-2</c:v>
                </c:pt>
                <c:pt idx="194">
                  <c:v>4.7029155077431911E-2</c:v>
                </c:pt>
                <c:pt idx="195">
                  <c:v>4.7029155077431911E-2</c:v>
                </c:pt>
                <c:pt idx="196">
                  <c:v>4.7029155077431911E-2</c:v>
                </c:pt>
                <c:pt idx="197">
                  <c:v>4.7029155077431911E-2</c:v>
                </c:pt>
                <c:pt idx="198">
                  <c:v>4.7029155077431911E-2</c:v>
                </c:pt>
                <c:pt idx="199">
                  <c:v>4.7029155077431911E-2</c:v>
                </c:pt>
                <c:pt idx="200">
                  <c:v>4.7029155077431911E-2</c:v>
                </c:pt>
                <c:pt idx="201">
                  <c:v>4.7029155077431911E-2</c:v>
                </c:pt>
                <c:pt idx="202">
                  <c:v>4.7029155077431911E-2</c:v>
                </c:pt>
                <c:pt idx="203">
                  <c:v>4.7029155077431911E-2</c:v>
                </c:pt>
                <c:pt idx="204">
                  <c:v>4.7029155077431911E-2</c:v>
                </c:pt>
                <c:pt idx="205">
                  <c:v>4.7029155077431911E-2</c:v>
                </c:pt>
                <c:pt idx="206">
                  <c:v>4.7029155077431911E-2</c:v>
                </c:pt>
                <c:pt idx="207">
                  <c:v>4.7029155077431911E-2</c:v>
                </c:pt>
                <c:pt idx="208">
                  <c:v>4.7029155077431911E-2</c:v>
                </c:pt>
                <c:pt idx="209">
                  <c:v>4.7029155077431911E-2</c:v>
                </c:pt>
                <c:pt idx="210">
                  <c:v>4.7029155077431911E-2</c:v>
                </c:pt>
                <c:pt idx="211">
                  <c:v>4.7029155077431911E-2</c:v>
                </c:pt>
                <c:pt idx="212">
                  <c:v>4.7029155077431911E-2</c:v>
                </c:pt>
                <c:pt idx="213">
                  <c:v>4.7029155077431911E-2</c:v>
                </c:pt>
                <c:pt idx="214">
                  <c:v>4.7029155077431911E-2</c:v>
                </c:pt>
                <c:pt idx="215">
                  <c:v>4.7029155077431911E-2</c:v>
                </c:pt>
                <c:pt idx="216">
                  <c:v>4.7029155077431911E-2</c:v>
                </c:pt>
                <c:pt idx="217">
                  <c:v>4.7029155077431911E-2</c:v>
                </c:pt>
                <c:pt idx="218">
                  <c:v>4.7029155077431911E-2</c:v>
                </c:pt>
                <c:pt idx="219">
                  <c:v>4.7029155077431911E-2</c:v>
                </c:pt>
                <c:pt idx="220">
                  <c:v>4.7029155077431911E-2</c:v>
                </c:pt>
                <c:pt idx="221">
                  <c:v>4.7029155077431911E-2</c:v>
                </c:pt>
                <c:pt idx="222">
                  <c:v>4.7029155077431911E-2</c:v>
                </c:pt>
                <c:pt idx="223">
                  <c:v>4.7029155077431911E-2</c:v>
                </c:pt>
                <c:pt idx="224">
                  <c:v>4.7029155077431911E-2</c:v>
                </c:pt>
                <c:pt idx="225">
                  <c:v>4.7029155077431911E-2</c:v>
                </c:pt>
                <c:pt idx="226">
                  <c:v>4.7029155077431911E-2</c:v>
                </c:pt>
                <c:pt idx="227">
                  <c:v>4.7029155077431911E-2</c:v>
                </c:pt>
                <c:pt idx="228">
                  <c:v>4.7029155077431911E-2</c:v>
                </c:pt>
                <c:pt idx="229">
                  <c:v>4.7029155077431911E-2</c:v>
                </c:pt>
                <c:pt idx="230">
                  <c:v>4.7029155077431911E-2</c:v>
                </c:pt>
                <c:pt idx="231">
                  <c:v>4.7029155077431911E-2</c:v>
                </c:pt>
                <c:pt idx="232">
                  <c:v>4.7029155077431911E-2</c:v>
                </c:pt>
                <c:pt idx="233">
                  <c:v>4.7029155077431911E-2</c:v>
                </c:pt>
                <c:pt idx="234">
                  <c:v>4.7029155077431911E-2</c:v>
                </c:pt>
                <c:pt idx="235">
                  <c:v>4.7029155077431911E-2</c:v>
                </c:pt>
                <c:pt idx="236">
                  <c:v>4.7029155077431911E-2</c:v>
                </c:pt>
                <c:pt idx="237">
                  <c:v>4.7029155077431911E-2</c:v>
                </c:pt>
                <c:pt idx="238">
                  <c:v>4.7029155077431911E-2</c:v>
                </c:pt>
                <c:pt idx="239">
                  <c:v>4.7029155077431911E-2</c:v>
                </c:pt>
                <c:pt idx="240">
                  <c:v>4.7029155077431911E-2</c:v>
                </c:pt>
                <c:pt idx="241">
                  <c:v>4.7029155077431911E-2</c:v>
                </c:pt>
                <c:pt idx="242">
                  <c:v>4.7029155077431911E-2</c:v>
                </c:pt>
                <c:pt idx="243">
                  <c:v>4.7029155077431911E-2</c:v>
                </c:pt>
                <c:pt idx="244">
                  <c:v>4.7029155077431911E-2</c:v>
                </c:pt>
                <c:pt idx="245">
                  <c:v>4.7029155077431911E-2</c:v>
                </c:pt>
                <c:pt idx="246">
                  <c:v>4.7029155077431911E-2</c:v>
                </c:pt>
                <c:pt idx="247">
                  <c:v>4.7029155077431911E-2</c:v>
                </c:pt>
                <c:pt idx="248">
                  <c:v>4.7029155077431911E-2</c:v>
                </c:pt>
                <c:pt idx="249">
                  <c:v>4.7029155077431911E-2</c:v>
                </c:pt>
                <c:pt idx="250">
                  <c:v>4.7029155077431911E-2</c:v>
                </c:pt>
                <c:pt idx="251">
                  <c:v>4.7029155077431911E-2</c:v>
                </c:pt>
                <c:pt idx="252">
                  <c:v>4.7029155077431911E-2</c:v>
                </c:pt>
                <c:pt idx="253">
                  <c:v>4.7029155077431911E-2</c:v>
                </c:pt>
                <c:pt idx="254">
                  <c:v>4.7029155077431911E-2</c:v>
                </c:pt>
                <c:pt idx="255">
                  <c:v>4.7029155077431911E-2</c:v>
                </c:pt>
                <c:pt idx="256">
                  <c:v>4.7029155077431911E-2</c:v>
                </c:pt>
                <c:pt idx="257">
                  <c:v>4.7029155077431911E-2</c:v>
                </c:pt>
                <c:pt idx="258">
                  <c:v>4.7029155077431911E-2</c:v>
                </c:pt>
                <c:pt idx="259">
                  <c:v>4.7029155077431911E-2</c:v>
                </c:pt>
                <c:pt idx="260">
                  <c:v>4.7029155077431911E-2</c:v>
                </c:pt>
                <c:pt idx="261">
                  <c:v>4.7029155077431911E-2</c:v>
                </c:pt>
                <c:pt idx="262">
                  <c:v>4.7029155077431911E-2</c:v>
                </c:pt>
                <c:pt idx="263">
                  <c:v>4.7029155077431911E-2</c:v>
                </c:pt>
                <c:pt idx="264">
                  <c:v>4.7029155077431911E-2</c:v>
                </c:pt>
                <c:pt idx="265">
                  <c:v>4.7029155077431911E-2</c:v>
                </c:pt>
                <c:pt idx="266">
                  <c:v>4.7029155077431911E-2</c:v>
                </c:pt>
                <c:pt idx="267">
                  <c:v>4.7029155077431911E-2</c:v>
                </c:pt>
                <c:pt idx="268">
                  <c:v>4.7029155077431911E-2</c:v>
                </c:pt>
                <c:pt idx="269">
                  <c:v>4.7029155077431911E-2</c:v>
                </c:pt>
                <c:pt idx="270">
                  <c:v>4.7029155077431911E-2</c:v>
                </c:pt>
                <c:pt idx="271">
                  <c:v>4.7029155077431911E-2</c:v>
                </c:pt>
                <c:pt idx="272">
                  <c:v>4.7029155077431911E-2</c:v>
                </c:pt>
                <c:pt idx="273">
                  <c:v>4.7029155077431911E-2</c:v>
                </c:pt>
                <c:pt idx="274">
                  <c:v>4.7029155077431911E-2</c:v>
                </c:pt>
                <c:pt idx="275">
                  <c:v>4.7029155077431911E-2</c:v>
                </c:pt>
                <c:pt idx="276">
                  <c:v>4.7029155077431911E-2</c:v>
                </c:pt>
                <c:pt idx="277">
                  <c:v>4.7029155077431911E-2</c:v>
                </c:pt>
                <c:pt idx="278">
                  <c:v>4.7029155077431911E-2</c:v>
                </c:pt>
                <c:pt idx="279">
                  <c:v>4.7029155077431911E-2</c:v>
                </c:pt>
                <c:pt idx="280">
                  <c:v>4.7029155077431911E-2</c:v>
                </c:pt>
                <c:pt idx="281">
                  <c:v>4.7029155077431911E-2</c:v>
                </c:pt>
                <c:pt idx="282">
                  <c:v>4.7029155077431911E-2</c:v>
                </c:pt>
                <c:pt idx="283">
                  <c:v>4.7029155077431911E-2</c:v>
                </c:pt>
                <c:pt idx="284">
                  <c:v>4.7029155077431911E-2</c:v>
                </c:pt>
                <c:pt idx="285">
                  <c:v>4.7029155077431911E-2</c:v>
                </c:pt>
                <c:pt idx="286">
                  <c:v>4.7029155077431911E-2</c:v>
                </c:pt>
                <c:pt idx="287">
                  <c:v>4.7029155077431911E-2</c:v>
                </c:pt>
                <c:pt idx="288">
                  <c:v>4.7029155077431911E-2</c:v>
                </c:pt>
                <c:pt idx="289">
                  <c:v>4.7029155077431911E-2</c:v>
                </c:pt>
                <c:pt idx="290">
                  <c:v>4.7029155077431911E-2</c:v>
                </c:pt>
                <c:pt idx="291">
                  <c:v>4.7029155077431911E-2</c:v>
                </c:pt>
                <c:pt idx="292">
                  <c:v>4.7029155077431911E-2</c:v>
                </c:pt>
                <c:pt idx="293">
                  <c:v>4.7029155077431911E-2</c:v>
                </c:pt>
                <c:pt idx="294">
                  <c:v>4.7029155077431911E-2</c:v>
                </c:pt>
                <c:pt idx="295">
                  <c:v>4.7029155077431911E-2</c:v>
                </c:pt>
                <c:pt idx="296">
                  <c:v>4.7029155077431911E-2</c:v>
                </c:pt>
                <c:pt idx="297">
                  <c:v>4.7029155077431911E-2</c:v>
                </c:pt>
                <c:pt idx="298">
                  <c:v>4.7029155077431911E-2</c:v>
                </c:pt>
                <c:pt idx="299">
                  <c:v>4.7029155077431911E-2</c:v>
                </c:pt>
                <c:pt idx="300">
                  <c:v>4.7029155077431911E-2</c:v>
                </c:pt>
                <c:pt idx="301">
                  <c:v>4.7029155077431911E-2</c:v>
                </c:pt>
                <c:pt idx="302">
                  <c:v>4.7029155077431911E-2</c:v>
                </c:pt>
                <c:pt idx="303">
                  <c:v>4.7029155077431911E-2</c:v>
                </c:pt>
                <c:pt idx="304">
                  <c:v>4.7029155077431911E-2</c:v>
                </c:pt>
                <c:pt idx="305">
                  <c:v>4.7029155077431911E-2</c:v>
                </c:pt>
                <c:pt idx="306">
                  <c:v>4.7029155077431911E-2</c:v>
                </c:pt>
                <c:pt idx="307">
                  <c:v>4.7029155077431911E-2</c:v>
                </c:pt>
                <c:pt idx="308">
                  <c:v>4.7029155077431911E-2</c:v>
                </c:pt>
                <c:pt idx="309">
                  <c:v>4.7029155077431911E-2</c:v>
                </c:pt>
                <c:pt idx="310">
                  <c:v>4.7029155077431911E-2</c:v>
                </c:pt>
                <c:pt idx="311">
                  <c:v>4.7029155077431911E-2</c:v>
                </c:pt>
                <c:pt idx="312">
                  <c:v>4.7029155077431911E-2</c:v>
                </c:pt>
                <c:pt idx="313">
                  <c:v>4.7029155077431911E-2</c:v>
                </c:pt>
                <c:pt idx="314">
                  <c:v>4.7029155077431911E-2</c:v>
                </c:pt>
                <c:pt idx="315">
                  <c:v>4.7029155077431911E-2</c:v>
                </c:pt>
                <c:pt idx="316">
                  <c:v>4.7029155077431911E-2</c:v>
                </c:pt>
                <c:pt idx="317">
                  <c:v>4.7029155077431911E-2</c:v>
                </c:pt>
                <c:pt idx="318">
                  <c:v>4.7029155077431911E-2</c:v>
                </c:pt>
                <c:pt idx="319">
                  <c:v>4.7029155077431911E-2</c:v>
                </c:pt>
                <c:pt idx="320">
                  <c:v>4.7029155077431911E-2</c:v>
                </c:pt>
                <c:pt idx="321">
                  <c:v>4.7029155077431911E-2</c:v>
                </c:pt>
                <c:pt idx="322">
                  <c:v>4.7029155077431911E-2</c:v>
                </c:pt>
                <c:pt idx="323">
                  <c:v>4.7029155077431911E-2</c:v>
                </c:pt>
                <c:pt idx="324">
                  <c:v>4.7029155077431911E-2</c:v>
                </c:pt>
                <c:pt idx="325">
                  <c:v>4.7029155077431911E-2</c:v>
                </c:pt>
                <c:pt idx="326">
                  <c:v>4.7029155077431911E-2</c:v>
                </c:pt>
                <c:pt idx="327">
                  <c:v>4.7029155077431911E-2</c:v>
                </c:pt>
                <c:pt idx="328">
                  <c:v>4.7029155077431911E-2</c:v>
                </c:pt>
                <c:pt idx="329">
                  <c:v>4.7029155077431911E-2</c:v>
                </c:pt>
                <c:pt idx="330">
                  <c:v>4.7029155077431911E-2</c:v>
                </c:pt>
                <c:pt idx="331">
                  <c:v>4.7029155077431911E-2</c:v>
                </c:pt>
                <c:pt idx="332">
                  <c:v>4.7029155077431911E-2</c:v>
                </c:pt>
                <c:pt idx="333">
                  <c:v>4.7029155077431911E-2</c:v>
                </c:pt>
                <c:pt idx="334">
                  <c:v>4.7029155077431911E-2</c:v>
                </c:pt>
                <c:pt idx="335">
                  <c:v>4.7029155077431911E-2</c:v>
                </c:pt>
                <c:pt idx="336">
                  <c:v>4.7029155077431911E-2</c:v>
                </c:pt>
                <c:pt idx="337">
                  <c:v>4.7029155077431911E-2</c:v>
                </c:pt>
                <c:pt idx="338">
                  <c:v>4.7029155077431911E-2</c:v>
                </c:pt>
                <c:pt idx="339">
                  <c:v>4.7029155077431911E-2</c:v>
                </c:pt>
                <c:pt idx="340">
                  <c:v>4.7029155077431911E-2</c:v>
                </c:pt>
                <c:pt idx="341">
                  <c:v>4.7029155077431911E-2</c:v>
                </c:pt>
                <c:pt idx="342">
                  <c:v>4.7029155077431911E-2</c:v>
                </c:pt>
                <c:pt idx="343">
                  <c:v>4.7029155077431911E-2</c:v>
                </c:pt>
                <c:pt idx="344">
                  <c:v>4.7029155077431911E-2</c:v>
                </c:pt>
                <c:pt idx="345">
                  <c:v>4.7029155077431911E-2</c:v>
                </c:pt>
                <c:pt idx="346">
                  <c:v>4.7029155077431911E-2</c:v>
                </c:pt>
                <c:pt idx="347">
                  <c:v>4.7029155077431911E-2</c:v>
                </c:pt>
                <c:pt idx="348">
                  <c:v>4.7029155077431911E-2</c:v>
                </c:pt>
                <c:pt idx="349">
                  <c:v>4.7029155077431911E-2</c:v>
                </c:pt>
                <c:pt idx="350">
                  <c:v>4.7029155077431911E-2</c:v>
                </c:pt>
                <c:pt idx="351">
                  <c:v>4.7029155077431911E-2</c:v>
                </c:pt>
                <c:pt idx="352">
                  <c:v>4.7029155077431911E-2</c:v>
                </c:pt>
                <c:pt idx="353">
                  <c:v>4.7029155077431911E-2</c:v>
                </c:pt>
                <c:pt idx="354">
                  <c:v>4.7029155077431911E-2</c:v>
                </c:pt>
                <c:pt idx="355">
                  <c:v>4.7029155077431911E-2</c:v>
                </c:pt>
                <c:pt idx="356">
                  <c:v>4.7029155077431911E-2</c:v>
                </c:pt>
                <c:pt idx="357">
                  <c:v>4.7029155077431911E-2</c:v>
                </c:pt>
                <c:pt idx="358">
                  <c:v>4.7029155077431911E-2</c:v>
                </c:pt>
                <c:pt idx="359">
                  <c:v>4.7029155077431911E-2</c:v>
                </c:pt>
                <c:pt idx="360">
                  <c:v>4.7029155077431911E-2</c:v>
                </c:pt>
                <c:pt idx="361">
                  <c:v>4.7029155077431911E-2</c:v>
                </c:pt>
                <c:pt idx="362">
                  <c:v>4.7029155077431911E-2</c:v>
                </c:pt>
                <c:pt idx="363">
                  <c:v>4.7029155077431911E-2</c:v>
                </c:pt>
                <c:pt idx="364">
                  <c:v>4.7029155077431911E-2</c:v>
                </c:pt>
                <c:pt idx="365">
                  <c:v>4.7029155077431911E-2</c:v>
                </c:pt>
                <c:pt idx="366">
                  <c:v>4.7029155077431911E-2</c:v>
                </c:pt>
                <c:pt idx="367">
                  <c:v>4.7029155077431911E-2</c:v>
                </c:pt>
                <c:pt idx="368">
                  <c:v>4.7029155077431911E-2</c:v>
                </c:pt>
                <c:pt idx="369">
                  <c:v>4.7029155077431911E-2</c:v>
                </c:pt>
                <c:pt idx="370">
                  <c:v>4.7029155077431911E-2</c:v>
                </c:pt>
                <c:pt idx="371">
                  <c:v>4.7029155077431911E-2</c:v>
                </c:pt>
                <c:pt idx="372">
                  <c:v>4.7029155077431911E-2</c:v>
                </c:pt>
                <c:pt idx="373">
                  <c:v>4.7029155077431911E-2</c:v>
                </c:pt>
                <c:pt idx="374">
                  <c:v>4.7029155077431911E-2</c:v>
                </c:pt>
                <c:pt idx="375">
                  <c:v>4.7029155077431911E-2</c:v>
                </c:pt>
                <c:pt idx="376">
                  <c:v>4.7029155077431911E-2</c:v>
                </c:pt>
                <c:pt idx="377">
                  <c:v>4.7029155077431911E-2</c:v>
                </c:pt>
                <c:pt idx="378">
                  <c:v>4.7029155077431911E-2</c:v>
                </c:pt>
                <c:pt idx="379">
                  <c:v>4.7029155077431911E-2</c:v>
                </c:pt>
                <c:pt idx="380">
                  <c:v>4.7029155077431911E-2</c:v>
                </c:pt>
                <c:pt idx="381">
                  <c:v>4.7029155077431911E-2</c:v>
                </c:pt>
                <c:pt idx="382">
                  <c:v>4.7029155077431911E-2</c:v>
                </c:pt>
                <c:pt idx="383">
                  <c:v>4.7029155077431911E-2</c:v>
                </c:pt>
                <c:pt idx="384">
                  <c:v>4.7029155077431911E-2</c:v>
                </c:pt>
                <c:pt idx="385">
                  <c:v>4.7029155077431911E-2</c:v>
                </c:pt>
                <c:pt idx="386">
                  <c:v>4.7029155077431911E-2</c:v>
                </c:pt>
                <c:pt idx="387">
                  <c:v>4.7029155077431911E-2</c:v>
                </c:pt>
                <c:pt idx="388">
                  <c:v>4.7029155077431911E-2</c:v>
                </c:pt>
                <c:pt idx="389">
                  <c:v>4.7029155077431911E-2</c:v>
                </c:pt>
                <c:pt idx="390">
                  <c:v>4.7029155077431911E-2</c:v>
                </c:pt>
                <c:pt idx="391">
                  <c:v>4.7029155077431911E-2</c:v>
                </c:pt>
                <c:pt idx="392">
                  <c:v>4.7029155077431911E-2</c:v>
                </c:pt>
                <c:pt idx="393">
                  <c:v>4.7029155077431911E-2</c:v>
                </c:pt>
                <c:pt idx="394">
                  <c:v>4.7029155077431911E-2</c:v>
                </c:pt>
                <c:pt idx="395">
                  <c:v>4.7029155077431911E-2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8F-42C5-B4C8-84078F2D29F3}"/>
            </c:ext>
          </c:extLst>
        </c:ser>
        <c:ser>
          <c:idx val="4"/>
          <c:order val="3"/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120479567491142"/>
                  <c:y val="-5.2377182224816118E-3"/>
                </c:manualLayout>
              </c:layout>
              <c:numFmt formatCode="0.0%_);[Red]\-0.0%_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8F-42C5-B4C8-84078F2D29F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REGV!$BC$23:$BC$419</c:f>
              <c:numCache>
                <c:formatCode>0.0%_);[Red]\-0.0%_)</c:formatCode>
                <c:ptCount val="397"/>
                <c:pt idx="0">
                  <c:v>-3.4515203617090359E-2</c:v>
                </c:pt>
                <c:pt idx="1">
                  <c:v>-3.4515203617090359E-2</c:v>
                </c:pt>
                <c:pt idx="2">
                  <c:v>-3.4515203617090359E-2</c:v>
                </c:pt>
                <c:pt idx="3">
                  <c:v>-3.4515203617090359E-2</c:v>
                </c:pt>
                <c:pt idx="4">
                  <c:v>-3.4515203617090359E-2</c:v>
                </c:pt>
                <c:pt idx="5">
                  <c:v>-3.4515203617090359E-2</c:v>
                </c:pt>
                <c:pt idx="6">
                  <c:v>-3.4515203617090359E-2</c:v>
                </c:pt>
                <c:pt idx="7">
                  <c:v>-3.4515203617090359E-2</c:v>
                </c:pt>
                <c:pt idx="8">
                  <c:v>-3.4515203617090359E-2</c:v>
                </c:pt>
                <c:pt idx="9">
                  <c:v>-3.4515203617090359E-2</c:v>
                </c:pt>
                <c:pt idx="10">
                  <c:v>-3.4515203617090359E-2</c:v>
                </c:pt>
                <c:pt idx="11">
                  <c:v>-3.4515203617090359E-2</c:v>
                </c:pt>
                <c:pt idx="12">
                  <c:v>-3.4515203617090359E-2</c:v>
                </c:pt>
                <c:pt idx="13">
                  <c:v>-3.4515203617090359E-2</c:v>
                </c:pt>
                <c:pt idx="14">
                  <c:v>-3.4515203617090359E-2</c:v>
                </c:pt>
                <c:pt idx="15">
                  <c:v>-3.4515203617090359E-2</c:v>
                </c:pt>
                <c:pt idx="16">
                  <c:v>-3.4515203617090359E-2</c:v>
                </c:pt>
                <c:pt idx="17">
                  <c:v>-3.4515203617090359E-2</c:v>
                </c:pt>
                <c:pt idx="18">
                  <c:v>-3.4515203617090359E-2</c:v>
                </c:pt>
                <c:pt idx="19">
                  <c:v>-3.4515203617090359E-2</c:v>
                </c:pt>
                <c:pt idx="20">
                  <c:v>-3.4515203617090359E-2</c:v>
                </c:pt>
                <c:pt idx="21">
                  <c:v>-3.4515203617090359E-2</c:v>
                </c:pt>
                <c:pt idx="22">
                  <c:v>-3.4515203617090359E-2</c:v>
                </c:pt>
                <c:pt idx="23">
                  <c:v>-3.4515203617090359E-2</c:v>
                </c:pt>
                <c:pt idx="24">
                  <c:v>-3.4515203617090359E-2</c:v>
                </c:pt>
                <c:pt idx="25">
                  <c:v>-3.4515203617090359E-2</c:v>
                </c:pt>
                <c:pt idx="26">
                  <c:v>-3.4515203617090359E-2</c:v>
                </c:pt>
                <c:pt idx="27">
                  <c:v>-3.4515203617090359E-2</c:v>
                </c:pt>
                <c:pt idx="28">
                  <c:v>-3.4515203617090359E-2</c:v>
                </c:pt>
                <c:pt idx="29">
                  <c:v>-3.4515203617090359E-2</c:v>
                </c:pt>
                <c:pt idx="30">
                  <c:v>-3.4515203617090359E-2</c:v>
                </c:pt>
                <c:pt idx="31">
                  <c:v>-3.4515203617090359E-2</c:v>
                </c:pt>
                <c:pt idx="32">
                  <c:v>-3.4515203617090359E-2</c:v>
                </c:pt>
                <c:pt idx="33">
                  <c:v>-3.4515203617090359E-2</c:v>
                </c:pt>
                <c:pt idx="34">
                  <c:v>-3.4515203617090359E-2</c:v>
                </c:pt>
                <c:pt idx="35">
                  <c:v>-3.4515203617090359E-2</c:v>
                </c:pt>
                <c:pt idx="36">
                  <c:v>-3.4515203617090359E-2</c:v>
                </c:pt>
                <c:pt idx="37">
                  <c:v>-3.4515203617090359E-2</c:v>
                </c:pt>
                <c:pt idx="38">
                  <c:v>-3.4515203617090359E-2</c:v>
                </c:pt>
                <c:pt idx="39">
                  <c:v>-3.4515203617090359E-2</c:v>
                </c:pt>
                <c:pt idx="40">
                  <c:v>-3.4515203617090359E-2</c:v>
                </c:pt>
                <c:pt idx="41">
                  <c:v>-3.4515203617090359E-2</c:v>
                </c:pt>
                <c:pt idx="42">
                  <c:v>-3.4515203617090359E-2</c:v>
                </c:pt>
                <c:pt idx="43">
                  <c:v>-3.4515203617090359E-2</c:v>
                </c:pt>
                <c:pt idx="44">
                  <c:v>-3.4515203617090359E-2</c:v>
                </c:pt>
                <c:pt idx="45">
                  <c:v>-3.4515203617090359E-2</c:v>
                </c:pt>
                <c:pt idx="46">
                  <c:v>-3.4515203617090359E-2</c:v>
                </c:pt>
                <c:pt idx="47">
                  <c:v>-3.4515203617090359E-2</c:v>
                </c:pt>
                <c:pt idx="48">
                  <c:v>-3.4515203617090359E-2</c:v>
                </c:pt>
                <c:pt idx="49">
                  <c:v>-3.4515203617090359E-2</c:v>
                </c:pt>
                <c:pt idx="50">
                  <c:v>-3.4515203617090359E-2</c:v>
                </c:pt>
                <c:pt idx="51">
                  <c:v>-3.4515203617090359E-2</c:v>
                </c:pt>
                <c:pt idx="52">
                  <c:v>-3.4515203617090359E-2</c:v>
                </c:pt>
                <c:pt idx="53">
                  <c:v>-3.4515203617090359E-2</c:v>
                </c:pt>
                <c:pt idx="54">
                  <c:v>-3.4515203617090359E-2</c:v>
                </c:pt>
                <c:pt idx="55">
                  <c:v>-3.4515203617090359E-2</c:v>
                </c:pt>
                <c:pt idx="56">
                  <c:v>-3.4515203617090359E-2</c:v>
                </c:pt>
                <c:pt idx="57">
                  <c:v>-3.4515203617090359E-2</c:v>
                </c:pt>
                <c:pt idx="58">
                  <c:v>-3.4515203617090359E-2</c:v>
                </c:pt>
                <c:pt idx="59">
                  <c:v>-3.4515203617090359E-2</c:v>
                </c:pt>
                <c:pt idx="60">
                  <c:v>-3.4515203617090359E-2</c:v>
                </c:pt>
                <c:pt idx="61">
                  <c:v>-3.4515203617090359E-2</c:v>
                </c:pt>
                <c:pt idx="62">
                  <c:v>-3.4515203617090359E-2</c:v>
                </c:pt>
                <c:pt idx="63">
                  <c:v>-3.4515203617090359E-2</c:v>
                </c:pt>
                <c:pt idx="64">
                  <c:v>-3.4515203617090359E-2</c:v>
                </c:pt>
                <c:pt idx="65">
                  <c:v>-3.4515203617090359E-2</c:v>
                </c:pt>
                <c:pt idx="66">
                  <c:v>-3.4515203617090359E-2</c:v>
                </c:pt>
                <c:pt idx="67">
                  <c:v>-3.4515203617090359E-2</c:v>
                </c:pt>
                <c:pt idx="68">
                  <c:v>-3.4515203617090359E-2</c:v>
                </c:pt>
                <c:pt idx="69">
                  <c:v>-3.4515203617090359E-2</c:v>
                </c:pt>
                <c:pt idx="70">
                  <c:v>-3.4515203617090359E-2</c:v>
                </c:pt>
                <c:pt idx="71">
                  <c:v>-3.4515203617090359E-2</c:v>
                </c:pt>
                <c:pt idx="72">
                  <c:v>-3.4515203617090359E-2</c:v>
                </c:pt>
                <c:pt idx="73">
                  <c:v>-3.4515203617090359E-2</c:v>
                </c:pt>
                <c:pt idx="74">
                  <c:v>-3.4515203617090359E-2</c:v>
                </c:pt>
                <c:pt idx="75">
                  <c:v>-3.4515203617090359E-2</c:v>
                </c:pt>
                <c:pt idx="76">
                  <c:v>-3.4515203617090359E-2</c:v>
                </c:pt>
                <c:pt idx="77">
                  <c:v>-3.4515203617090359E-2</c:v>
                </c:pt>
                <c:pt idx="78">
                  <c:v>-3.4515203617090359E-2</c:v>
                </c:pt>
                <c:pt idx="79">
                  <c:v>-3.4515203617090359E-2</c:v>
                </c:pt>
                <c:pt idx="80">
                  <c:v>-3.4515203617090359E-2</c:v>
                </c:pt>
                <c:pt idx="81">
                  <c:v>-3.4515203617090359E-2</c:v>
                </c:pt>
                <c:pt idx="82">
                  <c:v>-3.4515203617090359E-2</c:v>
                </c:pt>
                <c:pt idx="83">
                  <c:v>-3.4515203617090359E-2</c:v>
                </c:pt>
                <c:pt idx="84">
                  <c:v>-3.4515203617090359E-2</c:v>
                </c:pt>
                <c:pt idx="85">
                  <c:v>-3.4515203617090359E-2</c:v>
                </c:pt>
                <c:pt idx="86">
                  <c:v>-3.4515203617090359E-2</c:v>
                </c:pt>
                <c:pt idx="87">
                  <c:v>-3.4515203617090359E-2</c:v>
                </c:pt>
                <c:pt idx="88">
                  <c:v>-3.4515203617090359E-2</c:v>
                </c:pt>
                <c:pt idx="89">
                  <c:v>-3.4515203617090359E-2</c:v>
                </c:pt>
                <c:pt idx="90">
                  <c:v>-3.4515203617090359E-2</c:v>
                </c:pt>
                <c:pt idx="91">
                  <c:v>-3.4515203617090359E-2</c:v>
                </c:pt>
                <c:pt idx="92">
                  <c:v>-3.4515203617090359E-2</c:v>
                </c:pt>
                <c:pt idx="93">
                  <c:v>-3.4515203617090359E-2</c:v>
                </c:pt>
                <c:pt idx="94">
                  <c:v>-3.4515203617090359E-2</c:v>
                </c:pt>
                <c:pt idx="95">
                  <c:v>-3.4515203617090359E-2</c:v>
                </c:pt>
                <c:pt idx="96">
                  <c:v>-3.4515203617090359E-2</c:v>
                </c:pt>
                <c:pt idx="97">
                  <c:v>-3.4515203617090359E-2</c:v>
                </c:pt>
                <c:pt idx="98">
                  <c:v>-3.4515203617090359E-2</c:v>
                </c:pt>
                <c:pt idx="99">
                  <c:v>-3.4515203617090359E-2</c:v>
                </c:pt>
                <c:pt idx="100">
                  <c:v>-3.4515203617090359E-2</c:v>
                </c:pt>
                <c:pt idx="101">
                  <c:v>-3.4515203617090359E-2</c:v>
                </c:pt>
                <c:pt idx="102">
                  <c:v>-3.4515203617090359E-2</c:v>
                </c:pt>
                <c:pt idx="103">
                  <c:v>-3.4515203617090359E-2</c:v>
                </c:pt>
                <c:pt idx="104">
                  <c:v>-3.4515203617090359E-2</c:v>
                </c:pt>
                <c:pt idx="105">
                  <c:v>-3.4515203617090359E-2</c:v>
                </c:pt>
                <c:pt idx="106">
                  <c:v>-3.4515203617090359E-2</c:v>
                </c:pt>
                <c:pt idx="107">
                  <c:v>-3.4515203617090359E-2</c:v>
                </c:pt>
                <c:pt idx="108">
                  <c:v>-3.4515203617090359E-2</c:v>
                </c:pt>
                <c:pt idx="109">
                  <c:v>-3.4515203617090359E-2</c:v>
                </c:pt>
                <c:pt idx="110">
                  <c:v>-3.4515203617090359E-2</c:v>
                </c:pt>
                <c:pt idx="111">
                  <c:v>-3.4515203617090359E-2</c:v>
                </c:pt>
                <c:pt idx="112">
                  <c:v>-3.4515203617090359E-2</c:v>
                </c:pt>
                <c:pt idx="113">
                  <c:v>-3.4515203617090359E-2</c:v>
                </c:pt>
                <c:pt idx="114">
                  <c:v>-3.4515203617090359E-2</c:v>
                </c:pt>
                <c:pt idx="115">
                  <c:v>-3.4515203617090359E-2</c:v>
                </c:pt>
                <c:pt idx="116">
                  <c:v>-3.4515203617090359E-2</c:v>
                </c:pt>
                <c:pt idx="117">
                  <c:v>-3.4515203617090359E-2</c:v>
                </c:pt>
                <c:pt idx="118">
                  <c:v>-3.4515203617090359E-2</c:v>
                </c:pt>
                <c:pt idx="119">
                  <c:v>-3.4515203617090359E-2</c:v>
                </c:pt>
                <c:pt idx="120">
                  <c:v>-3.4515203617090359E-2</c:v>
                </c:pt>
                <c:pt idx="121">
                  <c:v>-3.4515203617090359E-2</c:v>
                </c:pt>
                <c:pt idx="122">
                  <c:v>-3.4515203617090359E-2</c:v>
                </c:pt>
                <c:pt idx="123">
                  <c:v>-3.4515203617090359E-2</c:v>
                </c:pt>
                <c:pt idx="124">
                  <c:v>-3.4515203617090359E-2</c:v>
                </c:pt>
                <c:pt idx="125">
                  <c:v>-3.4515203617090359E-2</c:v>
                </c:pt>
                <c:pt idx="126">
                  <c:v>-3.4515203617090359E-2</c:v>
                </c:pt>
                <c:pt idx="127">
                  <c:v>-3.4515203617090359E-2</c:v>
                </c:pt>
                <c:pt idx="128">
                  <c:v>-3.4515203617090359E-2</c:v>
                </c:pt>
                <c:pt idx="129">
                  <c:v>-3.4515203617090359E-2</c:v>
                </c:pt>
                <c:pt idx="130">
                  <c:v>-3.4515203617090359E-2</c:v>
                </c:pt>
                <c:pt idx="131">
                  <c:v>-3.4515203617090359E-2</c:v>
                </c:pt>
                <c:pt idx="132">
                  <c:v>-3.4515203617090359E-2</c:v>
                </c:pt>
                <c:pt idx="133">
                  <c:v>-3.4515203617090359E-2</c:v>
                </c:pt>
                <c:pt idx="134">
                  <c:v>-3.4515203617090359E-2</c:v>
                </c:pt>
                <c:pt idx="135">
                  <c:v>-3.4515203617090359E-2</c:v>
                </c:pt>
                <c:pt idx="136">
                  <c:v>-3.4515203617090359E-2</c:v>
                </c:pt>
                <c:pt idx="137">
                  <c:v>-3.4515203617090359E-2</c:v>
                </c:pt>
                <c:pt idx="138">
                  <c:v>-3.4515203617090359E-2</c:v>
                </c:pt>
                <c:pt idx="139">
                  <c:v>-3.4515203617090359E-2</c:v>
                </c:pt>
                <c:pt idx="140">
                  <c:v>-3.4515203617090359E-2</c:v>
                </c:pt>
                <c:pt idx="141">
                  <c:v>-3.4515203617090359E-2</c:v>
                </c:pt>
                <c:pt idx="142">
                  <c:v>-3.4515203617090359E-2</c:v>
                </c:pt>
                <c:pt idx="143">
                  <c:v>-3.4515203617090359E-2</c:v>
                </c:pt>
                <c:pt idx="144">
                  <c:v>-3.4515203617090359E-2</c:v>
                </c:pt>
                <c:pt idx="145">
                  <c:v>-3.4515203617090359E-2</c:v>
                </c:pt>
                <c:pt idx="146">
                  <c:v>-3.4515203617090359E-2</c:v>
                </c:pt>
                <c:pt idx="147">
                  <c:v>-3.4515203617090359E-2</c:v>
                </c:pt>
                <c:pt idx="148">
                  <c:v>-3.4515203617090359E-2</c:v>
                </c:pt>
                <c:pt idx="149">
                  <c:v>-3.4515203617090359E-2</c:v>
                </c:pt>
                <c:pt idx="150">
                  <c:v>-3.4515203617090359E-2</c:v>
                </c:pt>
                <c:pt idx="151">
                  <c:v>-3.4515203617090359E-2</c:v>
                </c:pt>
                <c:pt idx="152">
                  <c:v>-3.4515203617090359E-2</c:v>
                </c:pt>
                <c:pt idx="153">
                  <c:v>-3.4515203617090359E-2</c:v>
                </c:pt>
                <c:pt idx="154">
                  <c:v>-3.4515203617090359E-2</c:v>
                </c:pt>
                <c:pt idx="155">
                  <c:v>-3.4515203617090359E-2</c:v>
                </c:pt>
                <c:pt idx="156">
                  <c:v>-3.4515203617090359E-2</c:v>
                </c:pt>
                <c:pt idx="157">
                  <c:v>-3.4515203617090359E-2</c:v>
                </c:pt>
                <c:pt idx="158">
                  <c:v>-3.4515203617090359E-2</c:v>
                </c:pt>
                <c:pt idx="159">
                  <c:v>-3.4515203617090359E-2</c:v>
                </c:pt>
                <c:pt idx="160">
                  <c:v>-3.4515203617090359E-2</c:v>
                </c:pt>
                <c:pt idx="161">
                  <c:v>-3.4515203617090359E-2</c:v>
                </c:pt>
                <c:pt idx="162">
                  <c:v>-3.4515203617090359E-2</c:v>
                </c:pt>
                <c:pt idx="163">
                  <c:v>-3.4515203617090359E-2</c:v>
                </c:pt>
                <c:pt idx="164">
                  <c:v>-3.4515203617090359E-2</c:v>
                </c:pt>
                <c:pt idx="165">
                  <c:v>-3.4515203617090359E-2</c:v>
                </c:pt>
                <c:pt idx="166">
                  <c:v>-3.4515203617090359E-2</c:v>
                </c:pt>
                <c:pt idx="167">
                  <c:v>-3.4515203617090359E-2</c:v>
                </c:pt>
                <c:pt idx="168">
                  <c:v>-3.4515203617090359E-2</c:v>
                </c:pt>
                <c:pt idx="169">
                  <c:v>-3.4515203617090359E-2</c:v>
                </c:pt>
                <c:pt idx="170">
                  <c:v>-3.4515203617090359E-2</c:v>
                </c:pt>
                <c:pt idx="171">
                  <c:v>-3.4515203617090359E-2</c:v>
                </c:pt>
                <c:pt idx="172">
                  <c:v>-3.4515203617090359E-2</c:v>
                </c:pt>
                <c:pt idx="173">
                  <c:v>-3.4515203617090359E-2</c:v>
                </c:pt>
                <c:pt idx="174">
                  <c:v>-3.4515203617090359E-2</c:v>
                </c:pt>
                <c:pt idx="175">
                  <c:v>-3.4515203617090359E-2</c:v>
                </c:pt>
                <c:pt idx="176">
                  <c:v>-3.4515203617090359E-2</c:v>
                </c:pt>
                <c:pt idx="177">
                  <c:v>-3.4515203617090359E-2</c:v>
                </c:pt>
                <c:pt idx="178">
                  <c:v>-3.4515203617090359E-2</c:v>
                </c:pt>
                <c:pt idx="179">
                  <c:v>-3.4515203617090359E-2</c:v>
                </c:pt>
                <c:pt idx="180">
                  <c:v>-3.4515203617090359E-2</c:v>
                </c:pt>
                <c:pt idx="181">
                  <c:v>-3.4515203617090359E-2</c:v>
                </c:pt>
                <c:pt idx="182">
                  <c:v>-3.4515203617090359E-2</c:v>
                </c:pt>
                <c:pt idx="183">
                  <c:v>-3.4515203617090359E-2</c:v>
                </c:pt>
                <c:pt idx="184">
                  <c:v>-3.4515203617090359E-2</c:v>
                </c:pt>
                <c:pt idx="185">
                  <c:v>-3.4515203617090359E-2</c:v>
                </c:pt>
                <c:pt idx="186">
                  <c:v>-3.4515203617090359E-2</c:v>
                </c:pt>
                <c:pt idx="187">
                  <c:v>-3.4515203617090359E-2</c:v>
                </c:pt>
                <c:pt idx="188">
                  <c:v>-3.4515203617090359E-2</c:v>
                </c:pt>
                <c:pt idx="189">
                  <c:v>-3.4515203617090359E-2</c:v>
                </c:pt>
                <c:pt idx="190">
                  <c:v>-3.4515203617090359E-2</c:v>
                </c:pt>
                <c:pt idx="191">
                  <c:v>-3.4515203617090359E-2</c:v>
                </c:pt>
                <c:pt idx="192">
                  <c:v>-3.4515203617090359E-2</c:v>
                </c:pt>
                <c:pt idx="193">
                  <c:v>-3.4515203617090359E-2</c:v>
                </c:pt>
                <c:pt idx="194">
                  <c:v>-3.4515203617090359E-2</c:v>
                </c:pt>
                <c:pt idx="195">
                  <c:v>-3.4515203617090359E-2</c:v>
                </c:pt>
                <c:pt idx="196">
                  <c:v>-3.4515203617090359E-2</c:v>
                </c:pt>
                <c:pt idx="197">
                  <c:v>-3.4515203617090359E-2</c:v>
                </c:pt>
                <c:pt idx="198">
                  <c:v>-3.4515203617090359E-2</c:v>
                </c:pt>
                <c:pt idx="199">
                  <c:v>-3.4515203617090359E-2</c:v>
                </c:pt>
                <c:pt idx="200">
                  <c:v>-3.4515203617090359E-2</c:v>
                </c:pt>
                <c:pt idx="201">
                  <c:v>-3.4515203617090359E-2</c:v>
                </c:pt>
                <c:pt idx="202">
                  <c:v>-3.4515203617090359E-2</c:v>
                </c:pt>
                <c:pt idx="203">
                  <c:v>-3.4515203617090359E-2</c:v>
                </c:pt>
                <c:pt idx="204">
                  <c:v>-3.4515203617090359E-2</c:v>
                </c:pt>
                <c:pt idx="205">
                  <c:v>-3.4515203617090359E-2</c:v>
                </c:pt>
                <c:pt idx="206">
                  <c:v>-3.4515203617090359E-2</c:v>
                </c:pt>
                <c:pt idx="207">
                  <c:v>-3.4515203617090359E-2</c:v>
                </c:pt>
                <c:pt idx="208">
                  <c:v>-3.4515203617090359E-2</c:v>
                </c:pt>
                <c:pt idx="209">
                  <c:v>-3.4515203617090359E-2</c:v>
                </c:pt>
                <c:pt idx="210">
                  <c:v>-3.4515203617090359E-2</c:v>
                </c:pt>
                <c:pt idx="211">
                  <c:v>-3.4515203617090359E-2</c:v>
                </c:pt>
                <c:pt idx="212">
                  <c:v>-3.4515203617090359E-2</c:v>
                </c:pt>
                <c:pt idx="213">
                  <c:v>-3.4515203617090359E-2</c:v>
                </c:pt>
                <c:pt idx="214">
                  <c:v>-3.4515203617090359E-2</c:v>
                </c:pt>
                <c:pt idx="215">
                  <c:v>-3.4515203617090359E-2</c:v>
                </c:pt>
                <c:pt idx="216">
                  <c:v>-3.4515203617090359E-2</c:v>
                </c:pt>
                <c:pt idx="217">
                  <c:v>-3.4515203617090359E-2</c:v>
                </c:pt>
                <c:pt idx="218">
                  <c:v>-3.4515203617090359E-2</c:v>
                </c:pt>
                <c:pt idx="219">
                  <c:v>-3.4515203617090359E-2</c:v>
                </c:pt>
                <c:pt idx="220">
                  <c:v>-3.4515203617090359E-2</c:v>
                </c:pt>
                <c:pt idx="221">
                  <c:v>-3.4515203617090359E-2</c:v>
                </c:pt>
                <c:pt idx="222">
                  <c:v>-3.4515203617090359E-2</c:v>
                </c:pt>
                <c:pt idx="223">
                  <c:v>-3.4515203617090359E-2</c:v>
                </c:pt>
                <c:pt idx="224">
                  <c:v>-3.4515203617090359E-2</c:v>
                </c:pt>
                <c:pt idx="225">
                  <c:v>-3.4515203617090359E-2</c:v>
                </c:pt>
                <c:pt idx="226">
                  <c:v>-3.4515203617090359E-2</c:v>
                </c:pt>
                <c:pt idx="227">
                  <c:v>-3.4515203617090359E-2</c:v>
                </c:pt>
                <c:pt idx="228">
                  <c:v>-3.4515203617090359E-2</c:v>
                </c:pt>
                <c:pt idx="229">
                  <c:v>-3.4515203617090359E-2</c:v>
                </c:pt>
                <c:pt idx="230">
                  <c:v>-3.4515203617090359E-2</c:v>
                </c:pt>
                <c:pt idx="231">
                  <c:v>-3.4515203617090359E-2</c:v>
                </c:pt>
                <c:pt idx="232">
                  <c:v>-3.4515203617090359E-2</c:v>
                </c:pt>
                <c:pt idx="233">
                  <c:v>-3.4515203617090359E-2</c:v>
                </c:pt>
                <c:pt idx="234">
                  <c:v>-3.4515203617090359E-2</c:v>
                </c:pt>
                <c:pt idx="235">
                  <c:v>-3.4515203617090359E-2</c:v>
                </c:pt>
                <c:pt idx="236">
                  <c:v>-3.4515203617090359E-2</c:v>
                </c:pt>
                <c:pt idx="237">
                  <c:v>-3.4515203617090359E-2</c:v>
                </c:pt>
                <c:pt idx="238">
                  <c:v>-3.4515203617090359E-2</c:v>
                </c:pt>
                <c:pt idx="239">
                  <c:v>-3.4515203617090359E-2</c:v>
                </c:pt>
                <c:pt idx="240">
                  <c:v>-3.4515203617090359E-2</c:v>
                </c:pt>
                <c:pt idx="241">
                  <c:v>-3.4515203617090359E-2</c:v>
                </c:pt>
                <c:pt idx="242">
                  <c:v>-3.4515203617090359E-2</c:v>
                </c:pt>
                <c:pt idx="243">
                  <c:v>-3.4515203617090359E-2</c:v>
                </c:pt>
                <c:pt idx="244">
                  <c:v>-3.4515203617090359E-2</c:v>
                </c:pt>
                <c:pt idx="245">
                  <c:v>-3.4515203617090359E-2</c:v>
                </c:pt>
                <c:pt idx="246">
                  <c:v>-3.4515203617090359E-2</c:v>
                </c:pt>
                <c:pt idx="247">
                  <c:v>-3.4515203617090359E-2</c:v>
                </c:pt>
                <c:pt idx="248">
                  <c:v>-3.4515203617090359E-2</c:v>
                </c:pt>
                <c:pt idx="249">
                  <c:v>-3.4515203617090359E-2</c:v>
                </c:pt>
                <c:pt idx="250">
                  <c:v>-3.4515203617090359E-2</c:v>
                </c:pt>
                <c:pt idx="251">
                  <c:v>-3.4515203617090359E-2</c:v>
                </c:pt>
                <c:pt idx="252">
                  <c:v>-3.4515203617090359E-2</c:v>
                </c:pt>
                <c:pt idx="253">
                  <c:v>-3.4515203617090359E-2</c:v>
                </c:pt>
                <c:pt idx="254">
                  <c:v>-3.4515203617090359E-2</c:v>
                </c:pt>
                <c:pt idx="255">
                  <c:v>-3.4515203617090359E-2</c:v>
                </c:pt>
                <c:pt idx="256">
                  <c:v>-3.4515203617090359E-2</c:v>
                </c:pt>
                <c:pt idx="257">
                  <c:v>-3.4515203617090359E-2</c:v>
                </c:pt>
                <c:pt idx="258">
                  <c:v>-3.4515203617090359E-2</c:v>
                </c:pt>
                <c:pt idx="259">
                  <c:v>-3.4515203617090359E-2</c:v>
                </c:pt>
                <c:pt idx="260">
                  <c:v>-3.4515203617090359E-2</c:v>
                </c:pt>
                <c:pt idx="261">
                  <c:v>-3.4515203617090359E-2</c:v>
                </c:pt>
                <c:pt idx="262">
                  <c:v>-3.4515203617090359E-2</c:v>
                </c:pt>
                <c:pt idx="263">
                  <c:v>-3.4515203617090359E-2</c:v>
                </c:pt>
                <c:pt idx="264">
                  <c:v>-3.4515203617090359E-2</c:v>
                </c:pt>
                <c:pt idx="265">
                  <c:v>-3.4515203617090359E-2</c:v>
                </c:pt>
                <c:pt idx="266">
                  <c:v>-3.4515203617090359E-2</c:v>
                </c:pt>
                <c:pt idx="267">
                  <c:v>-3.4515203617090359E-2</c:v>
                </c:pt>
                <c:pt idx="268">
                  <c:v>-3.4515203617090359E-2</c:v>
                </c:pt>
                <c:pt idx="269">
                  <c:v>-3.4515203617090359E-2</c:v>
                </c:pt>
                <c:pt idx="270">
                  <c:v>-3.4515203617090359E-2</c:v>
                </c:pt>
                <c:pt idx="271">
                  <c:v>-3.4515203617090359E-2</c:v>
                </c:pt>
                <c:pt idx="272">
                  <c:v>-3.4515203617090359E-2</c:v>
                </c:pt>
                <c:pt idx="273">
                  <c:v>-3.4515203617090359E-2</c:v>
                </c:pt>
                <c:pt idx="274">
                  <c:v>-3.4515203617090359E-2</c:v>
                </c:pt>
                <c:pt idx="275">
                  <c:v>-3.4515203617090359E-2</c:v>
                </c:pt>
                <c:pt idx="276">
                  <c:v>-3.4515203617090359E-2</c:v>
                </c:pt>
                <c:pt idx="277">
                  <c:v>-3.4515203617090359E-2</c:v>
                </c:pt>
                <c:pt idx="278">
                  <c:v>-3.4515203617090359E-2</c:v>
                </c:pt>
                <c:pt idx="279">
                  <c:v>-3.4515203617090359E-2</c:v>
                </c:pt>
                <c:pt idx="280">
                  <c:v>-3.4515203617090359E-2</c:v>
                </c:pt>
                <c:pt idx="281">
                  <c:v>-3.4515203617090359E-2</c:v>
                </c:pt>
                <c:pt idx="282">
                  <c:v>-3.4515203617090359E-2</c:v>
                </c:pt>
                <c:pt idx="283">
                  <c:v>-3.4515203617090359E-2</c:v>
                </c:pt>
                <c:pt idx="284">
                  <c:v>-3.4515203617090359E-2</c:v>
                </c:pt>
                <c:pt idx="285">
                  <c:v>-3.4515203617090359E-2</c:v>
                </c:pt>
                <c:pt idx="286">
                  <c:v>-3.4515203617090359E-2</c:v>
                </c:pt>
                <c:pt idx="287">
                  <c:v>-3.4515203617090359E-2</c:v>
                </c:pt>
                <c:pt idx="288">
                  <c:v>-3.4515203617090359E-2</c:v>
                </c:pt>
                <c:pt idx="289">
                  <c:v>-3.4515203617090359E-2</c:v>
                </c:pt>
                <c:pt idx="290">
                  <c:v>-3.4515203617090359E-2</c:v>
                </c:pt>
                <c:pt idx="291">
                  <c:v>-3.4515203617090359E-2</c:v>
                </c:pt>
                <c:pt idx="292">
                  <c:v>-3.4515203617090359E-2</c:v>
                </c:pt>
                <c:pt idx="293">
                  <c:v>-3.4515203617090359E-2</c:v>
                </c:pt>
                <c:pt idx="294">
                  <c:v>-3.4515203617090359E-2</c:v>
                </c:pt>
                <c:pt idx="295">
                  <c:v>-3.4515203617090359E-2</c:v>
                </c:pt>
                <c:pt idx="296">
                  <c:v>-3.4515203617090359E-2</c:v>
                </c:pt>
                <c:pt idx="297">
                  <c:v>-3.4515203617090359E-2</c:v>
                </c:pt>
                <c:pt idx="298">
                  <c:v>-3.4515203617090359E-2</c:v>
                </c:pt>
                <c:pt idx="299">
                  <c:v>-3.4515203617090359E-2</c:v>
                </c:pt>
                <c:pt idx="300">
                  <c:v>-3.4515203617090359E-2</c:v>
                </c:pt>
                <c:pt idx="301">
                  <c:v>-3.4515203617090359E-2</c:v>
                </c:pt>
                <c:pt idx="302">
                  <c:v>-3.4515203617090359E-2</c:v>
                </c:pt>
                <c:pt idx="303">
                  <c:v>-3.4515203617090359E-2</c:v>
                </c:pt>
                <c:pt idx="304">
                  <c:v>-3.4515203617090359E-2</c:v>
                </c:pt>
                <c:pt idx="305">
                  <c:v>-3.4515203617090359E-2</c:v>
                </c:pt>
                <c:pt idx="306">
                  <c:v>-3.4515203617090359E-2</c:v>
                </c:pt>
                <c:pt idx="307">
                  <c:v>-3.4515203617090359E-2</c:v>
                </c:pt>
                <c:pt idx="308">
                  <c:v>-3.4515203617090359E-2</c:v>
                </c:pt>
                <c:pt idx="309">
                  <c:v>-3.4515203617090359E-2</c:v>
                </c:pt>
                <c:pt idx="310">
                  <c:v>-3.4515203617090359E-2</c:v>
                </c:pt>
                <c:pt idx="311">
                  <c:v>-3.4515203617090359E-2</c:v>
                </c:pt>
                <c:pt idx="312">
                  <c:v>-3.4515203617090359E-2</c:v>
                </c:pt>
                <c:pt idx="313">
                  <c:v>-3.4515203617090359E-2</c:v>
                </c:pt>
                <c:pt idx="314">
                  <c:v>-3.4515203617090359E-2</c:v>
                </c:pt>
                <c:pt idx="315">
                  <c:v>-3.4515203617090359E-2</c:v>
                </c:pt>
                <c:pt idx="316">
                  <c:v>-3.4515203617090359E-2</c:v>
                </c:pt>
                <c:pt idx="317">
                  <c:v>-3.4515203617090359E-2</c:v>
                </c:pt>
                <c:pt idx="318">
                  <c:v>-3.4515203617090359E-2</c:v>
                </c:pt>
                <c:pt idx="319">
                  <c:v>-3.4515203617090359E-2</c:v>
                </c:pt>
                <c:pt idx="320">
                  <c:v>-3.4515203617090359E-2</c:v>
                </c:pt>
                <c:pt idx="321">
                  <c:v>-3.4515203617090359E-2</c:v>
                </c:pt>
                <c:pt idx="322">
                  <c:v>-3.4515203617090359E-2</c:v>
                </c:pt>
                <c:pt idx="323">
                  <c:v>-3.4515203617090359E-2</c:v>
                </c:pt>
                <c:pt idx="324">
                  <c:v>-3.4515203617090359E-2</c:v>
                </c:pt>
                <c:pt idx="325">
                  <c:v>-3.4515203617090359E-2</c:v>
                </c:pt>
                <c:pt idx="326">
                  <c:v>-3.4515203617090359E-2</c:v>
                </c:pt>
                <c:pt idx="327">
                  <c:v>-3.4515203617090359E-2</c:v>
                </c:pt>
                <c:pt idx="328">
                  <c:v>-3.4515203617090359E-2</c:v>
                </c:pt>
                <c:pt idx="329">
                  <c:v>-3.4515203617090359E-2</c:v>
                </c:pt>
                <c:pt idx="330">
                  <c:v>-3.4515203617090359E-2</c:v>
                </c:pt>
                <c:pt idx="331">
                  <c:v>-3.4515203617090359E-2</c:v>
                </c:pt>
                <c:pt idx="332">
                  <c:v>-3.4515203617090359E-2</c:v>
                </c:pt>
                <c:pt idx="333">
                  <c:v>-3.4515203617090359E-2</c:v>
                </c:pt>
                <c:pt idx="334">
                  <c:v>-3.4515203617090359E-2</c:v>
                </c:pt>
                <c:pt idx="335">
                  <c:v>-3.4515203617090359E-2</c:v>
                </c:pt>
                <c:pt idx="336">
                  <c:v>-3.4515203617090359E-2</c:v>
                </c:pt>
                <c:pt idx="337">
                  <c:v>-3.4515203617090359E-2</c:v>
                </c:pt>
                <c:pt idx="338">
                  <c:v>-3.4515203617090359E-2</c:v>
                </c:pt>
                <c:pt idx="339">
                  <c:v>-3.4515203617090359E-2</c:v>
                </c:pt>
                <c:pt idx="340">
                  <c:v>-3.4515203617090359E-2</c:v>
                </c:pt>
                <c:pt idx="341">
                  <c:v>-3.4515203617090359E-2</c:v>
                </c:pt>
                <c:pt idx="342">
                  <c:v>-3.4515203617090359E-2</c:v>
                </c:pt>
                <c:pt idx="343">
                  <c:v>-3.4515203617090359E-2</c:v>
                </c:pt>
                <c:pt idx="344">
                  <c:v>-3.4515203617090359E-2</c:v>
                </c:pt>
                <c:pt idx="345">
                  <c:v>-3.4515203617090359E-2</c:v>
                </c:pt>
                <c:pt idx="346">
                  <c:v>-3.4515203617090359E-2</c:v>
                </c:pt>
                <c:pt idx="347">
                  <c:v>-3.4515203617090359E-2</c:v>
                </c:pt>
                <c:pt idx="348">
                  <c:v>-3.4515203617090359E-2</c:v>
                </c:pt>
                <c:pt idx="349">
                  <c:v>-3.4515203617090359E-2</c:v>
                </c:pt>
                <c:pt idx="350">
                  <c:v>-3.4515203617090359E-2</c:v>
                </c:pt>
                <c:pt idx="351">
                  <c:v>-3.4515203617090359E-2</c:v>
                </c:pt>
                <c:pt idx="352">
                  <c:v>-3.4515203617090359E-2</c:v>
                </c:pt>
                <c:pt idx="353">
                  <c:v>-3.4515203617090359E-2</c:v>
                </c:pt>
                <c:pt idx="354">
                  <c:v>-3.4515203617090359E-2</c:v>
                </c:pt>
                <c:pt idx="355">
                  <c:v>-3.4515203617090359E-2</c:v>
                </c:pt>
                <c:pt idx="356">
                  <c:v>-3.4515203617090359E-2</c:v>
                </c:pt>
                <c:pt idx="357">
                  <c:v>-3.4515203617090359E-2</c:v>
                </c:pt>
                <c:pt idx="358">
                  <c:v>-3.4515203617090359E-2</c:v>
                </c:pt>
                <c:pt idx="359">
                  <c:v>-3.4515203617090359E-2</c:v>
                </c:pt>
                <c:pt idx="360">
                  <c:v>-3.4515203617090359E-2</c:v>
                </c:pt>
                <c:pt idx="361">
                  <c:v>-3.4515203617090359E-2</c:v>
                </c:pt>
                <c:pt idx="362">
                  <c:v>-3.4515203617090359E-2</c:v>
                </c:pt>
                <c:pt idx="363">
                  <c:v>-3.4515203617090359E-2</c:v>
                </c:pt>
                <c:pt idx="364">
                  <c:v>-3.4515203617090359E-2</c:v>
                </c:pt>
                <c:pt idx="365">
                  <c:v>-3.4515203617090359E-2</c:v>
                </c:pt>
                <c:pt idx="366">
                  <c:v>-3.4515203617090359E-2</c:v>
                </c:pt>
                <c:pt idx="367">
                  <c:v>-3.4515203617090359E-2</c:v>
                </c:pt>
                <c:pt idx="368">
                  <c:v>-3.4515203617090359E-2</c:v>
                </c:pt>
                <c:pt idx="369">
                  <c:v>-3.4515203617090359E-2</c:v>
                </c:pt>
                <c:pt idx="370">
                  <c:v>-3.4515203617090359E-2</c:v>
                </c:pt>
                <c:pt idx="371">
                  <c:v>-3.4515203617090359E-2</c:v>
                </c:pt>
                <c:pt idx="372">
                  <c:v>-3.4515203617090359E-2</c:v>
                </c:pt>
                <c:pt idx="373">
                  <c:v>-3.4515203617090359E-2</c:v>
                </c:pt>
                <c:pt idx="374">
                  <c:v>-3.4515203617090359E-2</c:v>
                </c:pt>
                <c:pt idx="375">
                  <c:v>-3.4515203617090359E-2</c:v>
                </c:pt>
                <c:pt idx="376">
                  <c:v>-3.4515203617090359E-2</c:v>
                </c:pt>
                <c:pt idx="377">
                  <c:v>-3.4515203617090359E-2</c:v>
                </c:pt>
                <c:pt idx="378">
                  <c:v>-3.4515203617090359E-2</c:v>
                </c:pt>
                <c:pt idx="379">
                  <c:v>-3.4515203617090359E-2</c:v>
                </c:pt>
                <c:pt idx="380">
                  <c:v>-3.4515203617090359E-2</c:v>
                </c:pt>
                <c:pt idx="381">
                  <c:v>-3.4515203617090359E-2</c:v>
                </c:pt>
                <c:pt idx="382">
                  <c:v>-3.4515203617090359E-2</c:v>
                </c:pt>
                <c:pt idx="383">
                  <c:v>-3.4515203617090359E-2</c:v>
                </c:pt>
                <c:pt idx="384">
                  <c:v>-3.4515203617090359E-2</c:v>
                </c:pt>
                <c:pt idx="385">
                  <c:v>-3.4515203617090359E-2</c:v>
                </c:pt>
                <c:pt idx="386">
                  <c:v>-3.4515203617090359E-2</c:v>
                </c:pt>
                <c:pt idx="387">
                  <c:v>-3.4515203617090359E-2</c:v>
                </c:pt>
                <c:pt idx="388">
                  <c:v>-3.4515203617090359E-2</c:v>
                </c:pt>
                <c:pt idx="389">
                  <c:v>-3.4515203617090359E-2</c:v>
                </c:pt>
                <c:pt idx="390">
                  <c:v>-3.4515203617090359E-2</c:v>
                </c:pt>
                <c:pt idx="391">
                  <c:v>-3.4515203617090359E-2</c:v>
                </c:pt>
                <c:pt idx="392">
                  <c:v>-3.4515203617090359E-2</c:v>
                </c:pt>
                <c:pt idx="393">
                  <c:v>-3.4515203617090359E-2</c:v>
                </c:pt>
                <c:pt idx="394">
                  <c:v>-3.4515203617090359E-2</c:v>
                </c:pt>
                <c:pt idx="395">
                  <c:v>-3.4515203617090359E-2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8F-42C5-B4C8-84078F2D29F3}"/>
            </c:ext>
          </c:extLst>
        </c:ser>
        <c:ser>
          <c:idx val="2"/>
          <c:order val="4"/>
          <c:tx>
            <c:strRef>
              <c:f>REGV!$BB$10</c:f>
              <c:strCache>
                <c:ptCount val="1"/>
                <c:pt idx="0">
                  <c:v>Banda 80% TCA-REGVU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257177786690073"/>
                  <c:y val="-4.615066235387147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8F-42C5-B4C8-84078F2D29F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REGV!$A$23:$A$419</c:f>
              <c:numCache>
                <c:formatCode>0.00</c:formatCode>
                <c:ptCount val="397"/>
                <c:pt idx="0">
                  <c:v>1995.01</c:v>
                </c:pt>
                <c:pt idx="1">
                  <c:v>1995.02</c:v>
                </c:pt>
                <c:pt idx="2">
                  <c:v>1995.03</c:v>
                </c:pt>
                <c:pt idx="3">
                  <c:v>1995.04</c:v>
                </c:pt>
                <c:pt idx="4">
                  <c:v>1995.05</c:v>
                </c:pt>
                <c:pt idx="5">
                  <c:v>1995.06</c:v>
                </c:pt>
                <c:pt idx="6">
                  <c:v>1995.07</c:v>
                </c:pt>
                <c:pt idx="7">
                  <c:v>1995.08</c:v>
                </c:pt>
                <c:pt idx="8">
                  <c:v>1995.09</c:v>
                </c:pt>
                <c:pt idx="9">
                  <c:v>1995.1</c:v>
                </c:pt>
                <c:pt idx="10">
                  <c:v>1995.11</c:v>
                </c:pt>
                <c:pt idx="11">
                  <c:v>1995.12</c:v>
                </c:pt>
                <c:pt idx="12">
                  <c:v>1996.01</c:v>
                </c:pt>
                <c:pt idx="13">
                  <c:v>1996.02</c:v>
                </c:pt>
                <c:pt idx="14">
                  <c:v>1996.03</c:v>
                </c:pt>
                <c:pt idx="15">
                  <c:v>1996.04</c:v>
                </c:pt>
                <c:pt idx="16">
                  <c:v>1996.05</c:v>
                </c:pt>
                <c:pt idx="17">
                  <c:v>1996.06</c:v>
                </c:pt>
                <c:pt idx="18">
                  <c:v>1996.07</c:v>
                </c:pt>
                <c:pt idx="19">
                  <c:v>1996.08</c:v>
                </c:pt>
                <c:pt idx="20">
                  <c:v>1996.09</c:v>
                </c:pt>
                <c:pt idx="21">
                  <c:v>1996.1</c:v>
                </c:pt>
                <c:pt idx="22">
                  <c:v>1996.11</c:v>
                </c:pt>
                <c:pt idx="23">
                  <c:v>1996.12</c:v>
                </c:pt>
                <c:pt idx="24">
                  <c:v>1997.01</c:v>
                </c:pt>
                <c:pt idx="25">
                  <c:v>1997.02</c:v>
                </c:pt>
                <c:pt idx="26">
                  <c:v>1997.03</c:v>
                </c:pt>
                <c:pt idx="27">
                  <c:v>1997.04</c:v>
                </c:pt>
                <c:pt idx="28">
                  <c:v>1997.05</c:v>
                </c:pt>
                <c:pt idx="29">
                  <c:v>1997.06</c:v>
                </c:pt>
                <c:pt idx="30">
                  <c:v>1997.07</c:v>
                </c:pt>
                <c:pt idx="31">
                  <c:v>1997.08</c:v>
                </c:pt>
                <c:pt idx="32">
                  <c:v>1997.09</c:v>
                </c:pt>
                <c:pt idx="33">
                  <c:v>1997.1</c:v>
                </c:pt>
                <c:pt idx="34">
                  <c:v>1997.11</c:v>
                </c:pt>
                <c:pt idx="35">
                  <c:v>1997.12</c:v>
                </c:pt>
                <c:pt idx="36">
                  <c:v>1998.01</c:v>
                </c:pt>
                <c:pt idx="37">
                  <c:v>1998.02</c:v>
                </c:pt>
                <c:pt idx="38">
                  <c:v>1998.03</c:v>
                </c:pt>
                <c:pt idx="39">
                  <c:v>1998.04</c:v>
                </c:pt>
                <c:pt idx="40">
                  <c:v>1998.05</c:v>
                </c:pt>
                <c:pt idx="41">
                  <c:v>1998.06</c:v>
                </c:pt>
                <c:pt idx="42">
                  <c:v>1998.07</c:v>
                </c:pt>
                <c:pt idx="43">
                  <c:v>1998.08</c:v>
                </c:pt>
                <c:pt idx="44">
                  <c:v>1998.09</c:v>
                </c:pt>
                <c:pt idx="45">
                  <c:v>1998.1</c:v>
                </c:pt>
                <c:pt idx="46">
                  <c:v>1998.11</c:v>
                </c:pt>
                <c:pt idx="47">
                  <c:v>1998.12</c:v>
                </c:pt>
                <c:pt idx="48">
                  <c:v>1999.01</c:v>
                </c:pt>
                <c:pt idx="49">
                  <c:v>1999.02</c:v>
                </c:pt>
                <c:pt idx="50">
                  <c:v>1999.03</c:v>
                </c:pt>
                <c:pt idx="51">
                  <c:v>1999.04</c:v>
                </c:pt>
                <c:pt idx="52">
                  <c:v>1999.05</c:v>
                </c:pt>
                <c:pt idx="53">
                  <c:v>1999.06</c:v>
                </c:pt>
                <c:pt idx="54">
                  <c:v>1999.07</c:v>
                </c:pt>
                <c:pt idx="55">
                  <c:v>1999.08</c:v>
                </c:pt>
                <c:pt idx="56">
                  <c:v>1999.09</c:v>
                </c:pt>
                <c:pt idx="57">
                  <c:v>1999.1</c:v>
                </c:pt>
                <c:pt idx="58">
                  <c:v>1999.11</c:v>
                </c:pt>
                <c:pt idx="59">
                  <c:v>1999.12</c:v>
                </c:pt>
                <c:pt idx="60">
                  <c:v>2000.01</c:v>
                </c:pt>
                <c:pt idx="61">
                  <c:v>2000.02</c:v>
                </c:pt>
                <c:pt idx="62">
                  <c:v>2000.03</c:v>
                </c:pt>
                <c:pt idx="63">
                  <c:v>2000.04</c:v>
                </c:pt>
                <c:pt idx="64">
                  <c:v>2000.05</c:v>
                </c:pt>
                <c:pt idx="65">
                  <c:v>2000.06</c:v>
                </c:pt>
                <c:pt idx="66">
                  <c:v>2000.07</c:v>
                </c:pt>
                <c:pt idx="67">
                  <c:v>2000.08</c:v>
                </c:pt>
                <c:pt idx="68">
                  <c:v>2000.09</c:v>
                </c:pt>
                <c:pt idx="69">
                  <c:v>2000.1</c:v>
                </c:pt>
                <c:pt idx="70">
                  <c:v>2000.11</c:v>
                </c:pt>
                <c:pt idx="71">
                  <c:v>2000.12</c:v>
                </c:pt>
                <c:pt idx="72">
                  <c:v>2001.01</c:v>
                </c:pt>
                <c:pt idx="73">
                  <c:v>2001.02</c:v>
                </c:pt>
                <c:pt idx="74">
                  <c:v>2001.03</c:v>
                </c:pt>
                <c:pt idx="75">
                  <c:v>2001.04</c:v>
                </c:pt>
                <c:pt idx="76">
                  <c:v>2001.05</c:v>
                </c:pt>
                <c:pt idx="77">
                  <c:v>2001.06</c:v>
                </c:pt>
                <c:pt idx="78">
                  <c:v>2001.07</c:v>
                </c:pt>
                <c:pt idx="79">
                  <c:v>2001.08</c:v>
                </c:pt>
                <c:pt idx="80">
                  <c:v>2001.09</c:v>
                </c:pt>
                <c:pt idx="81">
                  <c:v>2001.1</c:v>
                </c:pt>
                <c:pt idx="82">
                  <c:v>2001.11</c:v>
                </c:pt>
                <c:pt idx="83">
                  <c:v>2001.12</c:v>
                </c:pt>
                <c:pt idx="84">
                  <c:v>2002.01</c:v>
                </c:pt>
                <c:pt idx="85">
                  <c:v>2002.02</c:v>
                </c:pt>
                <c:pt idx="86">
                  <c:v>2002.03</c:v>
                </c:pt>
                <c:pt idx="87">
                  <c:v>2002.04</c:v>
                </c:pt>
                <c:pt idx="88">
                  <c:v>2002.05</c:v>
                </c:pt>
                <c:pt idx="89">
                  <c:v>2002.06</c:v>
                </c:pt>
                <c:pt idx="90">
                  <c:v>2002.07</c:v>
                </c:pt>
                <c:pt idx="91">
                  <c:v>2002.08</c:v>
                </c:pt>
                <c:pt idx="92">
                  <c:v>2002.09</c:v>
                </c:pt>
                <c:pt idx="93">
                  <c:v>2002.1</c:v>
                </c:pt>
                <c:pt idx="94">
                  <c:v>2002.11</c:v>
                </c:pt>
                <c:pt idx="95">
                  <c:v>2002.12</c:v>
                </c:pt>
                <c:pt idx="96">
                  <c:v>2003.01</c:v>
                </c:pt>
                <c:pt idx="97">
                  <c:v>2003.02</c:v>
                </c:pt>
                <c:pt idx="98">
                  <c:v>2003.03</c:v>
                </c:pt>
                <c:pt idx="99">
                  <c:v>2003.04</c:v>
                </c:pt>
                <c:pt idx="100">
                  <c:v>2003.05</c:v>
                </c:pt>
                <c:pt idx="101">
                  <c:v>2003.06</c:v>
                </c:pt>
                <c:pt idx="102">
                  <c:v>2003.07</c:v>
                </c:pt>
                <c:pt idx="103">
                  <c:v>2003.08</c:v>
                </c:pt>
                <c:pt idx="104">
                  <c:v>2003.09</c:v>
                </c:pt>
                <c:pt idx="105">
                  <c:v>2003.1</c:v>
                </c:pt>
                <c:pt idx="106">
                  <c:v>2003.11</c:v>
                </c:pt>
                <c:pt idx="107">
                  <c:v>2003.12</c:v>
                </c:pt>
                <c:pt idx="108">
                  <c:v>2004.01</c:v>
                </c:pt>
                <c:pt idx="109">
                  <c:v>2004.02</c:v>
                </c:pt>
                <c:pt idx="110">
                  <c:v>2004.03</c:v>
                </c:pt>
                <c:pt idx="111">
                  <c:v>2004.04</c:v>
                </c:pt>
                <c:pt idx="112">
                  <c:v>2004.05</c:v>
                </c:pt>
                <c:pt idx="113">
                  <c:v>2004.06</c:v>
                </c:pt>
                <c:pt idx="114">
                  <c:v>2004.07</c:v>
                </c:pt>
                <c:pt idx="115">
                  <c:v>2004.08</c:v>
                </c:pt>
                <c:pt idx="116">
                  <c:v>2004.09</c:v>
                </c:pt>
                <c:pt idx="117">
                  <c:v>2004.1</c:v>
                </c:pt>
                <c:pt idx="118">
                  <c:v>2004.11</c:v>
                </c:pt>
                <c:pt idx="119">
                  <c:v>2004.12</c:v>
                </c:pt>
                <c:pt idx="120">
                  <c:v>2005.01</c:v>
                </c:pt>
                <c:pt idx="121">
                  <c:v>2005.02</c:v>
                </c:pt>
                <c:pt idx="122">
                  <c:v>2005.03</c:v>
                </c:pt>
                <c:pt idx="123">
                  <c:v>2005.04</c:v>
                </c:pt>
                <c:pt idx="124">
                  <c:v>2005.05</c:v>
                </c:pt>
                <c:pt idx="125">
                  <c:v>2005.06</c:v>
                </c:pt>
                <c:pt idx="126">
                  <c:v>2005.07</c:v>
                </c:pt>
                <c:pt idx="127">
                  <c:v>2005.08</c:v>
                </c:pt>
                <c:pt idx="128">
                  <c:v>2005.09</c:v>
                </c:pt>
                <c:pt idx="129">
                  <c:v>2005.1</c:v>
                </c:pt>
                <c:pt idx="130">
                  <c:v>2005.11</c:v>
                </c:pt>
                <c:pt idx="131">
                  <c:v>2005.12</c:v>
                </c:pt>
                <c:pt idx="132">
                  <c:v>2006.01</c:v>
                </c:pt>
                <c:pt idx="133">
                  <c:v>2006.02</c:v>
                </c:pt>
                <c:pt idx="134">
                  <c:v>2006.03</c:v>
                </c:pt>
                <c:pt idx="135">
                  <c:v>2006.04</c:v>
                </c:pt>
                <c:pt idx="136">
                  <c:v>2006.05</c:v>
                </c:pt>
                <c:pt idx="137">
                  <c:v>2006.06</c:v>
                </c:pt>
                <c:pt idx="138">
                  <c:v>2006.07</c:v>
                </c:pt>
                <c:pt idx="139">
                  <c:v>2006.08</c:v>
                </c:pt>
                <c:pt idx="140">
                  <c:v>2006.09</c:v>
                </c:pt>
                <c:pt idx="141">
                  <c:v>2006.1</c:v>
                </c:pt>
                <c:pt idx="142">
                  <c:v>2006.11</c:v>
                </c:pt>
                <c:pt idx="143">
                  <c:v>2006.12</c:v>
                </c:pt>
                <c:pt idx="144">
                  <c:v>2007.01</c:v>
                </c:pt>
                <c:pt idx="145">
                  <c:v>2007.02</c:v>
                </c:pt>
                <c:pt idx="146">
                  <c:v>2007.03</c:v>
                </c:pt>
                <c:pt idx="147">
                  <c:v>2007.04</c:v>
                </c:pt>
                <c:pt idx="148">
                  <c:v>2007.05</c:v>
                </c:pt>
                <c:pt idx="149">
                  <c:v>2007.06</c:v>
                </c:pt>
                <c:pt idx="150">
                  <c:v>2007.07</c:v>
                </c:pt>
                <c:pt idx="151">
                  <c:v>2007.08</c:v>
                </c:pt>
                <c:pt idx="152">
                  <c:v>2007.09</c:v>
                </c:pt>
                <c:pt idx="153">
                  <c:v>2007.1</c:v>
                </c:pt>
                <c:pt idx="154">
                  <c:v>2007.11</c:v>
                </c:pt>
                <c:pt idx="155">
                  <c:v>2007.12</c:v>
                </c:pt>
                <c:pt idx="156">
                  <c:v>2008.01</c:v>
                </c:pt>
                <c:pt idx="157">
                  <c:v>2008.02</c:v>
                </c:pt>
                <c:pt idx="158">
                  <c:v>2008.03</c:v>
                </c:pt>
                <c:pt idx="159">
                  <c:v>2008.04</c:v>
                </c:pt>
                <c:pt idx="160">
                  <c:v>2008.05</c:v>
                </c:pt>
                <c:pt idx="161">
                  <c:v>2008.06</c:v>
                </c:pt>
                <c:pt idx="162">
                  <c:v>2008.07</c:v>
                </c:pt>
                <c:pt idx="163">
                  <c:v>2008.08</c:v>
                </c:pt>
                <c:pt idx="164">
                  <c:v>2008.09</c:v>
                </c:pt>
                <c:pt idx="165">
                  <c:v>2008.1</c:v>
                </c:pt>
                <c:pt idx="166">
                  <c:v>2008.11</c:v>
                </c:pt>
                <c:pt idx="167">
                  <c:v>2008.12</c:v>
                </c:pt>
                <c:pt idx="168">
                  <c:v>2009.01</c:v>
                </c:pt>
                <c:pt idx="169">
                  <c:v>2009.02</c:v>
                </c:pt>
                <c:pt idx="170">
                  <c:v>2009.03</c:v>
                </c:pt>
                <c:pt idx="171">
                  <c:v>2009.04</c:v>
                </c:pt>
                <c:pt idx="172">
                  <c:v>2009.05</c:v>
                </c:pt>
                <c:pt idx="173">
                  <c:v>2009.06</c:v>
                </c:pt>
                <c:pt idx="174">
                  <c:v>2009.07</c:v>
                </c:pt>
                <c:pt idx="175">
                  <c:v>2009.08</c:v>
                </c:pt>
                <c:pt idx="176">
                  <c:v>2009.09</c:v>
                </c:pt>
                <c:pt idx="177">
                  <c:v>2009.1</c:v>
                </c:pt>
                <c:pt idx="178">
                  <c:v>2009.11</c:v>
                </c:pt>
                <c:pt idx="179">
                  <c:v>2009.12</c:v>
                </c:pt>
                <c:pt idx="180">
                  <c:v>2010.01</c:v>
                </c:pt>
                <c:pt idx="181">
                  <c:v>2010.02</c:v>
                </c:pt>
                <c:pt idx="182">
                  <c:v>2010.03</c:v>
                </c:pt>
                <c:pt idx="183">
                  <c:v>2010.04</c:v>
                </c:pt>
                <c:pt idx="184">
                  <c:v>2010.05</c:v>
                </c:pt>
                <c:pt idx="185">
                  <c:v>2010.06</c:v>
                </c:pt>
                <c:pt idx="186">
                  <c:v>2010.07</c:v>
                </c:pt>
                <c:pt idx="187">
                  <c:v>2010.08</c:v>
                </c:pt>
                <c:pt idx="188">
                  <c:v>2010.09</c:v>
                </c:pt>
                <c:pt idx="189">
                  <c:v>2010.1</c:v>
                </c:pt>
                <c:pt idx="190">
                  <c:v>2010.11</c:v>
                </c:pt>
                <c:pt idx="191">
                  <c:v>2010.12</c:v>
                </c:pt>
                <c:pt idx="192">
                  <c:v>2011.01</c:v>
                </c:pt>
                <c:pt idx="193">
                  <c:v>2011.02</c:v>
                </c:pt>
                <c:pt idx="194">
                  <c:v>2011.03</c:v>
                </c:pt>
                <c:pt idx="195">
                  <c:v>2011.04</c:v>
                </c:pt>
                <c:pt idx="196">
                  <c:v>2011.05</c:v>
                </c:pt>
                <c:pt idx="197">
                  <c:v>2011.06</c:v>
                </c:pt>
                <c:pt idx="198">
                  <c:v>2011.07</c:v>
                </c:pt>
                <c:pt idx="199">
                  <c:v>2011.08</c:v>
                </c:pt>
                <c:pt idx="200">
                  <c:v>2011.09</c:v>
                </c:pt>
                <c:pt idx="201">
                  <c:v>2011.1</c:v>
                </c:pt>
                <c:pt idx="202">
                  <c:v>2011.11</c:v>
                </c:pt>
                <c:pt idx="203">
                  <c:v>2011.12</c:v>
                </c:pt>
                <c:pt idx="204">
                  <c:v>2012.01</c:v>
                </c:pt>
                <c:pt idx="205">
                  <c:v>2012.02</c:v>
                </c:pt>
                <c:pt idx="206">
                  <c:v>2012.03</c:v>
                </c:pt>
                <c:pt idx="207">
                  <c:v>2012.04</c:v>
                </c:pt>
                <c:pt idx="208">
                  <c:v>2012.05</c:v>
                </c:pt>
                <c:pt idx="209">
                  <c:v>2012.06</c:v>
                </c:pt>
                <c:pt idx="210">
                  <c:v>2012.07</c:v>
                </c:pt>
                <c:pt idx="211">
                  <c:v>2012.08</c:v>
                </c:pt>
                <c:pt idx="212">
                  <c:v>2012.09</c:v>
                </c:pt>
                <c:pt idx="213">
                  <c:v>2012.1</c:v>
                </c:pt>
                <c:pt idx="214">
                  <c:v>2012.11</c:v>
                </c:pt>
                <c:pt idx="215">
                  <c:v>2012.12</c:v>
                </c:pt>
                <c:pt idx="216">
                  <c:v>2013.01</c:v>
                </c:pt>
                <c:pt idx="217">
                  <c:v>2013.02</c:v>
                </c:pt>
                <c:pt idx="218">
                  <c:v>2013.03</c:v>
                </c:pt>
                <c:pt idx="219">
                  <c:v>2013.04</c:v>
                </c:pt>
                <c:pt idx="220">
                  <c:v>2013.05</c:v>
                </c:pt>
                <c:pt idx="221">
                  <c:v>2013.06</c:v>
                </c:pt>
                <c:pt idx="222">
                  <c:v>2013.07</c:v>
                </c:pt>
                <c:pt idx="223">
                  <c:v>2013.08</c:v>
                </c:pt>
                <c:pt idx="224">
                  <c:v>2013.09</c:v>
                </c:pt>
                <c:pt idx="225">
                  <c:v>2013.1</c:v>
                </c:pt>
                <c:pt idx="226">
                  <c:v>2013.11</c:v>
                </c:pt>
                <c:pt idx="227">
                  <c:v>2013.12</c:v>
                </c:pt>
                <c:pt idx="228">
                  <c:v>2014.01</c:v>
                </c:pt>
                <c:pt idx="229">
                  <c:v>2014.02</c:v>
                </c:pt>
                <c:pt idx="230">
                  <c:v>2014.03</c:v>
                </c:pt>
                <c:pt idx="231">
                  <c:v>2014.04</c:v>
                </c:pt>
                <c:pt idx="232">
                  <c:v>2014.05</c:v>
                </c:pt>
                <c:pt idx="233">
                  <c:v>2014.06</c:v>
                </c:pt>
                <c:pt idx="234">
                  <c:v>2014.07</c:v>
                </c:pt>
                <c:pt idx="235">
                  <c:v>2014.08</c:v>
                </c:pt>
                <c:pt idx="236">
                  <c:v>2014.09</c:v>
                </c:pt>
                <c:pt idx="237">
                  <c:v>2014.1</c:v>
                </c:pt>
                <c:pt idx="238">
                  <c:v>2014.11</c:v>
                </c:pt>
                <c:pt idx="239">
                  <c:v>2014.12</c:v>
                </c:pt>
                <c:pt idx="240">
                  <c:v>2015.01</c:v>
                </c:pt>
                <c:pt idx="241">
                  <c:v>2015.02</c:v>
                </c:pt>
                <c:pt idx="242">
                  <c:v>2015.03</c:v>
                </c:pt>
                <c:pt idx="243">
                  <c:v>2015.04</c:v>
                </c:pt>
                <c:pt idx="244">
                  <c:v>2015.05</c:v>
                </c:pt>
                <c:pt idx="245">
                  <c:v>2015.06</c:v>
                </c:pt>
                <c:pt idx="246">
                  <c:v>2015.07</c:v>
                </c:pt>
                <c:pt idx="247">
                  <c:v>2015.08</c:v>
                </c:pt>
                <c:pt idx="248">
                  <c:v>2015.09</c:v>
                </c:pt>
                <c:pt idx="249">
                  <c:v>2015.1</c:v>
                </c:pt>
                <c:pt idx="250">
                  <c:v>2015.11</c:v>
                </c:pt>
                <c:pt idx="251">
                  <c:v>2015.12</c:v>
                </c:pt>
                <c:pt idx="252">
                  <c:v>2016.01</c:v>
                </c:pt>
                <c:pt idx="253">
                  <c:v>2016.02</c:v>
                </c:pt>
                <c:pt idx="254">
                  <c:v>2016.03</c:v>
                </c:pt>
                <c:pt idx="255">
                  <c:v>2016.04</c:v>
                </c:pt>
                <c:pt idx="256">
                  <c:v>2016.05</c:v>
                </c:pt>
                <c:pt idx="257">
                  <c:v>2016.06</c:v>
                </c:pt>
                <c:pt idx="258">
                  <c:v>2016.07</c:v>
                </c:pt>
                <c:pt idx="259">
                  <c:v>2016.08</c:v>
                </c:pt>
                <c:pt idx="260">
                  <c:v>2016.09</c:v>
                </c:pt>
                <c:pt idx="261">
                  <c:v>2016.1</c:v>
                </c:pt>
                <c:pt idx="262">
                  <c:v>2016.11</c:v>
                </c:pt>
                <c:pt idx="263">
                  <c:v>2016.12</c:v>
                </c:pt>
                <c:pt idx="264">
                  <c:v>2017.01</c:v>
                </c:pt>
                <c:pt idx="265">
                  <c:v>2017.02</c:v>
                </c:pt>
                <c:pt idx="266">
                  <c:v>2017.03</c:v>
                </c:pt>
                <c:pt idx="267">
                  <c:v>2017.04</c:v>
                </c:pt>
                <c:pt idx="268">
                  <c:v>2017.05</c:v>
                </c:pt>
                <c:pt idx="269">
                  <c:v>2017.06</c:v>
                </c:pt>
                <c:pt idx="270">
                  <c:v>2017.07</c:v>
                </c:pt>
                <c:pt idx="271">
                  <c:v>2017.08</c:v>
                </c:pt>
                <c:pt idx="272">
                  <c:v>2017.09</c:v>
                </c:pt>
                <c:pt idx="273">
                  <c:v>2017.1</c:v>
                </c:pt>
                <c:pt idx="274">
                  <c:v>2017.11</c:v>
                </c:pt>
                <c:pt idx="275">
                  <c:v>2017.12</c:v>
                </c:pt>
                <c:pt idx="276">
                  <c:v>2018.01</c:v>
                </c:pt>
                <c:pt idx="277">
                  <c:v>2018.02</c:v>
                </c:pt>
                <c:pt idx="278">
                  <c:v>2018.03</c:v>
                </c:pt>
                <c:pt idx="279">
                  <c:v>2018.04</c:v>
                </c:pt>
                <c:pt idx="280">
                  <c:v>2018.05</c:v>
                </c:pt>
                <c:pt idx="281">
                  <c:v>2018.06</c:v>
                </c:pt>
                <c:pt idx="282">
                  <c:v>2018.07</c:v>
                </c:pt>
                <c:pt idx="283">
                  <c:v>2018.08</c:v>
                </c:pt>
                <c:pt idx="284">
                  <c:v>2018.09</c:v>
                </c:pt>
                <c:pt idx="285">
                  <c:v>2018.1</c:v>
                </c:pt>
                <c:pt idx="286">
                  <c:v>2018.11</c:v>
                </c:pt>
                <c:pt idx="287">
                  <c:v>2018.12</c:v>
                </c:pt>
                <c:pt idx="288">
                  <c:v>2019.01</c:v>
                </c:pt>
                <c:pt idx="289">
                  <c:v>2019.02</c:v>
                </c:pt>
                <c:pt idx="290">
                  <c:v>2019.03</c:v>
                </c:pt>
                <c:pt idx="291">
                  <c:v>2019.04</c:v>
                </c:pt>
                <c:pt idx="292">
                  <c:v>2019.05</c:v>
                </c:pt>
                <c:pt idx="293">
                  <c:v>2019.06</c:v>
                </c:pt>
                <c:pt idx="294">
                  <c:v>2019.07</c:v>
                </c:pt>
                <c:pt idx="295">
                  <c:v>2019.08</c:v>
                </c:pt>
                <c:pt idx="296">
                  <c:v>2019.09</c:v>
                </c:pt>
                <c:pt idx="297">
                  <c:v>2019.1</c:v>
                </c:pt>
                <c:pt idx="298">
                  <c:v>2019.11</c:v>
                </c:pt>
                <c:pt idx="299">
                  <c:v>2019.12</c:v>
                </c:pt>
                <c:pt idx="300">
                  <c:v>2020.01</c:v>
                </c:pt>
                <c:pt idx="301">
                  <c:v>2020.02</c:v>
                </c:pt>
                <c:pt idx="302">
                  <c:v>2020.03</c:v>
                </c:pt>
                <c:pt idx="303">
                  <c:v>2020.04</c:v>
                </c:pt>
                <c:pt idx="304">
                  <c:v>2020.05</c:v>
                </c:pt>
                <c:pt idx="305">
                  <c:v>2020.06</c:v>
                </c:pt>
                <c:pt idx="306">
                  <c:v>2020.07</c:v>
                </c:pt>
                <c:pt idx="307">
                  <c:v>2020.08</c:v>
                </c:pt>
                <c:pt idx="308">
                  <c:v>2020.09</c:v>
                </c:pt>
                <c:pt idx="309">
                  <c:v>2020.1</c:v>
                </c:pt>
                <c:pt idx="310">
                  <c:v>2020.11</c:v>
                </c:pt>
                <c:pt idx="311">
                  <c:v>2020.12</c:v>
                </c:pt>
                <c:pt idx="312">
                  <c:v>2021.01</c:v>
                </c:pt>
                <c:pt idx="313">
                  <c:v>2021.02</c:v>
                </c:pt>
                <c:pt idx="314">
                  <c:v>2021.03</c:v>
                </c:pt>
                <c:pt idx="315">
                  <c:v>2021.04</c:v>
                </c:pt>
                <c:pt idx="316">
                  <c:v>2021.05</c:v>
                </c:pt>
                <c:pt idx="317">
                  <c:v>2021.06</c:v>
                </c:pt>
                <c:pt idx="318">
                  <c:v>2021.07</c:v>
                </c:pt>
                <c:pt idx="319">
                  <c:v>2021.08</c:v>
                </c:pt>
                <c:pt idx="320">
                  <c:v>2021.09</c:v>
                </c:pt>
                <c:pt idx="321">
                  <c:v>2021.1</c:v>
                </c:pt>
                <c:pt idx="322">
                  <c:v>2021.11</c:v>
                </c:pt>
                <c:pt idx="323">
                  <c:v>2021.12</c:v>
                </c:pt>
                <c:pt idx="324">
                  <c:v>2022.01</c:v>
                </c:pt>
                <c:pt idx="325">
                  <c:v>2022.02</c:v>
                </c:pt>
                <c:pt idx="326">
                  <c:v>2022.03</c:v>
                </c:pt>
                <c:pt idx="327">
                  <c:v>2022.04</c:v>
                </c:pt>
                <c:pt idx="328">
                  <c:v>2022.05</c:v>
                </c:pt>
                <c:pt idx="329">
                  <c:v>2022.06</c:v>
                </c:pt>
                <c:pt idx="330">
                  <c:v>2022.07</c:v>
                </c:pt>
                <c:pt idx="331">
                  <c:v>2022.08</c:v>
                </c:pt>
                <c:pt idx="332">
                  <c:v>2022.09</c:v>
                </c:pt>
                <c:pt idx="333">
                  <c:v>2022.1</c:v>
                </c:pt>
                <c:pt idx="334">
                  <c:v>2022.11</c:v>
                </c:pt>
                <c:pt idx="335">
                  <c:v>2022.12</c:v>
                </c:pt>
                <c:pt idx="336">
                  <c:v>2023.01</c:v>
                </c:pt>
                <c:pt idx="337">
                  <c:v>2023.02</c:v>
                </c:pt>
                <c:pt idx="338">
                  <c:v>2023.03</c:v>
                </c:pt>
                <c:pt idx="339">
                  <c:v>2023.04</c:v>
                </c:pt>
                <c:pt idx="340">
                  <c:v>2023.05</c:v>
                </c:pt>
                <c:pt idx="341">
                  <c:v>2023.06</c:v>
                </c:pt>
                <c:pt idx="342">
                  <c:v>2023.07</c:v>
                </c:pt>
                <c:pt idx="343">
                  <c:v>2023.08</c:v>
                </c:pt>
                <c:pt idx="344">
                  <c:v>2023.09</c:v>
                </c:pt>
                <c:pt idx="345">
                  <c:v>2023.1</c:v>
                </c:pt>
                <c:pt idx="346">
                  <c:v>2023.11</c:v>
                </c:pt>
                <c:pt idx="347">
                  <c:v>2023.12</c:v>
                </c:pt>
                <c:pt idx="348">
                  <c:v>2024.01</c:v>
                </c:pt>
                <c:pt idx="349">
                  <c:v>2024.02</c:v>
                </c:pt>
                <c:pt idx="350">
                  <c:v>2024.03</c:v>
                </c:pt>
                <c:pt idx="351">
                  <c:v>2024.04</c:v>
                </c:pt>
                <c:pt idx="352">
                  <c:v>2024.05</c:v>
                </c:pt>
                <c:pt idx="353">
                  <c:v>2024.06</c:v>
                </c:pt>
                <c:pt idx="354">
                  <c:v>2024.07</c:v>
                </c:pt>
                <c:pt idx="355">
                  <c:v>2024.08</c:v>
                </c:pt>
                <c:pt idx="356">
                  <c:v>2024.09</c:v>
                </c:pt>
                <c:pt idx="357">
                  <c:v>2024.1</c:v>
                </c:pt>
                <c:pt idx="358">
                  <c:v>2024.11</c:v>
                </c:pt>
                <c:pt idx="359">
                  <c:v>2024.12</c:v>
                </c:pt>
                <c:pt idx="360">
                  <c:v>2025.01</c:v>
                </c:pt>
                <c:pt idx="361">
                  <c:v>2025.02</c:v>
                </c:pt>
                <c:pt idx="362">
                  <c:v>2025.03</c:v>
                </c:pt>
                <c:pt idx="363">
                  <c:v>2025.04</c:v>
                </c:pt>
                <c:pt idx="364">
                  <c:v>2025.05</c:v>
                </c:pt>
                <c:pt idx="365">
                  <c:v>2025.06</c:v>
                </c:pt>
                <c:pt idx="366">
                  <c:v>2025.07</c:v>
                </c:pt>
                <c:pt idx="367">
                  <c:v>2025.08</c:v>
                </c:pt>
                <c:pt idx="368">
                  <c:v>2025.09</c:v>
                </c:pt>
                <c:pt idx="369">
                  <c:v>2025.1</c:v>
                </c:pt>
                <c:pt idx="370">
                  <c:v>2025.11</c:v>
                </c:pt>
                <c:pt idx="371">
                  <c:v>2025.12</c:v>
                </c:pt>
                <c:pt idx="372">
                  <c:v>2026.01</c:v>
                </c:pt>
                <c:pt idx="373">
                  <c:v>2026.02</c:v>
                </c:pt>
                <c:pt idx="374">
                  <c:v>2026.03</c:v>
                </c:pt>
                <c:pt idx="375">
                  <c:v>2026.04</c:v>
                </c:pt>
                <c:pt idx="376">
                  <c:v>2026.05</c:v>
                </c:pt>
                <c:pt idx="377">
                  <c:v>2026.06</c:v>
                </c:pt>
                <c:pt idx="378">
                  <c:v>2026.07</c:v>
                </c:pt>
                <c:pt idx="379">
                  <c:v>2026.08</c:v>
                </c:pt>
                <c:pt idx="380">
                  <c:v>2026.09</c:v>
                </c:pt>
                <c:pt idx="381">
                  <c:v>2026.1</c:v>
                </c:pt>
                <c:pt idx="382">
                  <c:v>2026.11</c:v>
                </c:pt>
                <c:pt idx="383">
                  <c:v>2026.12</c:v>
                </c:pt>
                <c:pt idx="384">
                  <c:v>2027.01</c:v>
                </c:pt>
                <c:pt idx="385">
                  <c:v>2027.02</c:v>
                </c:pt>
                <c:pt idx="386">
                  <c:v>2027.03</c:v>
                </c:pt>
                <c:pt idx="387">
                  <c:v>2027.04</c:v>
                </c:pt>
                <c:pt idx="388">
                  <c:v>2027.05</c:v>
                </c:pt>
                <c:pt idx="389">
                  <c:v>2027.06</c:v>
                </c:pt>
                <c:pt idx="390">
                  <c:v>2027.07</c:v>
                </c:pt>
                <c:pt idx="391">
                  <c:v>2027.08</c:v>
                </c:pt>
                <c:pt idx="392">
                  <c:v>2027.09</c:v>
                </c:pt>
                <c:pt idx="393">
                  <c:v>2027.1</c:v>
                </c:pt>
                <c:pt idx="394">
                  <c:v>2027.11</c:v>
                </c:pt>
                <c:pt idx="395">
                  <c:v>2027.12</c:v>
                </c:pt>
              </c:numCache>
            </c:numRef>
          </c:cat>
          <c:val>
            <c:numRef>
              <c:f>REGV!$BB$23:$BB$419</c:f>
              <c:numCache>
                <c:formatCode>0.0%_);[Red]\-0.0%_)</c:formatCode>
                <c:ptCount val="397"/>
                <c:pt idx="0">
                  <c:v>0.1285735137719542</c:v>
                </c:pt>
                <c:pt idx="1">
                  <c:v>0.1285735137719542</c:v>
                </c:pt>
                <c:pt idx="2">
                  <c:v>0.1285735137719542</c:v>
                </c:pt>
                <c:pt idx="3">
                  <c:v>0.1285735137719542</c:v>
                </c:pt>
                <c:pt idx="4">
                  <c:v>0.1285735137719542</c:v>
                </c:pt>
                <c:pt idx="5">
                  <c:v>0.1285735137719542</c:v>
                </c:pt>
                <c:pt idx="6">
                  <c:v>0.1285735137719542</c:v>
                </c:pt>
                <c:pt idx="7">
                  <c:v>0.1285735137719542</c:v>
                </c:pt>
                <c:pt idx="8">
                  <c:v>0.1285735137719542</c:v>
                </c:pt>
                <c:pt idx="9">
                  <c:v>0.1285735137719542</c:v>
                </c:pt>
                <c:pt idx="10">
                  <c:v>0.1285735137719542</c:v>
                </c:pt>
                <c:pt idx="11">
                  <c:v>0.1285735137719542</c:v>
                </c:pt>
                <c:pt idx="12">
                  <c:v>0.1285735137719542</c:v>
                </c:pt>
                <c:pt idx="13">
                  <c:v>0.1285735137719542</c:v>
                </c:pt>
                <c:pt idx="14">
                  <c:v>0.1285735137719542</c:v>
                </c:pt>
                <c:pt idx="15">
                  <c:v>0.1285735137719542</c:v>
                </c:pt>
                <c:pt idx="16">
                  <c:v>0.1285735137719542</c:v>
                </c:pt>
                <c:pt idx="17">
                  <c:v>0.1285735137719542</c:v>
                </c:pt>
                <c:pt idx="18">
                  <c:v>0.1285735137719542</c:v>
                </c:pt>
                <c:pt idx="19">
                  <c:v>0.1285735137719542</c:v>
                </c:pt>
                <c:pt idx="20">
                  <c:v>0.1285735137719542</c:v>
                </c:pt>
                <c:pt idx="21">
                  <c:v>0.1285735137719542</c:v>
                </c:pt>
                <c:pt idx="22">
                  <c:v>0.1285735137719542</c:v>
                </c:pt>
                <c:pt idx="23">
                  <c:v>0.1285735137719542</c:v>
                </c:pt>
                <c:pt idx="24">
                  <c:v>0.1285735137719542</c:v>
                </c:pt>
                <c:pt idx="25">
                  <c:v>0.1285735137719542</c:v>
                </c:pt>
                <c:pt idx="26">
                  <c:v>0.1285735137719542</c:v>
                </c:pt>
                <c:pt idx="27">
                  <c:v>0.1285735137719542</c:v>
                </c:pt>
                <c:pt idx="28">
                  <c:v>0.1285735137719542</c:v>
                </c:pt>
                <c:pt idx="29">
                  <c:v>0.1285735137719542</c:v>
                </c:pt>
                <c:pt idx="30">
                  <c:v>0.1285735137719542</c:v>
                </c:pt>
                <c:pt idx="31">
                  <c:v>0.1285735137719542</c:v>
                </c:pt>
                <c:pt idx="32">
                  <c:v>0.1285735137719542</c:v>
                </c:pt>
                <c:pt idx="33">
                  <c:v>0.1285735137719542</c:v>
                </c:pt>
                <c:pt idx="34">
                  <c:v>0.1285735137719542</c:v>
                </c:pt>
                <c:pt idx="35">
                  <c:v>0.1285735137719542</c:v>
                </c:pt>
                <c:pt idx="36">
                  <c:v>0.1285735137719542</c:v>
                </c:pt>
                <c:pt idx="37">
                  <c:v>0.1285735137719542</c:v>
                </c:pt>
                <c:pt idx="38">
                  <c:v>0.1285735137719542</c:v>
                </c:pt>
                <c:pt idx="39">
                  <c:v>0.1285735137719542</c:v>
                </c:pt>
                <c:pt idx="40">
                  <c:v>0.1285735137719542</c:v>
                </c:pt>
                <c:pt idx="41">
                  <c:v>0.1285735137719542</c:v>
                </c:pt>
                <c:pt idx="42">
                  <c:v>0.1285735137719542</c:v>
                </c:pt>
                <c:pt idx="43">
                  <c:v>0.1285735137719542</c:v>
                </c:pt>
                <c:pt idx="44">
                  <c:v>0.1285735137719542</c:v>
                </c:pt>
                <c:pt idx="45">
                  <c:v>0.1285735137719542</c:v>
                </c:pt>
                <c:pt idx="46">
                  <c:v>0.1285735137719542</c:v>
                </c:pt>
                <c:pt idx="47">
                  <c:v>0.1285735137719542</c:v>
                </c:pt>
                <c:pt idx="48">
                  <c:v>0.1285735137719542</c:v>
                </c:pt>
                <c:pt idx="49">
                  <c:v>0.1285735137719542</c:v>
                </c:pt>
                <c:pt idx="50">
                  <c:v>0.1285735137719542</c:v>
                </c:pt>
                <c:pt idx="51">
                  <c:v>0.1285735137719542</c:v>
                </c:pt>
                <c:pt idx="52">
                  <c:v>0.1285735137719542</c:v>
                </c:pt>
                <c:pt idx="53">
                  <c:v>0.1285735137719542</c:v>
                </c:pt>
                <c:pt idx="54">
                  <c:v>0.1285735137719542</c:v>
                </c:pt>
                <c:pt idx="55">
                  <c:v>0.1285735137719542</c:v>
                </c:pt>
                <c:pt idx="56">
                  <c:v>0.1285735137719542</c:v>
                </c:pt>
                <c:pt idx="57">
                  <c:v>0.1285735137719542</c:v>
                </c:pt>
                <c:pt idx="58">
                  <c:v>0.1285735137719542</c:v>
                </c:pt>
                <c:pt idx="59">
                  <c:v>0.1285735137719542</c:v>
                </c:pt>
                <c:pt idx="60">
                  <c:v>0.1285735137719542</c:v>
                </c:pt>
                <c:pt idx="61">
                  <c:v>0.1285735137719542</c:v>
                </c:pt>
                <c:pt idx="62">
                  <c:v>0.1285735137719542</c:v>
                </c:pt>
                <c:pt idx="63">
                  <c:v>0.1285735137719542</c:v>
                </c:pt>
                <c:pt idx="64">
                  <c:v>0.1285735137719542</c:v>
                </c:pt>
                <c:pt idx="65">
                  <c:v>0.1285735137719542</c:v>
                </c:pt>
                <c:pt idx="66">
                  <c:v>0.1285735137719542</c:v>
                </c:pt>
                <c:pt idx="67">
                  <c:v>0.1285735137719542</c:v>
                </c:pt>
                <c:pt idx="68">
                  <c:v>0.1285735137719542</c:v>
                </c:pt>
                <c:pt idx="69">
                  <c:v>0.1285735137719542</c:v>
                </c:pt>
                <c:pt idx="70">
                  <c:v>0.1285735137719542</c:v>
                </c:pt>
                <c:pt idx="71">
                  <c:v>0.1285735137719542</c:v>
                </c:pt>
                <c:pt idx="72">
                  <c:v>0.1285735137719542</c:v>
                </c:pt>
                <c:pt idx="73">
                  <c:v>0.1285735137719542</c:v>
                </c:pt>
                <c:pt idx="74">
                  <c:v>0.1285735137719542</c:v>
                </c:pt>
                <c:pt idx="75">
                  <c:v>0.1285735137719542</c:v>
                </c:pt>
                <c:pt idx="76">
                  <c:v>0.1285735137719542</c:v>
                </c:pt>
                <c:pt idx="77">
                  <c:v>0.1285735137719542</c:v>
                </c:pt>
                <c:pt idx="78">
                  <c:v>0.1285735137719542</c:v>
                </c:pt>
                <c:pt idx="79">
                  <c:v>0.1285735137719542</c:v>
                </c:pt>
                <c:pt idx="80">
                  <c:v>0.1285735137719542</c:v>
                </c:pt>
                <c:pt idx="81">
                  <c:v>0.1285735137719542</c:v>
                </c:pt>
                <c:pt idx="82">
                  <c:v>0.1285735137719542</c:v>
                </c:pt>
                <c:pt idx="83">
                  <c:v>0.1285735137719542</c:v>
                </c:pt>
                <c:pt idx="84">
                  <c:v>0.1285735137719542</c:v>
                </c:pt>
                <c:pt idx="85">
                  <c:v>0.1285735137719542</c:v>
                </c:pt>
                <c:pt idx="86">
                  <c:v>0.1285735137719542</c:v>
                </c:pt>
                <c:pt idx="87">
                  <c:v>0.1285735137719542</c:v>
                </c:pt>
                <c:pt idx="88">
                  <c:v>0.1285735137719542</c:v>
                </c:pt>
                <c:pt idx="89">
                  <c:v>0.1285735137719542</c:v>
                </c:pt>
                <c:pt idx="90">
                  <c:v>0.1285735137719542</c:v>
                </c:pt>
                <c:pt idx="91">
                  <c:v>0.1285735137719542</c:v>
                </c:pt>
                <c:pt idx="92">
                  <c:v>0.1285735137719542</c:v>
                </c:pt>
                <c:pt idx="93">
                  <c:v>0.1285735137719542</c:v>
                </c:pt>
                <c:pt idx="94">
                  <c:v>0.1285735137719542</c:v>
                </c:pt>
                <c:pt idx="95">
                  <c:v>0.1285735137719542</c:v>
                </c:pt>
                <c:pt idx="96">
                  <c:v>0.1285735137719542</c:v>
                </c:pt>
                <c:pt idx="97">
                  <c:v>0.1285735137719542</c:v>
                </c:pt>
                <c:pt idx="98">
                  <c:v>0.1285735137719542</c:v>
                </c:pt>
                <c:pt idx="99">
                  <c:v>0.1285735137719542</c:v>
                </c:pt>
                <c:pt idx="100">
                  <c:v>0.1285735137719542</c:v>
                </c:pt>
                <c:pt idx="101">
                  <c:v>0.1285735137719542</c:v>
                </c:pt>
                <c:pt idx="102">
                  <c:v>0.1285735137719542</c:v>
                </c:pt>
                <c:pt idx="103">
                  <c:v>0.1285735137719542</c:v>
                </c:pt>
                <c:pt idx="104">
                  <c:v>0.1285735137719542</c:v>
                </c:pt>
                <c:pt idx="105">
                  <c:v>0.1285735137719542</c:v>
                </c:pt>
                <c:pt idx="106">
                  <c:v>0.1285735137719542</c:v>
                </c:pt>
                <c:pt idx="107">
                  <c:v>0.1285735137719542</c:v>
                </c:pt>
                <c:pt idx="108">
                  <c:v>0.1285735137719542</c:v>
                </c:pt>
                <c:pt idx="109">
                  <c:v>0.1285735137719542</c:v>
                </c:pt>
                <c:pt idx="110">
                  <c:v>0.1285735137719542</c:v>
                </c:pt>
                <c:pt idx="111">
                  <c:v>0.1285735137719542</c:v>
                </c:pt>
                <c:pt idx="112">
                  <c:v>0.1285735137719542</c:v>
                </c:pt>
                <c:pt idx="113">
                  <c:v>0.1285735137719542</c:v>
                </c:pt>
                <c:pt idx="114">
                  <c:v>0.1285735137719542</c:v>
                </c:pt>
                <c:pt idx="115">
                  <c:v>0.1285735137719542</c:v>
                </c:pt>
                <c:pt idx="116">
                  <c:v>0.1285735137719542</c:v>
                </c:pt>
                <c:pt idx="117">
                  <c:v>0.1285735137719542</c:v>
                </c:pt>
                <c:pt idx="118">
                  <c:v>0.1285735137719542</c:v>
                </c:pt>
                <c:pt idx="119">
                  <c:v>0.1285735137719542</c:v>
                </c:pt>
                <c:pt idx="120">
                  <c:v>0.1285735137719542</c:v>
                </c:pt>
                <c:pt idx="121">
                  <c:v>0.1285735137719542</c:v>
                </c:pt>
                <c:pt idx="122">
                  <c:v>0.1285735137719542</c:v>
                </c:pt>
                <c:pt idx="123">
                  <c:v>0.1285735137719542</c:v>
                </c:pt>
                <c:pt idx="124">
                  <c:v>0.1285735137719542</c:v>
                </c:pt>
                <c:pt idx="125">
                  <c:v>0.1285735137719542</c:v>
                </c:pt>
                <c:pt idx="126">
                  <c:v>0.1285735137719542</c:v>
                </c:pt>
                <c:pt idx="127">
                  <c:v>0.1285735137719542</c:v>
                </c:pt>
                <c:pt idx="128">
                  <c:v>0.1285735137719542</c:v>
                </c:pt>
                <c:pt idx="129">
                  <c:v>0.1285735137719542</c:v>
                </c:pt>
                <c:pt idx="130">
                  <c:v>0.1285735137719542</c:v>
                </c:pt>
                <c:pt idx="131">
                  <c:v>0.1285735137719542</c:v>
                </c:pt>
                <c:pt idx="132">
                  <c:v>0.1285735137719542</c:v>
                </c:pt>
                <c:pt idx="133">
                  <c:v>0.1285735137719542</c:v>
                </c:pt>
                <c:pt idx="134">
                  <c:v>0.1285735137719542</c:v>
                </c:pt>
                <c:pt idx="135">
                  <c:v>0.1285735137719542</c:v>
                </c:pt>
                <c:pt idx="136">
                  <c:v>0.1285735137719542</c:v>
                </c:pt>
                <c:pt idx="137">
                  <c:v>0.1285735137719542</c:v>
                </c:pt>
                <c:pt idx="138">
                  <c:v>0.1285735137719542</c:v>
                </c:pt>
                <c:pt idx="139">
                  <c:v>0.1285735137719542</c:v>
                </c:pt>
                <c:pt idx="140">
                  <c:v>0.1285735137719542</c:v>
                </c:pt>
                <c:pt idx="141">
                  <c:v>0.1285735137719542</c:v>
                </c:pt>
                <c:pt idx="142">
                  <c:v>0.1285735137719542</c:v>
                </c:pt>
                <c:pt idx="143">
                  <c:v>0.1285735137719542</c:v>
                </c:pt>
                <c:pt idx="144">
                  <c:v>0.1285735137719542</c:v>
                </c:pt>
                <c:pt idx="145">
                  <c:v>0.1285735137719542</c:v>
                </c:pt>
                <c:pt idx="146">
                  <c:v>0.1285735137719542</c:v>
                </c:pt>
                <c:pt idx="147">
                  <c:v>0.1285735137719542</c:v>
                </c:pt>
                <c:pt idx="148">
                  <c:v>0.1285735137719542</c:v>
                </c:pt>
                <c:pt idx="149">
                  <c:v>0.1285735137719542</c:v>
                </c:pt>
                <c:pt idx="150">
                  <c:v>0.1285735137719542</c:v>
                </c:pt>
                <c:pt idx="151">
                  <c:v>0.1285735137719542</c:v>
                </c:pt>
                <c:pt idx="152">
                  <c:v>0.1285735137719542</c:v>
                </c:pt>
                <c:pt idx="153">
                  <c:v>0.1285735137719542</c:v>
                </c:pt>
                <c:pt idx="154">
                  <c:v>0.1285735137719542</c:v>
                </c:pt>
                <c:pt idx="155">
                  <c:v>0.1285735137719542</c:v>
                </c:pt>
                <c:pt idx="156">
                  <c:v>0.1285735137719542</c:v>
                </c:pt>
                <c:pt idx="157">
                  <c:v>0.1285735137719542</c:v>
                </c:pt>
                <c:pt idx="158">
                  <c:v>0.1285735137719542</c:v>
                </c:pt>
                <c:pt idx="159">
                  <c:v>0.1285735137719542</c:v>
                </c:pt>
                <c:pt idx="160">
                  <c:v>0.1285735137719542</c:v>
                </c:pt>
                <c:pt idx="161">
                  <c:v>0.1285735137719542</c:v>
                </c:pt>
                <c:pt idx="162">
                  <c:v>0.1285735137719542</c:v>
                </c:pt>
                <c:pt idx="163">
                  <c:v>0.1285735137719542</c:v>
                </c:pt>
                <c:pt idx="164">
                  <c:v>0.1285735137719542</c:v>
                </c:pt>
                <c:pt idx="165">
                  <c:v>0.1285735137719542</c:v>
                </c:pt>
                <c:pt idx="166">
                  <c:v>0.1285735137719542</c:v>
                </c:pt>
                <c:pt idx="167">
                  <c:v>0.1285735137719542</c:v>
                </c:pt>
                <c:pt idx="168">
                  <c:v>0.1285735137719542</c:v>
                </c:pt>
                <c:pt idx="169">
                  <c:v>0.1285735137719542</c:v>
                </c:pt>
                <c:pt idx="170">
                  <c:v>0.1285735137719542</c:v>
                </c:pt>
                <c:pt idx="171">
                  <c:v>0.1285735137719542</c:v>
                </c:pt>
                <c:pt idx="172">
                  <c:v>0.1285735137719542</c:v>
                </c:pt>
                <c:pt idx="173">
                  <c:v>0.1285735137719542</c:v>
                </c:pt>
                <c:pt idx="174">
                  <c:v>0.1285735137719542</c:v>
                </c:pt>
                <c:pt idx="175">
                  <c:v>0.1285735137719542</c:v>
                </c:pt>
                <c:pt idx="176">
                  <c:v>0.1285735137719542</c:v>
                </c:pt>
                <c:pt idx="177">
                  <c:v>0.1285735137719542</c:v>
                </c:pt>
                <c:pt idx="178">
                  <c:v>0.1285735137719542</c:v>
                </c:pt>
                <c:pt idx="179">
                  <c:v>0.1285735137719542</c:v>
                </c:pt>
                <c:pt idx="180">
                  <c:v>0.1285735137719542</c:v>
                </c:pt>
                <c:pt idx="181">
                  <c:v>0.1285735137719542</c:v>
                </c:pt>
                <c:pt idx="182">
                  <c:v>0.1285735137719542</c:v>
                </c:pt>
                <c:pt idx="183">
                  <c:v>0.1285735137719542</c:v>
                </c:pt>
                <c:pt idx="184">
                  <c:v>0.1285735137719542</c:v>
                </c:pt>
                <c:pt idx="185">
                  <c:v>0.1285735137719542</c:v>
                </c:pt>
                <c:pt idx="186">
                  <c:v>0.1285735137719542</c:v>
                </c:pt>
                <c:pt idx="187">
                  <c:v>0.1285735137719542</c:v>
                </c:pt>
                <c:pt idx="188">
                  <c:v>0.1285735137719542</c:v>
                </c:pt>
                <c:pt idx="189">
                  <c:v>0.1285735137719542</c:v>
                </c:pt>
                <c:pt idx="190">
                  <c:v>0.1285735137719542</c:v>
                </c:pt>
                <c:pt idx="191">
                  <c:v>0.1285735137719542</c:v>
                </c:pt>
                <c:pt idx="192">
                  <c:v>0.1285735137719542</c:v>
                </c:pt>
                <c:pt idx="193">
                  <c:v>0.1285735137719542</c:v>
                </c:pt>
                <c:pt idx="194">
                  <c:v>0.1285735137719542</c:v>
                </c:pt>
                <c:pt idx="195">
                  <c:v>0.1285735137719542</c:v>
                </c:pt>
                <c:pt idx="196">
                  <c:v>0.1285735137719542</c:v>
                </c:pt>
                <c:pt idx="197">
                  <c:v>0.1285735137719542</c:v>
                </c:pt>
                <c:pt idx="198">
                  <c:v>0.1285735137719542</c:v>
                </c:pt>
                <c:pt idx="199">
                  <c:v>0.1285735137719542</c:v>
                </c:pt>
                <c:pt idx="200">
                  <c:v>0.1285735137719542</c:v>
                </c:pt>
                <c:pt idx="201">
                  <c:v>0.1285735137719542</c:v>
                </c:pt>
                <c:pt idx="202">
                  <c:v>0.1285735137719542</c:v>
                </c:pt>
                <c:pt idx="203">
                  <c:v>0.1285735137719542</c:v>
                </c:pt>
                <c:pt idx="204">
                  <c:v>0.1285735137719542</c:v>
                </c:pt>
                <c:pt idx="205">
                  <c:v>0.1285735137719542</c:v>
                </c:pt>
                <c:pt idx="206">
                  <c:v>0.1285735137719542</c:v>
                </c:pt>
                <c:pt idx="207">
                  <c:v>0.1285735137719542</c:v>
                </c:pt>
                <c:pt idx="208">
                  <c:v>0.1285735137719542</c:v>
                </c:pt>
                <c:pt idx="209">
                  <c:v>0.1285735137719542</c:v>
                </c:pt>
                <c:pt idx="210">
                  <c:v>0.1285735137719542</c:v>
                </c:pt>
                <c:pt idx="211">
                  <c:v>0.1285735137719542</c:v>
                </c:pt>
                <c:pt idx="212">
                  <c:v>0.1285735137719542</c:v>
                </c:pt>
                <c:pt idx="213">
                  <c:v>0.1285735137719542</c:v>
                </c:pt>
                <c:pt idx="214">
                  <c:v>0.1285735137719542</c:v>
                </c:pt>
                <c:pt idx="215">
                  <c:v>0.1285735137719542</c:v>
                </c:pt>
                <c:pt idx="216">
                  <c:v>0.1285735137719542</c:v>
                </c:pt>
                <c:pt idx="217">
                  <c:v>0.1285735137719542</c:v>
                </c:pt>
                <c:pt idx="218">
                  <c:v>0.1285735137719542</c:v>
                </c:pt>
                <c:pt idx="219">
                  <c:v>0.1285735137719542</c:v>
                </c:pt>
                <c:pt idx="220">
                  <c:v>0.1285735137719542</c:v>
                </c:pt>
                <c:pt idx="221">
                  <c:v>0.1285735137719542</c:v>
                </c:pt>
                <c:pt idx="222">
                  <c:v>0.1285735137719542</c:v>
                </c:pt>
                <c:pt idx="223">
                  <c:v>0.1285735137719542</c:v>
                </c:pt>
                <c:pt idx="224">
                  <c:v>0.1285735137719542</c:v>
                </c:pt>
                <c:pt idx="225">
                  <c:v>0.1285735137719542</c:v>
                </c:pt>
                <c:pt idx="226">
                  <c:v>0.1285735137719542</c:v>
                </c:pt>
                <c:pt idx="227">
                  <c:v>0.1285735137719542</c:v>
                </c:pt>
                <c:pt idx="228">
                  <c:v>0.1285735137719542</c:v>
                </c:pt>
                <c:pt idx="229">
                  <c:v>0.1285735137719542</c:v>
                </c:pt>
                <c:pt idx="230">
                  <c:v>0.1285735137719542</c:v>
                </c:pt>
                <c:pt idx="231">
                  <c:v>0.1285735137719542</c:v>
                </c:pt>
                <c:pt idx="232">
                  <c:v>0.1285735137719542</c:v>
                </c:pt>
                <c:pt idx="233">
                  <c:v>0.1285735137719542</c:v>
                </c:pt>
                <c:pt idx="234">
                  <c:v>0.1285735137719542</c:v>
                </c:pt>
                <c:pt idx="235">
                  <c:v>0.1285735137719542</c:v>
                </c:pt>
                <c:pt idx="236">
                  <c:v>0.1285735137719542</c:v>
                </c:pt>
                <c:pt idx="237">
                  <c:v>0.1285735137719542</c:v>
                </c:pt>
                <c:pt idx="238">
                  <c:v>0.1285735137719542</c:v>
                </c:pt>
                <c:pt idx="239">
                  <c:v>0.1285735137719542</c:v>
                </c:pt>
                <c:pt idx="240">
                  <c:v>0.1285735137719542</c:v>
                </c:pt>
                <c:pt idx="241">
                  <c:v>0.1285735137719542</c:v>
                </c:pt>
                <c:pt idx="242">
                  <c:v>0.1285735137719542</c:v>
                </c:pt>
                <c:pt idx="243">
                  <c:v>0.1285735137719542</c:v>
                </c:pt>
                <c:pt idx="244">
                  <c:v>0.1285735137719542</c:v>
                </c:pt>
                <c:pt idx="245">
                  <c:v>0.1285735137719542</c:v>
                </c:pt>
                <c:pt idx="246">
                  <c:v>0.1285735137719542</c:v>
                </c:pt>
                <c:pt idx="247">
                  <c:v>0.1285735137719542</c:v>
                </c:pt>
                <c:pt idx="248">
                  <c:v>0.1285735137719542</c:v>
                </c:pt>
                <c:pt idx="249">
                  <c:v>0.1285735137719542</c:v>
                </c:pt>
                <c:pt idx="250">
                  <c:v>0.1285735137719542</c:v>
                </c:pt>
                <c:pt idx="251">
                  <c:v>0.1285735137719542</c:v>
                </c:pt>
                <c:pt idx="252">
                  <c:v>0.1285735137719542</c:v>
                </c:pt>
                <c:pt idx="253">
                  <c:v>0.1285735137719542</c:v>
                </c:pt>
                <c:pt idx="254">
                  <c:v>0.1285735137719542</c:v>
                </c:pt>
                <c:pt idx="255">
                  <c:v>0.1285735137719542</c:v>
                </c:pt>
                <c:pt idx="256">
                  <c:v>0.1285735137719542</c:v>
                </c:pt>
                <c:pt idx="257">
                  <c:v>0.1285735137719542</c:v>
                </c:pt>
                <c:pt idx="258">
                  <c:v>0.1285735137719542</c:v>
                </c:pt>
                <c:pt idx="259">
                  <c:v>0.1285735137719542</c:v>
                </c:pt>
                <c:pt idx="260">
                  <c:v>0.1285735137719542</c:v>
                </c:pt>
                <c:pt idx="261">
                  <c:v>0.1285735137719542</c:v>
                </c:pt>
                <c:pt idx="262">
                  <c:v>0.1285735137719542</c:v>
                </c:pt>
                <c:pt idx="263">
                  <c:v>0.1285735137719542</c:v>
                </c:pt>
                <c:pt idx="264">
                  <c:v>0.1285735137719542</c:v>
                </c:pt>
                <c:pt idx="265">
                  <c:v>0.1285735137719542</c:v>
                </c:pt>
                <c:pt idx="266">
                  <c:v>0.1285735137719542</c:v>
                </c:pt>
                <c:pt idx="267">
                  <c:v>0.1285735137719542</c:v>
                </c:pt>
                <c:pt idx="268">
                  <c:v>0.1285735137719542</c:v>
                </c:pt>
                <c:pt idx="269">
                  <c:v>0.1285735137719542</c:v>
                </c:pt>
                <c:pt idx="270">
                  <c:v>0.1285735137719542</c:v>
                </c:pt>
                <c:pt idx="271">
                  <c:v>0.1285735137719542</c:v>
                </c:pt>
                <c:pt idx="272">
                  <c:v>0.1285735137719542</c:v>
                </c:pt>
                <c:pt idx="273">
                  <c:v>0.1285735137719542</c:v>
                </c:pt>
                <c:pt idx="274">
                  <c:v>0.1285735137719542</c:v>
                </c:pt>
                <c:pt idx="275">
                  <c:v>0.1285735137719542</c:v>
                </c:pt>
                <c:pt idx="276">
                  <c:v>0.1285735137719542</c:v>
                </c:pt>
                <c:pt idx="277">
                  <c:v>0.1285735137719542</c:v>
                </c:pt>
                <c:pt idx="278">
                  <c:v>0.1285735137719542</c:v>
                </c:pt>
                <c:pt idx="279">
                  <c:v>0.1285735137719542</c:v>
                </c:pt>
                <c:pt idx="280">
                  <c:v>0.1285735137719542</c:v>
                </c:pt>
                <c:pt idx="281">
                  <c:v>0.1285735137719542</c:v>
                </c:pt>
                <c:pt idx="282">
                  <c:v>0.1285735137719542</c:v>
                </c:pt>
                <c:pt idx="283">
                  <c:v>0.1285735137719542</c:v>
                </c:pt>
                <c:pt idx="284">
                  <c:v>0.1285735137719542</c:v>
                </c:pt>
                <c:pt idx="285">
                  <c:v>0.1285735137719542</c:v>
                </c:pt>
                <c:pt idx="286">
                  <c:v>0.1285735137719542</c:v>
                </c:pt>
                <c:pt idx="287">
                  <c:v>0.1285735137719542</c:v>
                </c:pt>
                <c:pt idx="288">
                  <c:v>0.1285735137719542</c:v>
                </c:pt>
                <c:pt idx="289">
                  <c:v>0.1285735137719542</c:v>
                </c:pt>
                <c:pt idx="290">
                  <c:v>0.1285735137719542</c:v>
                </c:pt>
                <c:pt idx="291">
                  <c:v>0.1285735137719542</c:v>
                </c:pt>
                <c:pt idx="292">
                  <c:v>0.1285735137719542</c:v>
                </c:pt>
                <c:pt idx="293">
                  <c:v>0.1285735137719542</c:v>
                </c:pt>
                <c:pt idx="294">
                  <c:v>0.1285735137719542</c:v>
                </c:pt>
                <c:pt idx="295">
                  <c:v>0.1285735137719542</c:v>
                </c:pt>
                <c:pt idx="296">
                  <c:v>0.1285735137719542</c:v>
                </c:pt>
                <c:pt idx="297">
                  <c:v>0.1285735137719542</c:v>
                </c:pt>
                <c:pt idx="298">
                  <c:v>0.1285735137719542</c:v>
                </c:pt>
                <c:pt idx="299">
                  <c:v>0.1285735137719542</c:v>
                </c:pt>
                <c:pt idx="300">
                  <c:v>0.1285735137719542</c:v>
                </c:pt>
                <c:pt idx="301">
                  <c:v>0.1285735137719542</c:v>
                </c:pt>
                <c:pt idx="302">
                  <c:v>0.1285735137719542</c:v>
                </c:pt>
                <c:pt idx="303">
                  <c:v>0.1285735137719542</c:v>
                </c:pt>
                <c:pt idx="304">
                  <c:v>0.1285735137719542</c:v>
                </c:pt>
                <c:pt idx="305">
                  <c:v>0.1285735137719542</c:v>
                </c:pt>
                <c:pt idx="306">
                  <c:v>0.1285735137719542</c:v>
                </c:pt>
                <c:pt idx="307">
                  <c:v>0.1285735137719542</c:v>
                </c:pt>
                <c:pt idx="308">
                  <c:v>0.1285735137719542</c:v>
                </c:pt>
                <c:pt idx="309">
                  <c:v>0.1285735137719542</c:v>
                </c:pt>
                <c:pt idx="310">
                  <c:v>0.1285735137719542</c:v>
                </c:pt>
                <c:pt idx="311">
                  <c:v>0.1285735137719542</c:v>
                </c:pt>
                <c:pt idx="312">
                  <c:v>0.1285735137719542</c:v>
                </c:pt>
                <c:pt idx="313">
                  <c:v>0.1285735137719542</c:v>
                </c:pt>
                <c:pt idx="314">
                  <c:v>0.1285735137719542</c:v>
                </c:pt>
                <c:pt idx="315">
                  <c:v>0.1285735137719542</c:v>
                </c:pt>
                <c:pt idx="316">
                  <c:v>0.1285735137719542</c:v>
                </c:pt>
                <c:pt idx="317">
                  <c:v>0.1285735137719542</c:v>
                </c:pt>
                <c:pt idx="318">
                  <c:v>0.1285735137719542</c:v>
                </c:pt>
                <c:pt idx="319">
                  <c:v>0.1285735137719542</c:v>
                </c:pt>
                <c:pt idx="320">
                  <c:v>0.1285735137719542</c:v>
                </c:pt>
                <c:pt idx="321">
                  <c:v>0.1285735137719542</c:v>
                </c:pt>
                <c:pt idx="322">
                  <c:v>0.1285735137719542</c:v>
                </c:pt>
                <c:pt idx="323">
                  <c:v>0.1285735137719542</c:v>
                </c:pt>
                <c:pt idx="324">
                  <c:v>0.1285735137719542</c:v>
                </c:pt>
                <c:pt idx="325">
                  <c:v>0.1285735137719542</c:v>
                </c:pt>
                <c:pt idx="326">
                  <c:v>0.1285735137719542</c:v>
                </c:pt>
                <c:pt idx="327">
                  <c:v>0.1285735137719542</c:v>
                </c:pt>
                <c:pt idx="328">
                  <c:v>0.1285735137719542</c:v>
                </c:pt>
                <c:pt idx="329">
                  <c:v>0.1285735137719542</c:v>
                </c:pt>
                <c:pt idx="330">
                  <c:v>0.1285735137719542</c:v>
                </c:pt>
                <c:pt idx="331">
                  <c:v>0.1285735137719542</c:v>
                </c:pt>
                <c:pt idx="332">
                  <c:v>0.1285735137719542</c:v>
                </c:pt>
                <c:pt idx="333">
                  <c:v>0.1285735137719542</c:v>
                </c:pt>
                <c:pt idx="334">
                  <c:v>0.1285735137719542</c:v>
                </c:pt>
                <c:pt idx="335">
                  <c:v>0.1285735137719542</c:v>
                </c:pt>
                <c:pt idx="336">
                  <c:v>0.1285735137719542</c:v>
                </c:pt>
                <c:pt idx="337">
                  <c:v>0.1285735137719542</c:v>
                </c:pt>
                <c:pt idx="338">
                  <c:v>0.1285735137719542</c:v>
                </c:pt>
                <c:pt idx="339">
                  <c:v>0.1285735137719542</c:v>
                </c:pt>
                <c:pt idx="340">
                  <c:v>0.1285735137719542</c:v>
                </c:pt>
                <c:pt idx="341">
                  <c:v>0.1285735137719542</c:v>
                </c:pt>
                <c:pt idx="342">
                  <c:v>0.1285735137719542</c:v>
                </c:pt>
                <c:pt idx="343">
                  <c:v>0.1285735137719542</c:v>
                </c:pt>
                <c:pt idx="344">
                  <c:v>0.1285735137719542</c:v>
                </c:pt>
                <c:pt idx="345">
                  <c:v>0.1285735137719542</c:v>
                </c:pt>
                <c:pt idx="346">
                  <c:v>0.1285735137719542</c:v>
                </c:pt>
                <c:pt idx="347">
                  <c:v>0.1285735137719542</c:v>
                </c:pt>
                <c:pt idx="348">
                  <c:v>0.1285735137719542</c:v>
                </c:pt>
                <c:pt idx="349">
                  <c:v>0.1285735137719542</c:v>
                </c:pt>
                <c:pt idx="350">
                  <c:v>0.1285735137719542</c:v>
                </c:pt>
                <c:pt idx="351">
                  <c:v>0.1285735137719542</c:v>
                </c:pt>
                <c:pt idx="352">
                  <c:v>0.1285735137719542</c:v>
                </c:pt>
                <c:pt idx="353">
                  <c:v>0.1285735137719542</c:v>
                </c:pt>
                <c:pt idx="354">
                  <c:v>0.1285735137719542</c:v>
                </c:pt>
                <c:pt idx="355">
                  <c:v>0.1285735137719542</c:v>
                </c:pt>
                <c:pt idx="356">
                  <c:v>0.1285735137719542</c:v>
                </c:pt>
                <c:pt idx="357">
                  <c:v>0.1285735137719542</c:v>
                </c:pt>
                <c:pt idx="358">
                  <c:v>0.1285735137719542</c:v>
                </c:pt>
                <c:pt idx="359">
                  <c:v>0.1285735137719542</c:v>
                </c:pt>
                <c:pt idx="360">
                  <c:v>0.1285735137719542</c:v>
                </c:pt>
                <c:pt idx="361">
                  <c:v>0.1285735137719542</c:v>
                </c:pt>
                <c:pt idx="362">
                  <c:v>0.1285735137719542</c:v>
                </c:pt>
                <c:pt idx="363">
                  <c:v>0.1285735137719542</c:v>
                </c:pt>
                <c:pt idx="364">
                  <c:v>0.1285735137719542</c:v>
                </c:pt>
                <c:pt idx="365">
                  <c:v>0.1285735137719542</c:v>
                </c:pt>
                <c:pt idx="366">
                  <c:v>0.1285735137719542</c:v>
                </c:pt>
                <c:pt idx="367">
                  <c:v>0.1285735137719542</c:v>
                </c:pt>
                <c:pt idx="368">
                  <c:v>0.1285735137719542</c:v>
                </c:pt>
                <c:pt idx="369">
                  <c:v>0.1285735137719542</c:v>
                </c:pt>
                <c:pt idx="370">
                  <c:v>0.1285735137719542</c:v>
                </c:pt>
                <c:pt idx="371">
                  <c:v>0.1285735137719542</c:v>
                </c:pt>
                <c:pt idx="372">
                  <c:v>0.1285735137719542</c:v>
                </c:pt>
                <c:pt idx="373">
                  <c:v>0.1285735137719542</c:v>
                </c:pt>
                <c:pt idx="374">
                  <c:v>0.1285735137719542</c:v>
                </c:pt>
                <c:pt idx="375">
                  <c:v>0.1285735137719542</c:v>
                </c:pt>
                <c:pt idx="376">
                  <c:v>0.1285735137719542</c:v>
                </c:pt>
                <c:pt idx="377">
                  <c:v>0.1285735137719542</c:v>
                </c:pt>
                <c:pt idx="378">
                  <c:v>0.1285735137719542</c:v>
                </c:pt>
                <c:pt idx="379">
                  <c:v>0.1285735137719542</c:v>
                </c:pt>
                <c:pt idx="380">
                  <c:v>0.1285735137719542</c:v>
                </c:pt>
                <c:pt idx="381">
                  <c:v>0.1285735137719542</c:v>
                </c:pt>
                <c:pt idx="382">
                  <c:v>0.1285735137719542</c:v>
                </c:pt>
                <c:pt idx="383">
                  <c:v>0.1285735137719542</c:v>
                </c:pt>
                <c:pt idx="384">
                  <c:v>0.1285735137719542</c:v>
                </c:pt>
                <c:pt idx="385">
                  <c:v>0.1285735137719542</c:v>
                </c:pt>
                <c:pt idx="386">
                  <c:v>0.1285735137719542</c:v>
                </c:pt>
                <c:pt idx="387">
                  <c:v>0.1285735137719542</c:v>
                </c:pt>
                <c:pt idx="388">
                  <c:v>0.1285735137719542</c:v>
                </c:pt>
                <c:pt idx="389">
                  <c:v>0.1285735137719542</c:v>
                </c:pt>
                <c:pt idx="390">
                  <c:v>0.1285735137719542</c:v>
                </c:pt>
                <c:pt idx="391">
                  <c:v>0.1285735137719542</c:v>
                </c:pt>
                <c:pt idx="392">
                  <c:v>0.1285735137719542</c:v>
                </c:pt>
                <c:pt idx="393">
                  <c:v>0.1285735137719542</c:v>
                </c:pt>
                <c:pt idx="394">
                  <c:v>0.1285735137719542</c:v>
                </c:pt>
                <c:pt idx="395">
                  <c:v>0.1285735137719542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8F-42C5-B4C8-84078F2D29F3}"/>
            </c:ext>
          </c:extLst>
        </c:ser>
        <c:ser>
          <c:idx val="6"/>
          <c:order val="6"/>
          <c:tx>
            <c:strRef>
              <c:f>REGV!$AY$10</c:f>
              <c:strCache>
                <c:ptCount val="1"/>
                <c:pt idx="0">
                  <c:v>VAS12-REGVU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REGV!$AY$23:$AY$394</c:f>
              <c:numCache>
                <c:formatCode>0.0%_);[Red]\-0.0%_)</c:formatCode>
                <c:ptCount val="372"/>
                <c:pt idx="6">
                  <c:v>-0.12325203726876266</c:v>
                </c:pt>
                <c:pt idx="7">
                  <c:v>-0.10513131248838792</c:v>
                </c:pt>
                <c:pt idx="8">
                  <c:v>-0.10572018601036348</c:v>
                </c:pt>
                <c:pt idx="9">
                  <c:v>-7.2687886617746611E-2</c:v>
                </c:pt>
                <c:pt idx="10">
                  <c:v>-1.8106747336038787E-2</c:v>
                </c:pt>
                <c:pt idx="11">
                  <c:v>1.4760489466459248E-2</c:v>
                </c:pt>
                <c:pt idx="12">
                  <c:v>5.8975581695084989E-2</c:v>
                </c:pt>
                <c:pt idx="13">
                  <c:v>0.11087083002187126</c:v>
                </c:pt>
                <c:pt idx="14">
                  <c:v>0.11380206432229634</c:v>
                </c:pt>
                <c:pt idx="15">
                  <c:v>0.12187093214199596</c:v>
                </c:pt>
                <c:pt idx="16">
                  <c:v>0.15512764144655722</c:v>
                </c:pt>
                <c:pt idx="17">
                  <c:v>0.1460850388336381</c:v>
                </c:pt>
                <c:pt idx="18">
                  <c:v>0.11770299615773561</c:v>
                </c:pt>
                <c:pt idx="19">
                  <c:v>0.11186603792511551</c:v>
                </c:pt>
                <c:pt idx="20">
                  <c:v>0.10391389328910972</c:v>
                </c:pt>
                <c:pt idx="21">
                  <c:v>6.0356546501640462E-2</c:v>
                </c:pt>
                <c:pt idx="22">
                  <c:v>2.178287651683819E-2</c:v>
                </c:pt>
                <c:pt idx="23">
                  <c:v>4.6898377520091072E-2</c:v>
                </c:pt>
                <c:pt idx="24">
                  <c:v>9.1070110883451294E-2</c:v>
                </c:pt>
                <c:pt idx="25">
                  <c:v>0.1218086020975131</c:v>
                </c:pt>
                <c:pt idx="26">
                  <c:v>0.1488495801563352</c:v>
                </c:pt>
                <c:pt idx="27">
                  <c:v>0.1517615112715669</c:v>
                </c:pt>
                <c:pt idx="28">
                  <c:v>0.14688006366733686</c:v>
                </c:pt>
                <c:pt idx="29">
                  <c:v>0.14361322173775415</c:v>
                </c:pt>
                <c:pt idx="30">
                  <c:v>0.12554509646347078</c:v>
                </c:pt>
                <c:pt idx="31">
                  <c:v>0.11897724086575945</c:v>
                </c:pt>
                <c:pt idx="32">
                  <c:v>0.17233715436175934</c:v>
                </c:pt>
                <c:pt idx="33">
                  <c:v>0.23456392636607548</c:v>
                </c:pt>
                <c:pt idx="34">
                  <c:v>0.2218776072448656</c:v>
                </c:pt>
                <c:pt idx="35">
                  <c:v>0.19090358255542106</c:v>
                </c:pt>
                <c:pt idx="36">
                  <c:v>0.18747014386522154</c:v>
                </c:pt>
                <c:pt idx="37">
                  <c:v>0.17610089566834097</c:v>
                </c:pt>
                <c:pt idx="38">
                  <c:v>0.15638480653229281</c:v>
                </c:pt>
                <c:pt idx="39">
                  <c:v>0.13593445747976762</c:v>
                </c:pt>
                <c:pt idx="40">
                  <c:v>9.9564532843171349E-2</c:v>
                </c:pt>
                <c:pt idx="41">
                  <c:v>5.8040909088233228E-2</c:v>
                </c:pt>
                <c:pt idx="42">
                  <c:v>4.7215924111008833E-2</c:v>
                </c:pt>
                <c:pt idx="43">
                  <c:v>3.5771071563998058E-2</c:v>
                </c:pt>
                <c:pt idx="44">
                  <c:v>-2.5716422583477616E-2</c:v>
                </c:pt>
                <c:pt idx="45">
                  <c:v>-7.441824352465598E-2</c:v>
                </c:pt>
                <c:pt idx="46">
                  <c:v>-6.4589147462522312E-2</c:v>
                </c:pt>
                <c:pt idx="47">
                  <c:v>-7.3653146838910666E-2</c:v>
                </c:pt>
                <c:pt idx="48">
                  <c:v>-0.10775027945504612</c:v>
                </c:pt>
                <c:pt idx="49">
                  <c:v>-9.7732254176019273E-2</c:v>
                </c:pt>
                <c:pt idx="50">
                  <c:v>-5.9765573519943493E-2</c:v>
                </c:pt>
                <c:pt idx="51">
                  <c:v>-6.199423303591689E-3</c:v>
                </c:pt>
                <c:pt idx="52">
                  <c:v>7.9814416208481509E-2</c:v>
                </c:pt>
                <c:pt idx="53">
                  <c:v>0.16403153825954342</c:v>
                </c:pt>
                <c:pt idx="54">
                  <c:v>0.18459140370346883</c:v>
                </c:pt>
                <c:pt idx="55">
                  <c:v>0.1974094171114118</c:v>
                </c:pt>
                <c:pt idx="56">
                  <c:v>0.258871980680353</c:v>
                </c:pt>
                <c:pt idx="57">
                  <c:v>0.28153050714946781</c:v>
                </c:pt>
                <c:pt idx="58">
                  <c:v>0.24839744062677727</c:v>
                </c:pt>
                <c:pt idx="59">
                  <c:v>0.20275738611573435</c:v>
                </c:pt>
                <c:pt idx="60">
                  <c:v>0.14158930351905918</c:v>
                </c:pt>
                <c:pt idx="61">
                  <c:v>7.3394295326412617E-2</c:v>
                </c:pt>
                <c:pt idx="62">
                  <c:v>1.5200319913051263E-2</c:v>
                </c:pt>
                <c:pt idx="63">
                  <c:v>-5.740054355223978E-2</c:v>
                </c:pt>
                <c:pt idx="64">
                  <c:v>-0.13188793627993645</c:v>
                </c:pt>
                <c:pt idx="65">
                  <c:v>-0.15300590160782257</c:v>
                </c:pt>
                <c:pt idx="66">
                  <c:v>-0.14485955623822067</c:v>
                </c:pt>
                <c:pt idx="67">
                  <c:v>-0.18371387833867647</c:v>
                </c:pt>
                <c:pt idx="68">
                  <c:v>-0.25601226102514063</c:v>
                </c:pt>
                <c:pt idx="69">
                  <c:v>-0.27829493091764035</c:v>
                </c:pt>
                <c:pt idx="70">
                  <c:v>-0.23945630105341353</c:v>
                </c:pt>
                <c:pt idx="71">
                  <c:v>-0.1983720121575292</c:v>
                </c:pt>
                <c:pt idx="72">
                  <c:v>-0.17469522798465609</c:v>
                </c:pt>
                <c:pt idx="73">
                  <c:v>-0.17078789358795765</c:v>
                </c:pt>
                <c:pt idx="74">
                  <c:v>-0.17273351294222683</c:v>
                </c:pt>
                <c:pt idx="75">
                  <c:v>-0.1515187118459993</c:v>
                </c:pt>
                <c:pt idx="76">
                  <c:v>-0.16252501302280176</c:v>
                </c:pt>
                <c:pt idx="77">
                  <c:v>-0.20846562107857647</c:v>
                </c:pt>
                <c:pt idx="78">
                  <c:v>-0.21971300555605733</c:v>
                </c:pt>
                <c:pt idx="79">
                  <c:v>-0.1991715992722779</c:v>
                </c:pt>
                <c:pt idx="80">
                  <c:v>-0.1937793170369313</c:v>
                </c:pt>
                <c:pt idx="81">
                  <c:v>-0.21668124296800706</c:v>
                </c:pt>
                <c:pt idx="82">
                  <c:v>-0.26296617240898834</c:v>
                </c:pt>
                <c:pt idx="83">
                  <c:v>-0.30699962718140472</c:v>
                </c:pt>
                <c:pt idx="84">
                  <c:v>-0.3130719272420156</c:v>
                </c:pt>
                <c:pt idx="85">
                  <c:v>-0.28078325780914981</c:v>
                </c:pt>
                <c:pt idx="86">
                  <c:v>-0.23436935150219851</c:v>
                </c:pt>
                <c:pt idx="87">
                  <c:v>-0.20143311880737536</c:v>
                </c:pt>
                <c:pt idx="88">
                  <c:v>-0.1418386906173984</c:v>
                </c:pt>
                <c:pt idx="89">
                  <c:v>-6.7026080106067143E-2</c:v>
                </c:pt>
                <c:pt idx="90">
                  <c:v>-1.8477065914442203E-2</c:v>
                </c:pt>
                <c:pt idx="91">
                  <c:v>5.4924601587957644E-2</c:v>
                </c:pt>
                <c:pt idx="92">
                  <c:v>0.14784440336356752</c:v>
                </c:pt>
                <c:pt idx="93">
                  <c:v>0.19696359499560834</c:v>
                </c:pt>
                <c:pt idx="94">
                  <c:v>0.24910653009333905</c:v>
                </c:pt>
                <c:pt idx="95">
                  <c:v>0.34209109494787193</c:v>
                </c:pt>
                <c:pt idx="96">
                  <c:v>0.38094698127094073</c:v>
                </c:pt>
                <c:pt idx="97">
                  <c:v>0.36348821262416431</c:v>
                </c:pt>
                <c:pt idx="98">
                  <c:v>0.37516614417914829</c:v>
                </c:pt>
                <c:pt idx="99">
                  <c:v>0.38393956609252533</c:v>
                </c:pt>
                <c:pt idx="100">
                  <c:v>0.36970935321578047</c:v>
                </c:pt>
                <c:pt idx="101">
                  <c:v>0.37358177140664472</c:v>
                </c:pt>
                <c:pt idx="102">
                  <c:v>0.3514026381420543</c:v>
                </c:pt>
                <c:pt idx="103">
                  <c:v>0.27579167477081845</c:v>
                </c:pt>
                <c:pt idx="104">
                  <c:v>0.23442494774653166</c:v>
                </c:pt>
                <c:pt idx="105">
                  <c:v>0.25599117318757414</c:v>
                </c:pt>
                <c:pt idx="106">
                  <c:v>0.24257783209927641</c:v>
                </c:pt>
                <c:pt idx="107">
                  <c:v>0.18707258298787677</c:v>
                </c:pt>
                <c:pt idx="108">
                  <c:v>0.17622691218424547</c:v>
                </c:pt>
                <c:pt idx="109">
                  <c:v>0.19535880229155533</c:v>
                </c:pt>
                <c:pt idx="110">
                  <c:v>0.18633546699347314</c:v>
                </c:pt>
                <c:pt idx="111">
                  <c:v>0.17687840912072361</c:v>
                </c:pt>
                <c:pt idx="112">
                  <c:v>0.1683411038390874</c:v>
                </c:pt>
                <c:pt idx="113">
                  <c:v>0.13405892132600794</c:v>
                </c:pt>
                <c:pt idx="114">
                  <c:v>0.11228120596585822</c:v>
                </c:pt>
                <c:pt idx="115">
                  <c:v>0.12934001804391393</c:v>
                </c:pt>
                <c:pt idx="116">
                  <c:v>0.13630408716757092</c:v>
                </c:pt>
                <c:pt idx="117">
                  <c:v>0.10586358209332536</c:v>
                </c:pt>
                <c:pt idx="118">
                  <c:v>0.1165671429623143</c:v>
                </c:pt>
                <c:pt idx="119">
                  <c:v>0.14944824660481926</c:v>
                </c:pt>
                <c:pt idx="120">
                  <c:v>0.13952093231503127</c:v>
                </c:pt>
                <c:pt idx="121">
                  <c:v>0.13915942833262585</c:v>
                </c:pt>
                <c:pt idx="122">
                  <c:v>0.13374401709453898</c:v>
                </c:pt>
                <c:pt idx="123">
                  <c:v>0.11144890934860063</c:v>
                </c:pt>
                <c:pt idx="124">
                  <c:v>0.11807560851379839</c:v>
                </c:pt>
                <c:pt idx="125">
                  <c:v>0.12099490590133977</c:v>
                </c:pt>
                <c:pt idx="126">
                  <c:v>0.10486826369426794</c:v>
                </c:pt>
                <c:pt idx="127">
                  <c:v>9.5061402076717094E-2</c:v>
                </c:pt>
                <c:pt idx="128">
                  <c:v>0.11089988120799243</c:v>
                </c:pt>
                <c:pt idx="129">
                  <c:v>0.13729628353208723</c:v>
                </c:pt>
                <c:pt idx="130">
                  <c:v>0.12381121402980577</c:v>
                </c:pt>
                <c:pt idx="131">
                  <c:v>0.11603624616163088</c:v>
                </c:pt>
                <c:pt idx="132">
                  <c:v>0.15409090542123627</c:v>
                </c:pt>
                <c:pt idx="133">
                  <c:v>0.16671068160658065</c:v>
                </c:pt>
                <c:pt idx="134">
                  <c:v>0.17807133440489631</c:v>
                </c:pt>
                <c:pt idx="135">
                  <c:v>0.20700703612031113</c:v>
                </c:pt>
                <c:pt idx="136">
                  <c:v>0.19259034223394544</c:v>
                </c:pt>
                <c:pt idx="137">
                  <c:v>0.17929783911881825</c:v>
                </c:pt>
                <c:pt idx="138">
                  <c:v>0.19086929387148732</c:v>
                </c:pt>
                <c:pt idx="139">
                  <c:v>0.17806655343621602</c:v>
                </c:pt>
                <c:pt idx="140">
                  <c:v>0.14486573399270952</c:v>
                </c:pt>
                <c:pt idx="141">
                  <c:v>0.12938040994008126</c:v>
                </c:pt>
                <c:pt idx="142">
                  <c:v>0.13050217685397358</c:v>
                </c:pt>
                <c:pt idx="143">
                  <c:v>0.13408139427954247</c:v>
                </c:pt>
                <c:pt idx="144">
                  <c:v>0.13811871193475755</c:v>
                </c:pt>
                <c:pt idx="145">
                  <c:v>0.1303614736523</c:v>
                </c:pt>
                <c:pt idx="146">
                  <c:v>0.11658949003177277</c:v>
                </c:pt>
                <c:pt idx="147">
                  <c:v>0.10790129619380906</c:v>
                </c:pt>
                <c:pt idx="148">
                  <c:v>9.7563268181005913E-2</c:v>
                </c:pt>
                <c:pt idx="149">
                  <c:v>9.1367685344122762E-2</c:v>
                </c:pt>
                <c:pt idx="150">
                  <c:v>0.11353579103678246</c:v>
                </c:pt>
                <c:pt idx="151">
                  <c:v>0.15498047461613007</c:v>
                </c:pt>
                <c:pt idx="152">
                  <c:v>0.16045704012624484</c:v>
                </c:pt>
                <c:pt idx="153">
                  <c:v>0.1400387803680494</c:v>
                </c:pt>
                <c:pt idx="154">
                  <c:v>0.15840553929380286</c:v>
                </c:pt>
                <c:pt idx="155">
                  <c:v>0.18136683828527556</c:v>
                </c:pt>
                <c:pt idx="156">
                  <c:v>0.15181978034758825</c:v>
                </c:pt>
                <c:pt idx="157">
                  <c:v>0.1270116235911154</c:v>
                </c:pt>
                <c:pt idx="158">
                  <c:v>0.12588530170111256</c:v>
                </c:pt>
                <c:pt idx="159">
                  <c:v>0.11579029000282648</c:v>
                </c:pt>
                <c:pt idx="160">
                  <c:v>0.11652580849796745</c:v>
                </c:pt>
                <c:pt idx="161">
                  <c:v>9.8680754520293235E-2</c:v>
                </c:pt>
                <c:pt idx="162">
                  <c:v>3.4020671622984722E-2</c:v>
                </c:pt>
                <c:pt idx="163">
                  <c:v>-2.6424750856451018E-2</c:v>
                </c:pt>
                <c:pt idx="164">
                  <c:v>-3.8752412386213408E-2</c:v>
                </c:pt>
                <c:pt idx="165">
                  <c:v>-3.83806644528778E-2</c:v>
                </c:pt>
                <c:pt idx="166">
                  <c:v>-8.2895930243124805E-2</c:v>
                </c:pt>
                <c:pt idx="167">
                  <c:v>-0.1377360658022444</c:v>
                </c:pt>
                <c:pt idx="168">
                  <c:v>-0.14091603895362859</c:v>
                </c:pt>
                <c:pt idx="169">
                  <c:v>-0.14007634528438029</c:v>
                </c:pt>
                <c:pt idx="170">
                  <c:v>-0.16128759091038714</c:v>
                </c:pt>
                <c:pt idx="171">
                  <c:v>-0.15723748498673762</c:v>
                </c:pt>
                <c:pt idx="172">
                  <c:v>-0.13583944428322192</c:v>
                </c:pt>
                <c:pt idx="173">
                  <c:v>-0.10300663306481683</c:v>
                </c:pt>
                <c:pt idx="174">
                  <c:v>-4.5447351528740021E-2</c:v>
                </c:pt>
                <c:pt idx="175">
                  <c:v>2.7874463754771206E-3</c:v>
                </c:pt>
                <c:pt idx="176">
                  <c:v>1.1315180150244686E-2</c:v>
                </c:pt>
                <c:pt idx="177">
                  <c:v>2.866656274219137E-2</c:v>
                </c:pt>
                <c:pt idx="178">
                  <c:v>7.4716001995035697E-2</c:v>
                </c:pt>
                <c:pt idx="179">
                  <c:v>0.10110655671312441</c:v>
                </c:pt>
                <c:pt idx="180">
                  <c:v>0.11207272378023192</c:v>
                </c:pt>
                <c:pt idx="181">
                  <c:v>0.1412047481946328</c:v>
                </c:pt>
                <c:pt idx="182">
                  <c:v>0.17185580401593969</c:v>
                </c:pt>
                <c:pt idx="183">
                  <c:v>0.17271088321662353</c:v>
                </c:pt>
                <c:pt idx="184">
                  <c:v>0.15969186616914244</c:v>
                </c:pt>
                <c:pt idx="185">
                  <c:v>0.14657891261618605</c:v>
                </c:pt>
                <c:pt idx="186">
                  <c:v>0.12564450016667217</c:v>
                </c:pt>
                <c:pt idx="187">
                  <c:v>0.11821107812105502</c:v>
                </c:pt>
                <c:pt idx="188">
                  <c:v>0.13664694851220149</c:v>
                </c:pt>
                <c:pt idx="189">
                  <c:v>0.15031931565469003</c:v>
                </c:pt>
                <c:pt idx="190">
                  <c:v>0.16893558359884553</c:v>
                </c:pt>
                <c:pt idx="191">
                  <c:v>0.21714710977331175</c:v>
                </c:pt>
                <c:pt idx="192">
                  <c:v>0.26285874699927847</c:v>
                </c:pt>
                <c:pt idx="193">
                  <c:v>0.27729786836353787</c:v>
                </c:pt>
                <c:pt idx="194">
                  <c:v>0.25959560292577599</c:v>
                </c:pt>
                <c:pt idx="195">
                  <c:v>0.23469610374557304</c:v>
                </c:pt>
                <c:pt idx="196">
                  <c:v>0.22251921137290442</c:v>
                </c:pt>
                <c:pt idx="197">
                  <c:v>0.21435125813220135</c:v>
                </c:pt>
                <c:pt idx="198">
                  <c:v>0.19480465918132861</c:v>
                </c:pt>
                <c:pt idx="199">
                  <c:v>0.16297236824486738</c:v>
                </c:pt>
                <c:pt idx="200">
                  <c:v>0.14650122245333908</c:v>
                </c:pt>
                <c:pt idx="201">
                  <c:v>0.13789562546407463</c:v>
                </c:pt>
                <c:pt idx="202">
                  <c:v>0.11201226050638113</c:v>
                </c:pt>
                <c:pt idx="203">
                  <c:v>6.8886535887332956E-2</c:v>
                </c:pt>
                <c:pt idx="204">
                  <c:v>1.2372487515843078E-2</c:v>
                </c:pt>
                <c:pt idx="205">
                  <c:v>-1.5129809500819325E-2</c:v>
                </c:pt>
                <c:pt idx="206">
                  <c:v>-8.9184170813242369E-3</c:v>
                </c:pt>
                <c:pt idx="207">
                  <c:v>-1.0852225171582019E-2</c:v>
                </c:pt>
                <c:pt idx="208">
                  <c:v>-2.3170435967099667E-2</c:v>
                </c:pt>
                <c:pt idx="209">
                  <c:v>-3.7050714716296174E-2</c:v>
                </c:pt>
                <c:pt idx="210">
                  <c:v>-3.0860663012061806E-2</c:v>
                </c:pt>
                <c:pt idx="211">
                  <c:v>-1.6342438520416613E-2</c:v>
                </c:pt>
                <c:pt idx="212">
                  <c:v>-3.2582209633796766E-2</c:v>
                </c:pt>
                <c:pt idx="213">
                  <c:v>-5.5727668490830329E-2</c:v>
                </c:pt>
                <c:pt idx="214">
                  <c:v>-4.7933080847872733E-2</c:v>
                </c:pt>
                <c:pt idx="215">
                  <c:v>-2.9407383893941486E-2</c:v>
                </c:pt>
                <c:pt idx="216">
                  <c:v>-2.8129877029737571E-2</c:v>
                </c:pt>
                <c:pt idx="217">
                  <c:v>-1.4690629606444072E-2</c:v>
                </c:pt>
                <c:pt idx="218">
                  <c:v>7.6832616267308307E-3</c:v>
                </c:pt>
                <c:pt idx="219">
                  <c:v>3.2503542020782872E-2</c:v>
                </c:pt>
                <c:pt idx="220">
                  <c:v>7.6063057764121256E-2</c:v>
                </c:pt>
                <c:pt idx="221">
                  <c:v>9.3009477436396093E-2</c:v>
                </c:pt>
                <c:pt idx="222">
                  <c:v>8.1892156942912075E-2</c:v>
                </c:pt>
                <c:pt idx="223">
                  <c:v>7.9737752926418715E-2</c:v>
                </c:pt>
                <c:pt idx="224">
                  <c:v>7.4322583407101295E-2</c:v>
                </c:pt>
                <c:pt idx="225">
                  <c:v>4.4354439490900122E-2</c:v>
                </c:pt>
                <c:pt idx="226">
                  <c:v>5.0086206119697163E-3</c:v>
                </c:pt>
                <c:pt idx="227">
                  <c:v>-4.7193897711119703E-3</c:v>
                </c:pt>
                <c:pt idx="228">
                  <c:v>3.8311754928899155E-4</c:v>
                </c:pt>
                <c:pt idx="229">
                  <c:v>-2.5082823379679042E-2</c:v>
                </c:pt>
                <c:pt idx="230">
                  <c:v>-6.0093289730938748E-2</c:v>
                </c:pt>
                <c:pt idx="231">
                  <c:v>-9.1664349627503028E-2</c:v>
                </c:pt>
                <c:pt idx="232">
                  <c:v>-0.12172158169379654</c:v>
                </c:pt>
                <c:pt idx="233">
                  <c:v>-0.13502630902684609</c:v>
                </c:pt>
                <c:pt idx="234">
                  <c:v>-0.14940782094638738</c:v>
                </c:pt>
                <c:pt idx="235">
                  <c:v>-0.15603655192836796</c:v>
                </c:pt>
                <c:pt idx="236">
                  <c:v>-0.13025367206638672</c:v>
                </c:pt>
                <c:pt idx="237">
                  <c:v>-9.0524769859347876E-2</c:v>
                </c:pt>
                <c:pt idx="238">
                  <c:v>-7.8877426196167999E-2</c:v>
                </c:pt>
                <c:pt idx="239">
                  <c:v>-8.2469222188349955E-2</c:v>
                </c:pt>
                <c:pt idx="240">
                  <c:v>-4.8218795754306987E-2</c:v>
                </c:pt>
                <c:pt idx="241">
                  <c:v>-1.4997563715813178E-2</c:v>
                </c:pt>
                <c:pt idx="242">
                  <c:v>-7.5128530829448037E-3</c:v>
                </c:pt>
                <c:pt idx="243">
                  <c:v>1.4377079902514023E-2</c:v>
                </c:pt>
                <c:pt idx="244">
                  <c:v>4.647470806817755E-2</c:v>
                </c:pt>
                <c:pt idx="245">
                  <c:v>8.1307933085281947E-2</c:v>
                </c:pt>
                <c:pt idx="246">
                  <c:v>0.10812688061379427</c:v>
                </c:pt>
                <c:pt idx="247">
                  <c:v>0.11079643025224906</c:v>
                </c:pt>
                <c:pt idx="248">
                  <c:v>9.8517186459193162E-2</c:v>
                </c:pt>
                <c:pt idx="249">
                  <c:v>8.0865612274672261E-2</c:v>
                </c:pt>
                <c:pt idx="250">
                  <c:v>4.9919279097029978E-2</c:v>
                </c:pt>
                <c:pt idx="251">
                  <c:v>-1.816116235705878E-3</c:v>
                </c:pt>
                <c:pt idx="252">
                  <c:v>-6.3454024479750903E-2</c:v>
                </c:pt>
                <c:pt idx="253">
                  <c:v>-9.6455049954386141E-2</c:v>
                </c:pt>
                <c:pt idx="254">
                  <c:v>-0.10910438051098881</c:v>
                </c:pt>
                <c:pt idx="255">
                  <c:v>-0.13401667610092616</c:v>
                </c:pt>
                <c:pt idx="256">
                  <c:v>-0.14993929122753935</c:v>
                </c:pt>
                <c:pt idx="257">
                  <c:v>-0.1580134323291057</c:v>
                </c:pt>
                <c:pt idx="258">
                  <c:v>-0.16618047364204314</c:v>
                </c:pt>
                <c:pt idx="259">
                  <c:v>-0.15892299986238267</c:v>
                </c:pt>
                <c:pt idx="260">
                  <c:v>-0.13608762964136201</c:v>
                </c:pt>
                <c:pt idx="261">
                  <c:v>-0.10643062727832853</c:v>
                </c:pt>
                <c:pt idx="262">
                  <c:v>-6.6260088291033359E-2</c:v>
                </c:pt>
                <c:pt idx="263">
                  <c:v>-1.6386901724168679E-2</c:v>
                </c:pt>
                <c:pt idx="264">
                  <c:v>1.2687447777995464E-2</c:v>
                </c:pt>
                <c:pt idx="265">
                  <c:v>4.2718259309626916E-2</c:v>
                </c:pt>
                <c:pt idx="266">
                  <c:v>0.11241167917275607</c:v>
                </c:pt>
                <c:pt idx="267">
                  <c:v>0.15842711051077329</c:v>
                </c:pt>
                <c:pt idx="268">
                  <c:v>0.14936287637091983</c:v>
                </c:pt>
                <c:pt idx="269">
                  <c:v>0.1691248681402131</c:v>
                </c:pt>
                <c:pt idx="270">
                  <c:v>0.19530901435315684</c:v>
                </c:pt>
                <c:pt idx="271">
                  <c:v>0.15784466988072987</c:v>
                </c:pt>
                <c:pt idx="272">
                  <c:v>0.12297804934435197</c:v>
                </c:pt>
                <c:pt idx="273">
                  <c:v>0.12366752021843275</c:v>
                </c:pt>
                <c:pt idx="274">
                  <c:v>0.13565946012006358</c:v>
                </c:pt>
                <c:pt idx="275">
                  <c:v>0.14530659287934333</c:v>
                </c:pt>
                <c:pt idx="276">
                  <c:v>0.12986564609352214</c:v>
                </c:pt>
                <c:pt idx="277">
                  <c:v>0.1294005644366174</c:v>
                </c:pt>
                <c:pt idx="278">
                  <c:v>0.1458671470688484</c:v>
                </c:pt>
                <c:pt idx="279">
                  <c:v>0.12866070125644358</c:v>
                </c:pt>
                <c:pt idx="280">
                  <c:v>7.7432529821133134E-2</c:v>
                </c:pt>
                <c:pt idx="281">
                  <c:v>-3.2534668283119572E-3</c:v>
                </c:pt>
                <c:pt idx="282">
                  <c:v>-5.4230507762222602E-2</c:v>
                </c:pt>
                <c:pt idx="283">
                  <c:v>-5.6651310344735584E-2</c:v>
                </c:pt>
                <c:pt idx="284">
                  <c:v>-8.0692462237985318E-2</c:v>
                </c:pt>
                <c:pt idx="285">
                  <c:v>-0.13013332372580888</c:v>
                </c:pt>
                <c:pt idx="286">
                  <c:v>-0.1545253603170943</c:v>
                </c:pt>
                <c:pt idx="287">
                  <c:v>-0.12671245951695298</c:v>
                </c:pt>
                <c:pt idx="288">
                  <c:v>-5.6774036655750537E-2</c:v>
                </c:pt>
                <c:pt idx="289">
                  <c:v>-3.1885794901521769E-2</c:v>
                </c:pt>
                <c:pt idx="290">
                  <c:v>-6.445113058662888E-2</c:v>
                </c:pt>
                <c:pt idx="291">
                  <c:v>-2.4453878372685867E-2</c:v>
                </c:pt>
                <c:pt idx="292">
                  <c:v>3.3853920400085391E-2</c:v>
                </c:pt>
                <c:pt idx="293">
                  <c:v>1.0324986865999808E-2</c:v>
                </c:pt>
                <c:pt idx="294">
                  <c:v>-1.6256226497547877E-2</c:v>
                </c:pt>
                <c:pt idx="295">
                  <c:v>-1.344234852066295E-2</c:v>
                </c:pt>
                <c:pt idx="296">
                  <c:v>-7.5666206178027773E-3</c:v>
                </c:pt>
                <c:pt idx="297">
                  <c:v>-2.3646750415896589E-2</c:v>
                </c:pt>
                <c:pt idx="298">
                  <c:v>-5.2224387578199472E-2</c:v>
                </c:pt>
                <c:pt idx="299">
                  <c:v>-7.8827516995406466E-2</c:v>
                </c:pt>
                <c:pt idx="300">
                  <c:v>-0.14297182873090686</c:v>
                </c:pt>
                <c:pt idx="301">
                  <c:v>-0.22665334107767932</c:v>
                </c:pt>
                <c:pt idx="302">
                  <c:v>-0.27584541822591468</c:v>
                </c:pt>
                <c:pt idx="303">
                  <c:v>-0.29039018319509702</c:v>
                </c:pt>
                <c:pt idx="304">
                  <c:v>-0.26079808819968298</c:v>
                </c:pt>
                <c:pt idx="305">
                  <c:v>-0.16923692502344501</c:v>
                </c:pt>
                <c:pt idx="306">
                  <c:v>-6.4053571592403213E-2</c:v>
                </c:pt>
                <c:pt idx="307">
                  <c:v>-1.0318237602544578E-3</c:v>
                </c:pt>
                <c:pt idx="308">
                  <c:v>2.3531545079871652E-2</c:v>
                </c:pt>
                <c:pt idx="309">
                  <c:v>8.0616240388770466E-2</c:v>
                </c:pt>
                <c:pt idx="310">
                  <c:v>0.13375936725784965</c:v>
                </c:pt>
                <c:pt idx="311">
                  <c:v>0.12470779835256862</c:v>
                </c:pt>
                <c:pt idx="312">
                  <c:v>0.13569883456748122</c:v>
                </c:pt>
                <c:pt idx="313">
                  <c:v>0.19130977365722845</c:v>
                </c:pt>
                <c:pt idx="314">
                  <c:v>0.20598415103742274</c:v>
                </c:pt>
                <c:pt idx="315">
                  <c:v>0.1272408733753656</c:v>
                </c:pt>
                <c:pt idx="316">
                  <c:v>6.6459385545280636E-2</c:v>
                </c:pt>
                <c:pt idx="317">
                  <c:v>7.7263343471008605E-2</c:v>
                </c:pt>
                <c:pt idx="318">
                  <c:v>6.4540302683675721E-2</c:v>
                </c:pt>
                <c:pt idx="319">
                  <c:v>7.2400778850252534E-2</c:v>
                </c:pt>
                <c:pt idx="320">
                  <c:v>9.599750287295139E-2</c:v>
                </c:pt>
                <c:pt idx="321">
                  <c:v>5.6984836263489269E-2</c:v>
                </c:pt>
                <c:pt idx="322">
                  <c:v>4.0030546423523328E-2</c:v>
                </c:pt>
                <c:pt idx="323">
                  <c:v>3.486333833058386E-2</c:v>
                </c:pt>
                <c:pt idx="324">
                  <c:v>-1.9136850759854385E-3</c:v>
                </c:pt>
                <c:pt idx="325">
                  <c:v>-5.738984698018923E-3</c:v>
                </c:pt>
                <c:pt idx="326">
                  <c:v>1.7809528966203247E-2</c:v>
                </c:pt>
                <c:pt idx="327">
                  <c:v>4.2871072104881724E-2</c:v>
                </c:pt>
                <c:pt idx="328">
                  <c:v>5.6326152516984473E-2</c:v>
                </c:pt>
                <c:pt idx="329">
                  <c:v>2.2038255012053254E-2</c:v>
                </c:pt>
                <c:pt idx="330">
                  <c:v>-5.6857961663267953E-2</c:v>
                </c:pt>
                <c:pt idx="331">
                  <c:v>-0.11922640523125783</c:v>
                </c:pt>
                <c:pt idx="332">
                  <c:v>-0.12821960632437035</c:v>
                </c:pt>
                <c:pt idx="333">
                  <c:v>-0.11929297813620632</c:v>
                </c:pt>
                <c:pt idx="334">
                  <c:v>-0.13007604711770482</c:v>
                </c:pt>
                <c:pt idx="335">
                  <c:v>-0.12041084777639954</c:v>
                </c:pt>
                <c:pt idx="336">
                  <c:v>-7.9686984762349033E-2</c:v>
                </c:pt>
                <c:pt idx="337">
                  <c:v>-3.6052632708681642E-2</c:v>
                </c:pt>
                <c:pt idx="338">
                  <c:v>1.3119715940835164E-2</c:v>
                </c:pt>
                <c:pt idx="339">
                  <c:v>4.26469480484859E-2</c:v>
                </c:pt>
                <c:pt idx="340">
                  <c:v>3.5983037735435541E-2</c:v>
                </c:pt>
                <c:pt idx="341">
                  <c:v>3.4433467825288E-2</c:v>
                </c:pt>
                <c:pt idx="342">
                  <c:v>6.0864236205145028E-2</c:v>
                </c:pt>
                <c:pt idx="343">
                  <c:v>4.6401170336282105E-2</c:v>
                </c:pt>
                <c:pt idx="344">
                  <c:v>2.7305126630428056E-4</c:v>
                </c:pt>
                <c:pt idx="345">
                  <c:v>6.0665047371681879E-3</c:v>
                </c:pt>
                <c:pt idx="346">
                  <c:v>2.4460416889519054E-2</c:v>
                </c:pt>
                <c:pt idx="347">
                  <c:v>1.5882665902484661E-3</c:v>
                </c:pt>
                <c:pt idx="348">
                  <c:v>-3.1592622051601738E-2</c:v>
                </c:pt>
                <c:pt idx="349">
                  <c:v>-5.5563189399564394E-2</c:v>
                </c:pt>
                <c:pt idx="350">
                  <c:v>-6.15389977222357E-2</c:v>
                </c:pt>
                <c:pt idx="351">
                  <c:v>-3.6433789053950116E-2</c:v>
                </c:pt>
                <c:pt idx="352">
                  <c:v>-1.0762871188030321E-4</c:v>
                </c:pt>
                <c:pt idx="353">
                  <c:v>4.017667146087267E-2</c:v>
                </c:pt>
                <c:pt idx="354">
                  <c:v>9.0868672327340416E-2</c:v>
                </c:pt>
                <c:pt idx="355">
                  <c:v>0.13541232432181838</c:v>
                </c:pt>
                <c:pt idx="356">
                  <c:v>0.16086759529610095</c:v>
                </c:pt>
                <c:pt idx="357">
                  <c:v>0.17528255380325253</c:v>
                </c:pt>
                <c:pt idx="358">
                  <c:v>0.19383727996457289</c:v>
                </c:pt>
                <c:pt idx="359">
                  <c:v>0.2228958590749972</c:v>
                </c:pt>
                <c:pt idx="360">
                  <c:v>0.25683312000847347</c:v>
                </c:pt>
                <c:pt idx="361">
                  <c:v>0.25680941341808672</c:v>
                </c:pt>
                <c:pt idx="362">
                  <c:v>0.22475960535628703</c:v>
                </c:pt>
                <c:pt idx="363">
                  <c:v>0.20206791487521958</c:v>
                </c:pt>
                <c:pt idx="364">
                  <c:v>0.16588002120134493</c:v>
                </c:pt>
                <c:pt idx="365">
                  <c:v>0.11184765552284026</c:v>
                </c:pt>
                <c:pt idx="366">
                  <c:v>6.2722444501318364E-2</c:v>
                </c:pt>
                <c:pt idx="367">
                  <c:v>2.3117864167656599E-2</c:v>
                </c:pt>
                <c:pt idx="368">
                  <c:v>5.4886982078317104E-4</c:v>
                </c:pt>
                <c:pt idx="369">
                  <c:v>-1.9710557639861181E-2</c:v>
                </c:pt>
                <c:pt idx="370">
                  <c:v>-5.05156203556959E-2</c:v>
                </c:pt>
                <c:pt idx="371">
                  <c:v>-6.4299662240171807E-2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4-407F-9241-099A53BA9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12384"/>
        <c:axId val="81322368"/>
      </c:lineChart>
      <c:catAx>
        <c:axId val="81312384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1322368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81322368"/>
        <c:scaling>
          <c:orientation val="minMax"/>
        </c:scaling>
        <c:delete val="0"/>
        <c:axPos val="l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%_);[Red]\-0%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1312384"/>
        <c:crosses val="autoZero"/>
        <c:crossBetween val="midCat"/>
      </c:valAx>
      <c:catAx>
        <c:axId val="813239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81325440"/>
        <c:crosses val="autoZero"/>
        <c:auto val="0"/>
        <c:lblAlgn val="ctr"/>
        <c:lblOffset val="100"/>
        <c:noMultiLvlLbl val="0"/>
      </c:catAx>
      <c:valAx>
        <c:axId val="81325440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1323904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9.3560386515391752E-2"/>
          <c:y val="0.94252281554364603"/>
          <c:w val="0.89999999012499676"/>
          <c:h val="4.29275290594783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VARS!$B$17</c:f>
          <c:strCache>
            <c:ptCount val="1"/>
            <c:pt idx="0">
              <c:v>Transferencias de Automotores Usados (REGVU)
Miles de vehículos. Predicción de 12 meses de serie filtrada. Último dato: 2026.01.
Fuente: CICEc en base a datos de DNRPA.</c:v>
            </c:pt>
          </c:strCache>
        </c:strRef>
      </c:tx>
      <c:overlay val="1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169344870210137E-2"/>
          <c:y val="0.16988416988416991"/>
          <c:w val="0.8875154511742892"/>
          <c:h val="0.687258687258688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REGV!$CF$203:$CF$419</c:f>
              <c:numCache>
                <c:formatCode>0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3-418B-BEF1-13AAB818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0976128"/>
        <c:axId val="80994304"/>
      </c:barChart>
      <c:lineChart>
        <c:grouping val="standard"/>
        <c:varyColors val="0"/>
        <c:ser>
          <c:idx val="3"/>
          <c:order val="1"/>
          <c:tx>
            <c:strRef>
              <c:f>REGV!$AI$10</c:f>
              <c:strCache>
                <c:ptCount val="1"/>
                <c:pt idx="0">
                  <c:v>REGVU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REGV!$AI$203:$AI$419</c:f>
              <c:numCache>
                <c:formatCode>#,##0.0_);[Red]\-#,##0.0_)</c:formatCode>
                <c:ptCount val="217"/>
                <c:pt idx="0">
                  <c:v>119.34818130762815</c:v>
                </c:pt>
                <c:pt idx="1">
                  <c:v>121.95903855028135</c:v>
                </c:pt>
                <c:pt idx="2">
                  <c:v>125.70986080752832</c:v>
                </c:pt>
                <c:pt idx="3">
                  <c:v>126.15090526821743</c:v>
                </c:pt>
                <c:pt idx="4">
                  <c:v>124.94734905494977</c:v>
                </c:pt>
                <c:pt idx="5">
                  <c:v>124.47694428953108</c:v>
                </c:pt>
                <c:pt idx="6">
                  <c:v>123.72301905028753</c:v>
                </c:pt>
                <c:pt idx="7">
                  <c:v>124.37263856655842</c:v>
                </c:pt>
                <c:pt idx="8">
                  <c:v>128.23992695546326</c:v>
                </c:pt>
                <c:pt idx="9">
                  <c:v>132.26143718440358</c:v>
                </c:pt>
                <c:pt idx="10">
                  <c:v>136.99969053680661</c:v>
                </c:pt>
                <c:pt idx="11">
                  <c:v>145.1571214164758</c:v>
                </c:pt>
                <c:pt idx="12">
                  <c:v>152.81870388489921</c:v>
                </c:pt>
                <c:pt idx="13">
                  <c:v>155.98786319634905</c:v>
                </c:pt>
                <c:pt idx="14">
                  <c:v>154.68245225954945</c:v>
                </c:pt>
                <c:pt idx="15">
                  <c:v>152.86684223724916</c:v>
                </c:pt>
                <c:pt idx="16">
                  <c:v>153.03941988660929</c:v>
                </c:pt>
                <c:pt idx="17">
                  <c:v>153.84002930503473</c:v>
                </c:pt>
                <c:pt idx="18">
                  <c:v>153.80716332407238</c:v>
                </c:pt>
                <c:pt idx="19">
                  <c:v>152.80528749171336</c:v>
                </c:pt>
                <c:pt idx="20">
                  <c:v>153.82135164956659</c:v>
                </c:pt>
                <c:pt idx="21">
                  <c:v>155.3809980206953</c:v>
                </c:pt>
                <c:pt idx="22">
                  <c:v>154.18776490790583</c:v>
                </c:pt>
                <c:pt idx="23">
                  <c:v>150.47326989930215</c:v>
                </c:pt>
                <c:pt idx="24">
                  <c:v>144.67372679343976</c:v>
                </c:pt>
                <c:pt idx="25">
                  <c:v>143.04958494296494</c:v>
                </c:pt>
                <c:pt idx="26">
                  <c:v>146.33686618635164</c:v>
                </c:pt>
                <c:pt idx="27">
                  <c:v>148.1471394124016</c:v>
                </c:pt>
                <c:pt idx="28">
                  <c:v>148.10599046650086</c:v>
                </c:pt>
                <c:pt idx="29">
                  <c:v>147.29154160535307</c:v>
                </c:pt>
                <c:pt idx="30">
                  <c:v>148.70672739453352</c:v>
                </c:pt>
                <c:pt idx="31">
                  <c:v>150.36077794367753</c:v>
                </c:pt>
                <c:pt idx="32">
                  <c:v>146.73422464599992</c:v>
                </c:pt>
                <c:pt idx="33">
                  <c:v>142.424029625668</c:v>
                </c:pt>
                <c:pt idx="34">
                  <c:v>143.27518772143665</c:v>
                </c:pt>
                <c:pt idx="35">
                  <c:v>145.78189285896767</c:v>
                </c:pt>
                <c:pt idx="36">
                  <c:v>145.45204692579907</c:v>
                </c:pt>
                <c:pt idx="37">
                  <c:v>147.12926472959623</c:v>
                </c:pt>
                <c:pt idx="38">
                  <c:v>150.40569972962541</c:v>
                </c:pt>
                <c:pt idx="39">
                  <c:v>153.65606919635047</c:v>
                </c:pt>
                <c:pt idx="40">
                  <c:v>159.24907887705666</c:v>
                </c:pt>
                <c:pt idx="41">
                  <c:v>160.86471675385059</c:v>
                </c:pt>
                <c:pt idx="42">
                  <c:v>158.73634858941679</c:v>
                </c:pt>
                <c:pt idx="43">
                  <c:v>158.47735118800219</c:v>
                </c:pt>
                <c:pt idx="44">
                  <c:v>158.01584887866971</c:v>
                </c:pt>
                <c:pt idx="45">
                  <c:v>153.7817912623081</c:v>
                </c:pt>
                <c:pt idx="46">
                  <c:v>148.21296075278133</c:v>
                </c:pt>
                <c:pt idx="47">
                  <c:v>147.64288120051191</c:v>
                </c:pt>
                <c:pt idx="48">
                  <c:v>149.56297407389329</c:v>
                </c:pt>
                <c:pt idx="49">
                  <c:v>146.41312931882973</c:v>
                </c:pt>
                <c:pt idx="50">
                  <c:v>141.57441800147674</c:v>
                </c:pt>
                <c:pt idx="51">
                  <c:v>137.47490056216157</c:v>
                </c:pt>
                <c:pt idx="52">
                  <c:v>133.56634022438874</c:v>
                </c:pt>
                <c:pt idx="53">
                  <c:v>131.8131290703723</c:v>
                </c:pt>
                <c:pt idx="54">
                  <c:v>129.6620379368093</c:v>
                </c:pt>
                <c:pt idx="55">
                  <c:v>128.89672635249326</c:v>
                </c:pt>
                <c:pt idx="56">
                  <c:v>132.94954554534164</c:v>
                </c:pt>
                <c:pt idx="57">
                  <c:v>138.61480718016668</c:v>
                </c:pt>
                <c:pt idx="58">
                  <c:v>139.22663306956974</c:v>
                </c:pt>
                <c:pt idx="59">
                  <c:v>136.70446697560641</c:v>
                </c:pt>
                <c:pt idx="60">
                  <c:v>139.72471814569326</c:v>
                </c:pt>
                <c:pt idx="61">
                  <c:v>142.4235495187018</c:v>
                </c:pt>
                <c:pt idx="62">
                  <c:v>141.10528645330123</c:v>
                </c:pt>
                <c:pt idx="63">
                  <c:v>142.22845484401608</c:v>
                </c:pt>
                <c:pt idx="64">
                  <c:v>145.59436583040625</c:v>
                </c:pt>
                <c:pt idx="65">
                  <c:v>149.83365937879196</c:v>
                </c:pt>
                <c:pt idx="66">
                  <c:v>152.69228292337652</c:v>
                </c:pt>
                <c:pt idx="67">
                  <c:v>152.16078708984259</c:v>
                </c:pt>
                <c:pt idx="68">
                  <c:v>150.04240147564124</c:v>
                </c:pt>
                <c:pt idx="69">
                  <c:v>147.48943367187587</c:v>
                </c:pt>
                <c:pt idx="70">
                  <c:v>143.51010216626722</c:v>
                </c:pt>
                <c:pt idx="71">
                  <c:v>137.15203229112581</c:v>
                </c:pt>
                <c:pt idx="72">
                  <c:v>129.74417080181118</c:v>
                </c:pt>
                <c:pt idx="73">
                  <c:v>126.71218521766353</c:v>
                </c:pt>
                <c:pt idx="74">
                  <c:v>126.58374437606511</c:v>
                </c:pt>
                <c:pt idx="75">
                  <c:v>124.1248752972885</c:v>
                </c:pt>
                <c:pt idx="76">
                  <c:v>122.37286842320991</c:v>
                </c:pt>
                <c:pt idx="77">
                  <c:v>121.46074831999901</c:v>
                </c:pt>
                <c:pt idx="78">
                  <c:v>120.26463621439714</c:v>
                </c:pt>
                <c:pt idx="79">
                  <c:v>120.66071138873835</c:v>
                </c:pt>
                <c:pt idx="80">
                  <c:v>122.95084996465431</c:v>
                </c:pt>
                <c:pt idx="81">
                  <c:v>126.27429411958963</c:v>
                </c:pt>
                <c:pt idx="82">
                  <c:v>130.78831028470151</c:v>
                </c:pt>
                <c:pt idx="83">
                  <c:v>136.17094282881962</c:v>
                </c:pt>
                <c:pt idx="84">
                  <c:v>137.97058447988599</c:v>
                </c:pt>
                <c:pt idx="85">
                  <c:v>139.41247172049924</c:v>
                </c:pt>
                <c:pt idx="86">
                  <c:v>146.1989629732403</c:v>
                </c:pt>
                <c:pt idx="87">
                  <c:v>149.87251933980517</c:v>
                </c:pt>
                <c:pt idx="88">
                  <c:v>146.60735193558386</c:v>
                </c:pt>
                <c:pt idx="89">
                  <c:v>147.98652287742766</c:v>
                </c:pt>
                <c:pt idx="90">
                  <c:v>151.34212617008063</c:v>
                </c:pt>
                <c:pt idx="91">
                  <c:v>147.20285684150042</c:v>
                </c:pt>
                <c:pt idx="92">
                  <c:v>143.78257637981642</c:v>
                </c:pt>
                <c:pt idx="93">
                  <c:v>145.7202272322788</c:v>
                </c:pt>
                <c:pt idx="94">
                  <c:v>149.79019420913139</c:v>
                </c:pt>
                <c:pt idx="95">
                  <c:v>153.44198011269737</c:v>
                </c:pt>
                <c:pt idx="96">
                  <c:v>153.79798318091713</c:v>
                </c:pt>
                <c:pt idx="97">
                  <c:v>156.67181779554886</c:v>
                </c:pt>
                <c:pt idx="98">
                  <c:v>161.60088026590631</c:v>
                </c:pt>
                <c:pt idx="99">
                  <c:v>161.0431874354812</c:v>
                </c:pt>
                <c:pt idx="100">
                  <c:v>155.18783662678157</c:v>
                </c:pt>
                <c:pt idx="101">
                  <c:v>144.67948804784328</c:v>
                </c:pt>
                <c:pt idx="102">
                  <c:v>138.33816670651601</c:v>
                </c:pt>
                <c:pt idx="103">
                  <c:v>139.21055046079948</c:v>
                </c:pt>
                <c:pt idx="104">
                  <c:v>136.83453093586806</c:v>
                </c:pt>
                <c:pt idx="105">
                  <c:v>130.28761017909696</c:v>
                </c:pt>
                <c:pt idx="106">
                  <c:v>127.26577515991971</c:v>
                </c:pt>
                <c:pt idx="107">
                  <c:v>132.25065367955091</c:v>
                </c:pt>
                <c:pt idx="108">
                  <c:v>143.04208565291975</c:v>
                </c:pt>
                <c:pt idx="109">
                  <c:v>145.92815047257071</c:v>
                </c:pt>
                <c:pt idx="110">
                  <c:v>140.19715330658701</c:v>
                </c:pt>
                <c:pt idx="111">
                  <c:v>145.881928077417</c:v>
                </c:pt>
                <c:pt idx="112">
                  <c:v>153.64417007296743</c:v>
                </c:pt>
                <c:pt idx="113">
                  <c:v>148.10628029058847</c:v>
                </c:pt>
                <c:pt idx="114">
                  <c:v>142.31350269536296</c:v>
                </c:pt>
                <c:pt idx="115">
                  <c:v>141.85378187477136</c:v>
                </c:pt>
                <c:pt idx="116">
                  <c:v>141.84569397564781</c:v>
                </c:pt>
                <c:pt idx="117">
                  <c:v>137.71272595417472</c:v>
                </c:pt>
                <c:pt idx="118">
                  <c:v>132.32175685998732</c:v>
                </c:pt>
                <c:pt idx="119">
                  <c:v>128.33704847164847</c:v>
                </c:pt>
                <c:pt idx="120">
                  <c:v>119.28514143892595</c:v>
                </c:pt>
                <c:pt idx="121">
                  <c:v>107.43161508783936</c:v>
                </c:pt>
                <c:pt idx="122">
                  <c:v>100.48023385788173</c:v>
                </c:pt>
                <c:pt idx="123">
                  <c:v>98.670992405473854</c:v>
                </c:pt>
                <c:pt idx="124">
                  <c:v>103.41255208672563</c:v>
                </c:pt>
                <c:pt idx="125">
                  <c:v>117.13593189186315</c:v>
                </c:pt>
                <c:pt idx="126">
                  <c:v>132.31931083826271</c:v>
                </c:pt>
                <c:pt idx="127">
                  <c:v>139.6353704852902</c:v>
                </c:pt>
                <c:pt idx="128">
                  <c:v>139.92698841396049</c:v>
                </c:pt>
                <c:pt idx="129">
                  <c:v>144.47735192659422</c:v>
                </c:pt>
                <c:pt idx="130">
                  <c:v>147.40217314596313</c:v>
                </c:pt>
                <c:pt idx="131">
                  <c:v>141.44543068878818</c:v>
                </c:pt>
                <c:pt idx="132">
                  <c:v>139.93890655920723</c:v>
                </c:pt>
                <c:pt idx="133">
                  <c:v>146.08443058374837</c:v>
                </c:pt>
                <c:pt idx="134">
                  <c:v>147.73463893390192</c:v>
                </c:pt>
                <c:pt idx="135">
                  <c:v>137.51938528649794</c:v>
                </c:pt>
                <c:pt idx="136">
                  <c:v>130.40692347784477</c:v>
                </c:pt>
                <c:pt idx="137">
                  <c:v>133.14137292023236</c:v>
                </c:pt>
                <c:pt idx="138">
                  <c:v>132.66969013222288</c:v>
                </c:pt>
                <c:pt idx="139">
                  <c:v>135.54142924557041</c:v>
                </c:pt>
                <c:pt idx="140">
                  <c:v>142.19330727129272</c:v>
                </c:pt>
                <c:pt idx="141">
                  <c:v>141.09680358944399</c:v>
                </c:pt>
                <c:pt idx="142">
                  <c:v>142.11253836617902</c:v>
                </c:pt>
                <c:pt idx="143">
                  <c:v>143.70841790588645</c:v>
                </c:pt>
                <c:pt idx="144">
                  <c:v>139.72361696873219</c:v>
                </c:pt>
                <c:pt idx="145">
                  <c:v>139.19486291712678</c:v>
                </c:pt>
                <c:pt idx="146">
                  <c:v>142.28316834017375</c:v>
                </c:pt>
                <c:pt idx="147">
                  <c:v>146.13174502789002</c:v>
                </c:pt>
                <c:pt idx="148">
                  <c:v>147.79795401851888</c:v>
                </c:pt>
                <c:pt idx="149">
                  <c:v>142.3530894116883</c:v>
                </c:pt>
                <c:pt idx="150">
                  <c:v>131.10258134095312</c:v>
                </c:pt>
                <c:pt idx="151">
                  <c:v>122.06874311371197</c:v>
                </c:pt>
                <c:pt idx="152">
                  <c:v>120.27303333434635</c:v>
                </c:pt>
                <c:pt idx="153">
                  <c:v>121.15817692122664</c:v>
                </c:pt>
                <c:pt idx="154">
                  <c:v>120.23407208524164</c:v>
                </c:pt>
                <c:pt idx="155">
                  <c:v>122.89385188829006</c:v>
                </c:pt>
                <c:pt idx="156">
                  <c:v>129.53042353938315</c:v>
                </c:pt>
                <c:pt idx="157">
                  <c:v>135.80821010030763</c:v>
                </c:pt>
                <c:pt idx="158">
                  <c:v>141.89411608483627</c:v>
                </c:pt>
                <c:pt idx="159">
                  <c:v>144.29659435314156</c:v>
                </c:pt>
                <c:pt idx="160">
                  <c:v>141.61216979920323</c:v>
                </c:pt>
                <c:pt idx="161">
                  <c:v>139.5028878158426</c:v>
                </c:pt>
                <c:pt idx="162">
                  <c:v>141.37314440099573</c:v>
                </c:pt>
                <c:pt idx="163">
                  <c:v>138.4755002076073</c:v>
                </c:pt>
                <c:pt idx="164">
                  <c:v>131.840409467565</c:v>
                </c:pt>
                <c:pt idx="165">
                  <c:v>132.60329890192097</c:v>
                </c:pt>
                <c:pt idx="166">
                  <c:v>134.97282944101249</c:v>
                </c:pt>
                <c:pt idx="167">
                  <c:v>131.31899678260606</c:v>
                </c:pt>
                <c:pt idx="168">
                  <c:v>126.56081554130425</c:v>
                </c:pt>
                <c:pt idx="169">
                  <c:v>124.10567923449227</c:v>
                </c:pt>
                <c:pt idx="170">
                  <c:v>124.56750517610476</c:v>
                </c:pt>
                <c:pt idx="171">
                  <c:v>128.96802792776637</c:v>
                </c:pt>
                <c:pt idx="172">
                  <c:v>134.99025402908188</c:v>
                </c:pt>
                <c:pt idx="173">
                  <c:v>141.93980407803554</c:v>
                </c:pt>
                <c:pt idx="174">
                  <c:v>149.92120241796613</c:v>
                </c:pt>
                <c:pt idx="175">
                  <c:v>156.02092448973227</c:v>
                </c:pt>
                <c:pt idx="176">
                  <c:v>158.5271076109193</c:v>
                </c:pt>
                <c:pt idx="177">
                  <c:v>158.86972097898212</c:v>
                </c:pt>
                <c:pt idx="178">
                  <c:v>159.94694766767071</c:v>
                </c:pt>
                <c:pt idx="179">
                  <c:v>163.32388300552432</c:v>
                </c:pt>
                <c:pt idx="180">
                  <c:v>168.30560999633758</c:v>
                </c:pt>
                <c:pt idx="181">
                  <c:v>169.20614375682351</c:v>
                </c:pt>
                <c:pt idx="182">
                  <c:v>166.51978499339327</c:v>
                </c:pt>
                <c:pt idx="183">
                  <c:v>166.00114117558607</c:v>
                </c:pt>
                <c:pt idx="184">
                  <c:v>163.3671275218459</c:v>
                </c:pt>
                <c:pt idx="185">
                  <c:v>157.81238555199624</c:v>
                </c:pt>
                <c:pt idx="186">
                  <c:v>153.39750384801354</c:v>
                </c:pt>
                <c:pt idx="187">
                  <c:v>151.0098533058096</c:v>
                </c:pt>
                <c:pt idx="188">
                  <c:v>151.30205116230405</c:v>
                </c:pt>
                <c:pt idx="189">
                  <c:v>151.53641749850121</c:v>
                </c:pt>
                <c:pt idx="190">
                  <c:v>149.50320889991673</c:v>
                </c:pt>
                <c:pt idx="191">
                  <c:v>149.44963386091734</c:v>
                </c:pt>
                <c:pt idx="192">
                  <c:v>151.16344330564849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3-418B-BEF1-13AAB8182293}"/>
            </c:ext>
          </c:extLst>
        </c:ser>
        <c:ser>
          <c:idx val="1"/>
          <c:order val="2"/>
          <c:tx>
            <c:strRef>
              <c:f>REGV!$AK$10</c:f>
              <c:strCache>
                <c:ptCount val="1"/>
                <c:pt idx="0">
                  <c:v>P.G. Clás.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dPt>
            <c:idx val="106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BD7-4D0D-B7F5-1808092A0637}"/>
              </c:ext>
            </c:extLst>
          </c:dPt>
          <c:dPt>
            <c:idx val="112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BD7-4D0D-B7F5-1808092A0637}"/>
              </c:ext>
            </c:extLst>
          </c:dPt>
          <c:dPt>
            <c:idx val="152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CDC-4B10-A610-DD49A91611C5}"/>
              </c:ext>
            </c:extLst>
          </c:dPt>
          <c:dPt>
            <c:idx val="153"/>
            <c:bubble3D val="0"/>
            <c:extLst>
              <c:ext xmlns:c16="http://schemas.microsoft.com/office/drawing/2014/chart" uri="{C3380CC4-5D6E-409C-BE32-E72D297353CC}">
                <c16:uniqueId val="{00000000-B507-4F3F-B9B8-99279D39F5E4}"/>
              </c:ext>
            </c:extLst>
          </c:dPt>
          <c:dPt>
            <c:idx val="159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CDC-4B10-A610-DD49A91611C5}"/>
              </c:ext>
            </c:extLst>
          </c:dPt>
          <c:dLbls>
            <c:dLbl>
              <c:idx val="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33-418B-BEF1-13AAB8182293}"/>
                </c:ext>
              </c:extLst>
            </c:dLbl>
            <c:dLbl>
              <c:idx val="3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04-468A-9AC1-2A37A672DC4E}"/>
                </c:ext>
              </c:extLst>
            </c:dLbl>
            <c:dLbl>
              <c:idx val="3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A33-418B-BEF1-13AAB8182293}"/>
                </c:ext>
              </c:extLst>
            </c:dLbl>
            <c:dLbl>
              <c:idx val="3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07-4F3F-B9B8-99279D39F5E4}"/>
                </c:ext>
              </c:extLst>
            </c:dLbl>
            <c:dLbl>
              <c:idx val="3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33-418B-BEF1-13AAB8182293}"/>
                </c:ext>
              </c:extLst>
            </c:dLbl>
            <c:dLbl>
              <c:idx val="3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33-418B-BEF1-13AAB8182293}"/>
                </c:ext>
              </c:extLst>
            </c:dLbl>
            <c:dLbl>
              <c:idx val="5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A33-418B-BEF1-13AAB8182293}"/>
                </c:ext>
              </c:extLst>
            </c:dLbl>
            <c:dLbl>
              <c:idx val="5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04-468A-9AC1-2A37A672DC4E}"/>
                </c:ext>
              </c:extLst>
            </c:dLbl>
            <c:dLbl>
              <c:idx val="5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33-418B-BEF1-13AAB8182293}"/>
                </c:ext>
              </c:extLst>
            </c:dLbl>
            <c:dLbl>
              <c:idx val="6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A33-418B-BEF1-13AAB8182293}"/>
                </c:ext>
              </c:extLst>
            </c:dLbl>
            <c:dLbl>
              <c:idx val="7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33-418B-BEF1-13AAB8182293}"/>
                </c:ext>
              </c:extLst>
            </c:dLbl>
            <c:dLbl>
              <c:idx val="7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A33-418B-BEF1-13AAB8182293}"/>
                </c:ext>
              </c:extLst>
            </c:dLbl>
            <c:dLbl>
              <c:idx val="7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A33-418B-BEF1-13AAB8182293}"/>
                </c:ext>
              </c:extLst>
            </c:dLbl>
            <c:dLbl>
              <c:idx val="7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BC-4381-8F9F-894E7300477C}"/>
                </c:ext>
              </c:extLst>
            </c:dLbl>
            <c:dLbl>
              <c:idx val="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04-468A-9AC1-2A37A672DC4E}"/>
                </c:ext>
              </c:extLst>
            </c:dLbl>
            <c:dLbl>
              <c:idx val="9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A33-418B-BEF1-13AAB8182293}"/>
                </c:ext>
              </c:extLst>
            </c:dLbl>
            <c:dLbl>
              <c:idx val="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A33-418B-BEF1-13AAB8182293}"/>
                </c:ext>
              </c:extLst>
            </c:dLbl>
            <c:dLbl>
              <c:idx val="9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A33-418B-BEF1-13AAB8182293}"/>
                </c:ext>
              </c:extLst>
            </c:dLbl>
            <c:dLbl>
              <c:idx val="10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A33-418B-BEF1-13AAB8182293}"/>
                </c:ext>
              </c:extLst>
            </c:dLbl>
            <c:dLbl>
              <c:idx val="106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D7-4D0D-B7F5-1808092A0637}"/>
                </c:ext>
              </c:extLst>
            </c:dLbl>
            <c:dLbl>
              <c:idx val="112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2BD7-4D0D-B7F5-1808092A0637}"/>
                </c:ext>
              </c:extLst>
            </c:dLbl>
            <c:dLbl>
              <c:idx val="1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A33-418B-BEF1-13AAB8182293}"/>
                </c:ext>
              </c:extLst>
            </c:dLbl>
            <c:dLbl>
              <c:idx val="13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04-468A-9AC1-2A37A672DC4E}"/>
                </c:ext>
              </c:extLst>
            </c:dLbl>
            <c:dLbl>
              <c:idx val="152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C-4B10-A610-DD49A91611C5}"/>
                </c:ext>
              </c:extLst>
            </c:dLbl>
            <c:dLbl>
              <c:idx val="153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ysClr val="windowText" lastClr="00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07-4F3F-B9B8-99279D39F5E4}"/>
                </c:ext>
              </c:extLst>
            </c:dLbl>
            <c:dLbl>
              <c:idx val="15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BC-4381-8F9F-894E7300477C}"/>
                </c:ext>
              </c:extLst>
            </c:dLbl>
            <c:dLbl>
              <c:idx val="159"/>
              <c:spPr>
                <a:solidFill>
                  <a:schemeClr val="bg1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05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CDC-4B10-A610-DD49A91611C5}"/>
                </c:ext>
              </c:extLst>
            </c:dLbl>
            <c:dLbl>
              <c:idx val="16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A33-418B-BEF1-13AAB8182293}"/>
                </c:ext>
              </c:extLst>
            </c:dLbl>
            <c:dLbl>
              <c:idx val="1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C-4B10-A610-DD49A91611C5}"/>
                </c:ext>
              </c:extLst>
            </c:dLbl>
            <c:dLbl>
              <c:idx val="17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A33-418B-BEF1-13AAB8182293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A33-418B-BEF1-13AAB8182293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A33-418B-BEF1-13AAB8182293}"/>
                </c:ext>
              </c:extLst>
            </c:dLbl>
            <c:dLbl>
              <c:idx val="188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A33-418B-BEF1-13AAB8182293}"/>
                </c:ext>
              </c:extLst>
            </c:dLbl>
            <c:dLbl>
              <c:idx val="2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A33-418B-BEF1-13AAB8182293}"/>
                </c:ext>
              </c:extLst>
            </c:dLbl>
            <c:dLbl>
              <c:idx val="22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A33-418B-BEF1-13AAB8182293}"/>
                </c:ext>
              </c:extLst>
            </c:dLbl>
            <c:dLbl>
              <c:idx val="24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A33-418B-BEF1-13AAB8182293}"/>
                </c:ext>
              </c:extLst>
            </c:dLbl>
            <c:dLbl>
              <c:idx val="24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A33-418B-BEF1-13AAB8182293}"/>
                </c:ext>
              </c:extLst>
            </c:dLbl>
            <c:dLbl>
              <c:idx val="24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A33-418B-BEF1-13AAB8182293}"/>
                </c:ext>
              </c:extLst>
            </c:dLbl>
            <c:dLbl>
              <c:idx val="2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A33-418B-BEF1-13AAB8182293}"/>
                </c:ext>
              </c:extLst>
            </c:dLbl>
            <c:dLbl>
              <c:idx val="27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A33-418B-BEF1-13AAB8182293}"/>
                </c:ext>
              </c:extLst>
            </c:dLbl>
            <c:dLbl>
              <c:idx val="27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A33-418B-BEF1-13AAB8182293}"/>
                </c:ext>
              </c:extLst>
            </c:dLbl>
            <c:dLbl>
              <c:idx val="27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A33-418B-BEF1-13AAB8182293}"/>
                </c:ext>
              </c:extLst>
            </c:dLbl>
            <c:dLbl>
              <c:idx val="29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A33-418B-BEF1-13AAB8182293}"/>
                </c:ext>
              </c:extLst>
            </c:dLbl>
            <c:dLbl>
              <c:idx val="29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A33-418B-BEF1-13AAB8182293}"/>
                </c:ext>
              </c:extLst>
            </c:dLbl>
            <c:dLbl>
              <c:idx val="30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A33-418B-BEF1-13AAB8182293}"/>
                </c:ext>
              </c:extLst>
            </c:dLbl>
            <c:dLbl>
              <c:idx val="30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A33-418B-BEF1-13AAB8182293}"/>
                </c:ext>
              </c:extLst>
            </c:dLbl>
            <c:dLbl>
              <c:idx val="3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A33-418B-BEF1-13AAB8182293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A33-418B-BEF1-13AAB8182293}"/>
                </c:ext>
              </c:extLst>
            </c:dLbl>
            <c:dLbl>
              <c:idx val="38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A33-418B-BEF1-13AAB8182293}"/>
                </c:ext>
              </c:extLst>
            </c:dLbl>
            <c:dLbl>
              <c:idx val="39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A33-418B-BEF1-13AAB8182293}"/>
                </c:ext>
              </c:extLst>
            </c:dLbl>
            <c:spPr>
              <a:solidFill>
                <a:schemeClr val="bg1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050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REGV!$AK$203:$AK$419</c:f>
              <c:numCache>
                <c:formatCode>#,##0.0_);[Red]\-#,##0.0_)</c:formatCode>
                <c:ptCount val="2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160.98786319634905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137.424029625668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165.86471675385059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123.89672635249326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157.69228292337652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115.26463621439714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166.60088026590631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122.26577515991971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158.64417007296743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93.670992405473854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152.79795401851888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115.23407208524164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174.20614375682351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3A33-418B-BEF1-13AAB8182293}"/>
            </c:ext>
          </c:extLst>
        </c:ser>
        <c:ser>
          <c:idx val="2"/>
          <c:order val="3"/>
          <c:tx>
            <c:strRef>
              <c:f>FCT!$R$10</c:f>
              <c:strCache>
                <c:ptCount val="1"/>
                <c:pt idx="0">
                  <c:v>Predic. REGVU</c:v>
                </c:pt>
              </c:strCache>
            </c:strRef>
          </c:tx>
          <c:spPr>
            <a:ln>
              <a:solidFill>
                <a:srgbClr val="006600"/>
              </a:solidFill>
              <a:prstDash val="sysDash"/>
            </a:ln>
          </c:spPr>
          <c:marker>
            <c:symbol val="none"/>
          </c:marker>
          <c:val>
            <c:numRef>
              <c:f>FCT!$R$203:$R$419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0.0_ ;[Red]\-0.0\ ">
                  <c:v>148.83941407725172</c:v>
                </c:pt>
                <c:pt idx="194" formatCode="0.0_ ;[Red]\-0.0\ ">
                  <c:v>147.61837874027296</c:v>
                </c:pt>
                <c:pt idx="195" formatCode="0.0_ ;[Red]\-0.0\ ">
                  <c:v>129.30002961249204</c:v>
                </c:pt>
                <c:pt idx="196" formatCode="0.0_ ;[Red]\-0.0\ ">
                  <c:v>141.61598775915439</c:v>
                </c:pt>
                <c:pt idx="197" formatCode="0.0_ ;[Red]\-0.0\ ">
                  <c:v>141.57975007366042</c:v>
                </c:pt>
                <c:pt idx="198" formatCode="0.0_ ;[Red]\-0.0\ ">
                  <c:v>135.45262852049703</c:v>
                </c:pt>
                <c:pt idx="199" formatCode="0.0_ ;[Red]\-0.0\ ">
                  <c:v>138.93412820309808</c:v>
                </c:pt>
                <c:pt idx="200" formatCode="0.0_ ;[Red]\-0.0\ ">
                  <c:v>144.6434169116061</c:v>
                </c:pt>
                <c:pt idx="201" formatCode="0.0_ ;[Red]\-0.0\ ">
                  <c:v>142.27879399876957</c:v>
                </c:pt>
                <c:pt idx="202" formatCode="0.0_ ;[Red]\-0.0\ ">
                  <c:v>142.39978094878268</c:v>
                </c:pt>
                <c:pt idx="203" formatCode="0.0_ ;[Red]\-0.0\ ">
                  <c:v>146.0401732253622</c:v>
                </c:pt>
                <c:pt idx="204" formatCode="0.0_ ;[Red]\-0.0\ ">
                  <c:v>143.11209256778554</c:v>
                </c:pt>
                <c:pt idx="205" formatCode="0.0_ ;[Red]\-0.0\ ">
                  <c:v>#N/A</c:v>
                </c:pt>
                <c:pt idx="206" formatCode="0.0_ ;[Red]\-0.0\ ">
                  <c:v>#N/A</c:v>
                </c:pt>
                <c:pt idx="207" formatCode="0.0_ ;[Red]\-0.0\ ">
                  <c:v>#N/A</c:v>
                </c:pt>
                <c:pt idx="208" formatCode="0.0_ ;[Red]\-0.0\ ">
                  <c:v>#N/A</c:v>
                </c:pt>
                <c:pt idx="209" formatCode="0.0_ ;[Red]\-0.0\ ">
                  <c:v>#N/A</c:v>
                </c:pt>
                <c:pt idx="210" formatCode="0.0_ ;[Red]\-0.0\ ">
                  <c:v>#N/A</c:v>
                </c:pt>
                <c:pt idx="211" formatCode="0.0_ ;[Red]\-0.0\ ">
                  <c:v>#N/A</c:v>
                </c:pt>
                <c:pt idx="212" formatCode="0.0_ ;[Red]\-0.0\ ">
                  <c:v>#N/A</c:v>
                </c:pt>
                <c:pt idx="213" formatCode="0.0_ ;[Red]\-0.0\ ">
                  <c:v>#N/A</c:v>
                </c:pt>
                <c:pt idx="214" formatCode="0.0_ ;[Red]\-0.0\ ">
                  <c:v>#N/A</c:v>
                </c:pt>
                <c:pt idx="215" formatCode="0.0_ ;[Red]\-0.0\ 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A33-418B-BEF1-13AAB8182293}"/>
            </c:ext>
          </c:extLst>
        </c:ser>
        <c:ser>
          <c:idx val="4"/>
          <c:order val="4"/>
          <c:tx>
            <c:strRef>
              <c:f>FCT!$S$10</c:f>
              <c:strCache>
                <c:ptCount val="1"/>
                <c:pt idx="0">
                  <c:v>Banda 95%</c:v>
                </c:pt>
              </c:strCache>
            </c:strRef>
          </c:tx>
          <c:spPr>
            <a:ln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FCT!$S$203:$S$419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0.0_ ;[Red]\-0.0\ ">
                  <c:v>110.91286782445304</c:v>
                </c:pt>
                <c:pt idx="194" formatCode="0.0_ ;[Red]\-0.0\ ">
                  <c:v>105.77628726810556</c:v>
                </c:pt>
                <c:pt idx="195" formatCode="0.0_ ;[Red]\-0.0\ ">
                  <c:v>91.750675310315131</c:v>
                </c:pt>
                <c:pt idx="196" formatCode="0.0_ ;[Red]\-0.0\ ">
                  <c:v>100.4030644429312</c:v>
                </c:pt>
                <c:pt idx="197" formatCode="0.0_ ;[Red]\-0.0\ ">
                  <c:v>100.19021918516367</c:v>
                </c:pt>
                <c:pt idx="198" formatCode="0.0_ ;[Red]\-0.0\ ">
                  <c:v>95.94731202089396</c:v>
                </c:pt>
                <c:pt idx="199" formatCode="0.0_ ;[Red]\-0.0\ ">
                  <c:v>98.402091130535638</c:v>
                </c:pt>
                <c:pt idx="200" formatCode="0.0_ ;[Red]\-0.0\ ">
                  <c:v>102.32936351406106</c:v>
                </c:pt>
                <c:pt idx="201" formatCode="0.0_ ;[Red]\-0.0\ ">
                  <c:v>100.78343376601879</c:v>
                </c:pt>
                <c:pt idx="202" formatCode="0.0_ ;[Red]\-0.0\ ">
                  <c:v>100.74322512989166</c:v>
                </c:pt>
                <c:pt idx="203" formatCode="0.0_ ;[Red]\-0.0\ ">
                  <c:v>103.44219521838849</c:v>
                </c:pt>
                <c:pt idx="204" formatCode="0.0_ ;[Red]\-0.0\ ">
                  <c:v>101.37176395144111</c:v>
                </c:pt>
                <c:pt idx="205" formatCode="0.0_ ;[Red]\-0.0\ ">
                  <c:v>#N/A</c:v>
                </c:pt>
                <c:pt idx="206" formatCode="0.0_ ;[Red]\-0.0\ ">
                  <c:v>#N/A</c:v>
                </c:pt>
                <c:pt idx="207" formatCode="0.0_ ;[Red]\-0.0\ ">
                  <c:v>#N/A</c:v>
                </c:pt>
                <c:pt idx="208" formatCode="0.0_ ;[Red]\-0.0\ ">
                  <c:v>#N/A</c:v>
                </c:pt>
                <c:pt idx="209" formatCode="0.0_ ;[Red]\-0.0\ ">
                  <c:v>#N/A</c:v>
                </c:pt>
                <c:pt idx="210" formatCode="0.0_ ;[Red]\-0.0\ ">
                  <c:v>#N/A</c:v>
                </c:pt>
                <c:pt idx="211" formatCode="0.0_ ;[Red]\-0.0\ ">
                  <c:v>#N/A</c:v>
                </c:pt>
                <c:pt idx="212" formatCode="0.0_ ;[Red]\-0.0\ ">
                  <c:v>#N/A</c:v>
                </c:pt>
                <c:pt idx="213" formatCode="0.0_ ;[Red]\-0.0\ ">
                  <c:v>#N/A</c:v>
                </c:pt>
                <c:pt idx="214" formatCode="0.0_ ;[Red]\-0.0\ ">
                  <c:v>#N/A</c:v>
                </c:pt>
                <c:pt idx="215" formatCode="0.0_ ;[Red]\-0.0\ 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A33-418B-BEF1-13AAB8182293}"/>
            </c:ext>
          </c:extLst>
        </c:ser>
        <c:ser>
          <c:idx val="5"/>
          <c:order val="5"/>
          <c:spPr>
            <a:ln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FCT!$T$203:$T$419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0.0_ ;[Red]\-0.0\ ">
                  <c:v>199.73490558302601</c:v>
                </c:pt>
                <c:pt idx="194" formatCode="0.0_ ;[Red]\-0.0\ ">
                  <c:v>206.01201181011263</c:v>
                </c:pt>
                <c:pt idx="195" formatCode="0.0_ ;[Red]\-0.0\ ">
                  <c:v>182.21661694856027</c:v>
                </c:pt>
                <c:pt idx="196" formatCode="0.0_ ;[Red]\-0.0\ ">
                  <c:v>199.74577569193775</c:v>
                </c:pt>
                <c:pt idx="197" formatCode="0.0_ ;[Red]\-0.0\ ">
                  <c:v>200.06768918106582</c:v>
                </c:pt>
                <c:pt idx="198" formatCode="0.0_ ;[Red]\-0.0\ ">
                  <c:v>191.22385178561561</c:v>
                </c:pt>
                <c:pt idx="199" formatCode="0.0_ ;[Red]\-0.0\ ">
                  <c:v>196.16140020793742</c:v>
                </c:pt>
                <c:pt idx="200" formatCode="0.0_ ;[Red]\-0.0\ ">
                  <c:v>204.45468766147238</c:v>
                </c:pt>
                <c:pt idx="201" formatCode="0.0_ ;[Red]\-0.0\ ">
                  <c:v>200.85895533924409</c:v>
                </c:pt>
                <c:pt idx="202" formatCode="0.0_ ;[Red]\-0.0\ ">
                  <c:v>201.28100513078354</c:v>
                </c:pt>
                <c:pt idx="203" formatCode="0.0_ ;[Red]\-0.0\ ">
                  <c:v>206.18019707205895</c:v>
                </c:pt>
                <c:pt idx="204" formatCode="0.0_ ;[Red]\-0.0\ ">
                  <c:v>202.03920934966717</c:v>
                </c:pt>
                <c:pt idx="205" formatCode="0.0_ ;[Red]\-0.0\ ">
                  <c:v>#N/A</c:v>
                </c:pt>
                <c:pt idx="206" formatCode="0.0_ ;[Red]\-0.0\ ">
                  <c:v>#N/A</c:v>
                </c:pt>
                <c:pt idx="207" formatCode="0.0_ ;[Red]\-0.0\ ">
                  <c:v>#N/A</c:v>
                </c:pt>
                <c:pt idx="208" formatCode="0.0_ ;[Red]\-0.0\ ">
                  <c:v>#N/A</c:v>
                </c:pt>
                <c:pt idx="209" formatCode="0.0_ ;[Red]\-0.0\ ">
                  <c:v>#N/A</c:v>
                </c:pt>
                <c:pt idx="210" formatCode="0.0_ ;[Red]\-0.0\ ">
                  <c:v>#N/A</c:v>
                </c:pt>
                <c:pt idx="211" formatCode="0.0_ ;[Red]\-0.0\ ">
                  <c:v>#N/A</c:v>
                </c:pt>
                <c:pt idx="212" formatCode="0.0_ ;[Red]\-0.0\ ">
                  <c:v>#N/A</c:v>
                </c:pt>
                <c:pt idx="213" formatCode="0.0_ ;[Red]\-0.0\ ">
                  <c:v>#N/A</c:v>
                </c:pt>
                <c:pt idx="214" formatCode="0.0_ ;[Red]\-0.0\ ">
                  <c:v>#N/A</c:v>
                </c:pt>
                <c:pt idx="215" formatCode="0.0_ ;[Red]\-0.0\ 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A33-418B-BEF1-13AAB818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56416"/>
        <c:axId val="80974592"/>
      </c:lineChart>
      <c:catAx>
        <c:axId val="8095641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0974592"/>
        <c:crosses val="autoZero"/>
        <c:auto val="0"/>
        <c:lblAlgn val="ctr"/>
        <c:lblOffset val="100"/>
        <c:tickLblSkip val="24"/>
        <c:tickMarkSkip val="12"/>
        <c:noMultiLvlLbl val="0"/>
      </c:catAx>
      <c:valAx>
        <c:axId val="80974592"/>
        <c:scaling>
          <c:orientation val="minMax"/>
        </c:scaling>
        <c:delete val="0"/>
        <c:axPos val="l"/>
        <c:majorGridlines>
          <c:spPr>
            <a:ln w="6350">
              <a:solidFill>
                <a:schemeClr val="tx1">
                  <a:lumMod val="65000"/>
                  <a:lumOff val="3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80956416"/>
        <c:crosses val="autoZero"/>
        <c:crossBetween val="midCat"/>
      </c:valAx>
      <c:catAx>
        <c:axId val="8097612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80994304"/>
        <c:crosses val="autoZero"/>
        <c:auto val="0"/>
        <c:lblAlgn val="ctr"/>
        <c:lblOffset val="100"/>
        <c:noMultiLvlLbl val="0"/>
      </c:catAx>
      <c:valAx>
        <c:axId val="80994304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0976128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6.9225561292138582E-2"/>
          <c:y val="0.93207200980755167"/>
          <c:w val="0.8903979476695234"/>
          <c:h val="4.284962028649240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solidFill>
        <a:sysClr val="windowText" lastClr="000000"/>
      </a:solidFill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VARS!$B$19</c:f>
          <c:strCache>
            <c:ptCount val="1"/>
            <c:pt idx="0">
              <c:v>Patentamientos de maquinaria en Argentina. Número de Maquinarias.
Ajustada por estacionalidad. Datos: 1995.01-2026.01.
Fuente: CICEc, en base a datos de INDEC.</c:v>
            </c:pt>
          </c:strCache>
        </c:strRef>
      </c:tx>
      <c:overlay val="1"/>
      <c:txPr>
        <a:bodyPr/>
        <a:lstStyle/>
        <a:p>
          <a:pPr algn="ctr"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5401771471321336E-2"/>
          <c:y val="0.14020322594828474"/>
          <c:w val="0.89669599272320999"/>
          <c:h val="0.7344931698771765"/>
        </c:manualLayout>
      </c:layout>
      <c:barChart>
        <c:barDir val="col"/>
        <c:grouping val="clustered"/>
        <c:varyColors val="0"/>
        <c:ser>
          <c:idx val="3"/>
          <c:order val="4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REGV!$CF$107:$CF$419</c:f>
              <c:numCache>
                <c:formatCode>0</c:formatCode>
                <c:ptCount val="3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0-46B6-9B41-5FBD7BB7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7283968"/>
        <c:axId val="577285504"/>
      </c:barChart>
      <c:lineChart>
        <c:grouping val="standard"/>
        <c:varyColors val="0"/>
        <c:ser>
          <c:idx val="4"/>
          <c:order val="0"/>
          <c:tx>
            <c:strRef>
              <c:f>REGV!$BD$10</c:f>
              <c:strCache>
                <c:ptCount val="1"/>
                <c:pt idx="0">
                  <c:v>REMAQN</c:v>
                </c:pt>
              </c:strCache>
            </c:strRef>
          </c:tx>
          <c:spPr>
            <a:ln w="12700">
              <a:solidFill>
                <a:schemeClr val="tx1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REGV!$BD$107:$BD$419</c:f>
              <c:numCache>
                <c:formatCode>#,##0.0</c:formatCode>
                <c:ptCount val="313"/>
                <c:pt idx="0">
                  <c:v>230.51686655314268</c:v>
                </c:pt>
                <c:pt idx="1">
                  <c:v>309.23988439306368</c:v>
                </c:pt>
                <c:pt idx="2">
                  <c:v>261.24110187101422</c:v>
                </c:pt>
                <c:pt idx="3">
                  <c:v>292.90317409880578</c:v>
                </c:pt>
                <c:pt idx="4">
                  <c:v>339.34168406402233</c:v>
                </c:pt>
                <c:pt idx="5">
                  <c:v>415.43635036520453</c:v>
                </c:pt>
                <c:pt idx="6">
                  <c:v>500.81337278548511</c:v>
                </c:pt>
                <c:pt idx="7">
                  <c:v>598.40281396560715</c:v>
                </c:pt>
                <c:pt idx="8">
                  <c:v>726.84921707616684</c:v>
                </c:pt>
                <c:pt idx="9">
                  <c:v>932.88509218559204</c:v>
                </c:pt>
                <c:pt idx="10">
                  <c:v>826.23845969863612</c:v>
                </c:pt>
                <c:pt idx="11">
                  <c:v>876.28521282681481</c:v>
                </c:pt>
                <c:pt idx="12">
                  <c:v>995.72628884052767</c:v>
                </c:pt>
                <c:pt idx="13">
                  <c:v>955.77374071015674</c:v>
                </c:pt>
                <c:pt idx="14">
                  <c:v>734.21993702587702</c:v>
                </c:pt>
                <c:pt idx="15">
                  <c:v>748.57241365000664</c:v>
                </c:pt>
                <c:pt idx="16">
                  <c:v>788.62769659011849</c:v>
                </c:pt>
                <c:pt idx="17">
                  <c:v>895.96686193094581</c:v>
                </c:pt>
                <c:pt idx="18">
                  <c:v>1002.3421839106705</c:v>
                </c:pt>
                <c:pt idx="19">
                  <c:v>1111.4408546117775</c:v>
                </c:pt>
                <c:pt idx="20">
                  <c:v>1312.8879506250971</c:v>
                </c:pt>
                <c:pt idx="21">
                  <c:v>1638.709964251944</c:v>
                </c:pt>
                <c:pt idx="22">
                  <c:v>1411.4644821812958</c:v>
                </c:pt>
                <c:pt idx="23">
                  <c:v>1580.1186665831515</c:v>
                </c:pt>
                <c:pt idx="24">
                  <c:v>1895.2384860145062</c:v>
                </c:pt>
                <c:pt idx="25">
                  <c:v>1920.2539223781996</c:v>
                </c:pt>
                <c:pt idx="26">
                  <c:v>1346.5657380656019</c:v>
                </c:pt>
                <c:pt idx="27">
                  <c:v>1253.2364734579344</c:v>
                </c:pt>
                <c:pt idx="28">
                  <c:v>1205.2275574112737</c:v>
                </c:pt>
                <c:pt idx="29">
                  <c:v>1280.3773291602558</c:v>
                </c:pt>
                <c:pt idx="30">
                  <c:v>1339.4022910187919</c:v>
                </c:pt>
                <c:pt idx="31">
                  <c:v>1388.7701928087545</c:v>
                </c:pt>
                <c:pt idx="32">
                  <c:v>1543.5553909163343</c:v>
                </c:pt>
                <c:pt idx="33">
                  <c:v>1812.7886660025049</c:v>
                </c:pt>
                <c:pt idx="34">
                  <c:v>1469.1480507055717</c:v>
                </c:pt>
                <c:pt idx="35">
                  <c:v>1495.2920207115544</c:v>
                </c:pt>
                <c:pt idx="36">
                  <c:v>1630.5753857644313</c:v>
                </c:pt>
                <c:pt idx="37">
                  <c:v>1502.0222956234504</c:v>
                </c:pt>
                <c:pt idx="38">
                  <c:v>1095.7476308561675</c:v>
                </c:pt>
                <c:pt idx="39">
                  <c:v>1060.9166564205345</c:v>
                </c:pt>
                <c:pt idx="40">
                  <c:v>1061.4084899095337</c:v>
                </c:pt>
                <c:pt idx="41">
                  <c:v>1179.2492057516336</c:v>
                </c:pt>
                <c:pt idx="42">
                  <c:v>1290.1278987538647</c:v>
                </c:pt>
                <c:pt idx="43">
                  <c:v>1398.9630015633143</c:v>
                </c:pt>
                <c:pt idx="44">
                  <c:v>1570.5633162963434</c:v>
                </c:pt>
                <c:pt idx="45">
                  <c:v>1863.1069937198529</c:v>
                </c:pt>
                <c:pt idx="46">
                  <c:v>1525.1535517818704</c:v>
                </c:pt>
                <c:pt idx="47">
                  <c:v>1524.3396292091884</c:v>
                </c:pt>
                <c:pt idx="48">
                  <c:v>1632.3163252199997</c:v>
                </c:pt>
                <c:pt idx="49">
                  <c:v>1476.5478943022297</c:v>
                </c:pt>
                <c:pt idx="50">
                  <c:v>1094.7932738852428</c:v>
                </c:pt>
                <c:pt idx="51">
                  <c:v>1077.3412011149487</c:v>
                </c:pt>
                <c:pt idx="52">
                  <c:v>1095.4813268383214</c:v>
                </c:pt>
                <c:pt idx="53">
                  <c:v>1128.8491867449609</c:v>
                </c:pt>
                <c:pt idx="54">
                  <c:v>1145.436475859221</c:v>
                </c:pt>
                <c:pt idx="55">
                  <c:v>1151.99973944763</c:v>
                </c:pt>
                <c:pt idx="56">
                  <c:v>1345.3691598556411</c:v>
                </c:pt>
                <c:pt idx="57">
                  <c:v>1660.2125074642966</c:v>
                </c:pt>
                <c:pt idx="58">
                  <c:v>1413.7718249222683</c:v>
                </c:pt>
                <c:pt idx="59">
                  <c:v>1555.3677106460102</c:v>
                </c:pt>
                <c:pt idx="60">
                  <c:v>1833.3325491362461</c:v>
                </c:pt>
                <c:pt idx="61">
                  <c:v>1825.4504541701085</c:v>
                </c:pt>
                <c:pt idx="62">
                  <c:v>1332.8014798592376</c:v>
                </c:pt>
                <c:pt idx="63">
                  <c:v>1291.5090361882851</c:v>
                </c:pt>
                <c:pt idx="64">
                  <c:v>1293.1830201809335</c:v>
                </c:pt>
                <c:pt idx="65">
                  <c:v>1373.2766630730493</c:v>
                </c:pt>
                <c:pt idx="66">
                  <c:v>1436.0191297564645</c:v>
                </c:pt>
                <c:pt idx="67">
                  <c:v>1488.3624283480995</c:v>
                </c:pt>
                <c:pt idx="68">
                  <c:v>1747.59236129135</c:v>
                </c:pt>
                <c:pt idx="69">
                  <c:v>2168.2267757781874</c:v>
                </c:pt>
                <c:pt idx="70">
                  <c:v>1856.3621143267178</c:v>
                </c:pt>
                <c:pt idx="71">
                  <c:v>1986.7343009151116</c:v>
                </c:pt>
                <c:pt idx="72">
                  <c:v>2278.0922003707997</c:v>
                </c:pt>
                <c:pt idx="73">
                  <c:v>2206.5990916597875</c:v>
                </c:pt>
                <c:pt idx="74">
                  <c:v>1514.8708924278083</c:v>
                </c:pt>
                <c:pt idx="75">
                  <c:v>1380.2710312735148</c:v>
                </c:pt>
                <c:pt idx="76">
                  <c:v>1299.5221526328012</c:v>
                </c:pt>
                <c:pt idx="77">
                  <c:v>1377.1052907331614</c:v>
                </c:pt>
                <c:pt idx="78">
                  <c:v>1436.9933077466653</c:v>
                </c:pt>
                <c:pt idx="79">
                  <c:v>1486.2389265242325</c:v>
                </c:pt>
                <c:pt idx="80">
                  <c:v>1553.962495826928</c:v>
                </c:pt>
                <c:pt idx="81">
                  <c:v>1716.8231487270648</c:v>
                </c:pt>
                <c:pt idx="82">
                  <c:v>1308.892609423584</c:v>
                </c:pt>
                <c:pt idx="83">
                  <c:v>1147.6185844905992</c:v>
                </c:pt>
                <c:pt idx="84">
                  <c:v>1078.0664814755157</c:v>
                </c:pt>
                <c:pt idx="85">
                  <c:v>855.48843930635894</c:v>
                </c:pt>
                <c:pt idx="86">
                  <c:v>669.59190336876418</c:v>
                </c:pt>
                <c:pt idx="87">
                  <c:v>695.57314883390836</c:v>
                </c:pt>
                <c:pt idx="88">
                  <c:v>746.63094409649818</c:v>
                </c:pt>
                <c:pt idx="89">
                  <c:v>794.91206411860765</c:v>
                </c:pt>
                <c:pt idx="90">
                  <c:v>833.36705972618358</c:v>
                </c:pt>
                <c:pt idx="91">
                  <c:v>865.96404377279953</c:v>
                </c:pt>
                <c:pt idx="92">
                  <c:v>1003.5772257112862</c:v>
                </c:pt>
                <c:pt idx="93">
                  <c:v>1228.9518307165072</c:v>
                </c:pt>
                <c:pt idx="94">
                  <c:v>1038.5139918679754</c:v>
                </c:pt>
                <c:pt idx="95">
                  <c:v>1133.7213392211702</c:v>
                </c:pt>
                <c:pt idx="96">
                  <c:v>1326.0341350143676</c:v>
                </c:pt>
                <c:pt idx="97">
                  <c:v>1310.1581337737427</c:v>
                </c:pt>
                <c:pt idx="98">
                  <c:v>996.265659198658</c:v>
                </c:pt>
                <c:pt idx="99">
                  <c:v>1005.4562322949691</c:v>
                </c:pt>
                <c:pt idx="100">
                  <c:v>1048.5321271166795</c:v>
                </c:pt>
                <c:pt idx="101">
                  <c:v>1197.775808044674</c:v>
                </c:pt>
                <c:pt idx="102">
                  <c:v>1347.3284232502369</c:v>
                </c:pt>
                <c:pt idx="103">
                  <c:v>1502.1651902032327</c:v>
                </c:pt>
                <c:pt idx="104">
                  <c:v>1626.6286681983349</c:v>
                </c:pt>
                <c:pt idx="105">
                  <c:v>1861.1967120400063</c:v>
                </c:pt>
                <c:pt idx="106">
                  <c:v>1469.5675675675691</c:v>
                </c:pt>
                <c:pt idx="107">
                  <c:v>1459.5020636408801</c:v>
                </c:pt>
                <c:pt idx="108">
                  <c:v>1553.0101057357806</c:v>
                </c:pt>
                <c:pt idx="109">
                  <c:v>1395.9327002477307</c:v>
                </c:pt>
                <c:pt idx="110">
                  <c:v>1019.745286128655</c:v>
                </c:pt>
                <c:pt idx="111">
                  <c:v>988.67942990159452</c:v>
                </c:pt>
                <c:pt idx="112">
                  <c:v>990.48944560426912</c:v>
                </c:pt>
                <c:pt idx="113">
                  <c:v>1047.1508508269903</c:v>
                </c:pt>
                <c:pt idx="114">
                  <c:v>1090.1161829047444</c:v>
                </c:pt>
                <c:pt idx="115">
                  <c:v>1124.8189161021371</c:v>
                </c:pt>
                <c:pt idx="116">
                  <c:v>1300.929948363899</c:v>
                </c:pt>
                <c:pt idx="117">
                  <c:v>1589.8580053902924</c:v>
                </c:pt>
                <c:pt idx="118">
                  <c:v>1340.7758909351833</c:v>
                </c:pt>
                <c:pt idx="119">
                  <c:v>1232.9130667827792</c:v>
                </c:pt>
                <c:pt idx="120">
                  <c:v>1214.6835008044166</c:v>
                </c:pt>
                <c:pt idx="121">
                  <c:v>1010.9145334434353</c:v>
                </c:pt>
                <c:pt idx="122">
                  <c:v>761.17189053754612</c:v>
                </c:pt>
                <c:pt idx="123">
                  <c:v>760.654799379829</c:v>
                </c:pt>
                <c:pt idx="124">
                  <c:v>785.45813036418474</c:v>
                </c:pt>
                <c:pt idx="125">
                  <c:v>842.50133032275858</c:v>
                </c:pt>
                <c:pt idx="126">
                  <c:v>889.86123958818234</c:v>
                </c:pt>
                <c:pt idx="127">
                  <c:v>931.58025013027623</c:v>
                </c:pt>
                <c:pt idx="128">
                  <c:v>1104.9572264307226</c:v>
                </c:pt>
                <c:pt idx="129">
                  <c:v>1384.8533517239102</c:v>
                </c:pt>
                <c:pt idx="130">
                  <c:v>1197.7206409949772</c:v>
                </c:pt>
                <c:pt idx="131">
                  <c:v>1229.1766535651184</c:v>
                </c:pt>
                <c:pt idx="132">
                  <c:v>1351.5355868903741</c:v>
                </c:pt>
                <c:pt idx="133">
                  <c:v>1255.3398018166802</c:v>
                </c:pt>
                <c:pt idx="134">
                  <c:v>991.32417094907157</c:v>
                </c:pt>
                <c:pt idx="135">
                  <c:v>1038.9787346365677</c:v>
                </c:pt>
                <c:pt idx="136">
                  <c:v>1125.1960102064488</c:v>
                </c:pt>
                <c:pt idx="137">
                  <c:v>1086.1087334038368</c:v>
                </c:pt>
                <c:pt idx="138">
                  <c:v>1032.3395533676908</c:v>
                </c:pt>
                <c:pt idx="139">
                  <c:v>972.5638353309015</c:v>
                </c:pt>
                <c:pt idx="140">
                  <c:v>1170.6525309618785</c:v>
                </c:pt>
                <c:pt idx="141">
                  <c:v>1488.9188445166642</c:v>
                </c:pt>
                <c:pt idx="142">
                  <c:v>1306.795025113609</c:v>
                </c:pt>
                <c:pt idx="143">
                  <c:v>1112.1042663703715</c:v>
                </c:pt>
                <c:pt idx="144">
                  <c:v>1014</c:v>
                </c:pt>
                <c:pt idx="145">
                  <c:v>781</c:v>
                </c:pt>
                <c:pt idx="146">
                  <c:v>659</c:v>
                </c:pt>
                <c:pt idx="147">
                  <c:v>738</c:v>
                </c:pt>
                <c:pt idx="148">
                  <c:v>854</c:v>
                </c:pt>
                <c:pt idx="149">
                  <c:v>852</c:v>
                </c:pt>
                <c:pt idx="150">
                  <c:v>837</c:v>
                </c:pt>
                <c:pt idx="151">
                  <c:v>815</c:v>
                </c:pt>
                <c:pt idx="152">
                  <c:v>911</c:v>
                </c:pt>
                <c:pt idx="153">
                  <c:v>1076</c:v>
                </c:pt>
                <c:pt idx="154">
                  <c:v>877</c:v>
                </c:pt>
                <c:pt idx="155">
                  <c:v>889</c:v>
                </c:pt>
                <c:pt idx="156">
                  <c:v>778</c:v>
                </c:pt>
                <c:pt idx="157">
                  <c:v>615</c:v>
                </c:pt>
                <c:pt idx="158">
                  <c:v>713</c:v>
                </c:pt>
                <c:pt idx="159">
                  <c:v>817</c:v>
                </c:pt>
                <c:pt idx="160">
                  <c:v>777</c:v>
                </c:pt>
                <c:pt idx="161">
                  <c:v>999</c:v>
                </c:pt>
                <c:pt idx="162">
                  <c:v>889</c:v>
                </c:pt>
                <c:pt idx="163">
                  <c:v>725</c:v>
                </c:pt>
                <c:pt idx="164">
                  <c:v>882</c:v>
                </c:pt>
                <c:pt idx="165">
                  <c:v>917</c:v>
                </c:pt>
                <c:pt idx="166">
                  <c:v>976</c:v>
                </c:pt>
                <c:pt idx="167">
                  <c:v>924</c:v>
                </c:pt>
                <c:pt idx="168">
                  <c:v>607</c:v>
                </c:pt>
                <c:pt idx="169">
                  <c:v>518</c:v>
                </c:pt>
                <c:pt idx="170">
                  <c:v>602</c:v>
                </c:pt>
                <c:pt idx="171">
                  <c:v>695</c:v>
                </c:pt>
                <c:pt idx="172">
                  <c:v>817</c:v>
                </c:pt>
                <c:pt idx="173">
                  <c:v>984</c:v>
                </c:pt>
                <c:pt idx="174">
                  <c:v>769</c:v>
                </c:pt>
                <c:pt idx="175">
                  <c:v>917</c:v>
                </c:pt>
                <c:pt idx="176">
                  <c:v>1040</c:v>
                </c:pt>
                <c:pt idx="177">
                  <c:v>1132</c:v>
                </c:pt>
                <c:pt idx="178">
                  <c:v>1264</c:v>
                </c:pt>
                <c:pt idx="179">
                  <c:v>1403</c:v>
                </c:pt>
                <c:pt idx="180">
                  <c:v>1286</c:v>
                </c:pt>
                <c:pt idx="181">
                  <c:v>784</c:v>
                </c:pt>
                <c:pt idx="182">
                  <c:v>1048</c:v>
                </c:pt>
                <c:pt idx="183">
                  <c:v>956</c:v>
                </c:pt>
                <c:pt idx="184">
                  <c:v>1359</c:v>
                </c:pt>
                <c:pt idx="185">
                  <c:v>1417</c:v>
                </c:pt>
                <c:pt idx="186">
                  <c:v>1442</c:v>
                </c:pt>
                <c:pt idx="187">
                  <c:v>1394</c:v>
                </c:pt>
                <c:pt idx="188">
                  <c:v>1354</c:v>
                </c:pt>
                <c:pt idx="189">
                  <c:v>1447</c:v>
                </c:pt>
                <c:pt idx="190">
                  <c:v>1676</c:v>
                </c:pt>
                <c:pt idx="191">
                  <c:v>1431</c:v>
                </c:pt>
                <c:pt idx="192">
                  <c:v>1233</c:v>
                </c:pt>
                <c:pt idx="193">
                  <c:v>883</c:v>
                </c:pt>
                <c:pt idx="194">
                  <c:v>1037</c:v>
                </c:pt>
                <c:pt idx="195">
                  <c:v>1035</c:v>
                </c:pt>
                <c:pt idx="196">
                  <c:v>1240</c:v>
                </c:pt>
                <c:pt idx="197">
                  <c:v>963</c:v>
                </c:pt>
                <c:pt idx="198">
                  <c:v>1010</c:v>
                </c:pt>
                <c:pt idx="199">
                  <c:v>974</c:v>
                </c:pt>
                <c:pt idx="200">
                  <c:v>837</c:v>
                </c:pt>
                <c:pt idx="201">
                  <c:v>914</c:v>
                </c:pt>
                <c:pt idx="202">
                  <c:v>803</c:v>
                </c:pt>
                <c:pt idx="203">
                  <c:v>677</c:v>
                </c:pt>
                <c:pt idx="204">
                  <c:v>578</c:v>
                </c:pt>
                <c:pt idx="205">
                  <c:v>597</c:v>
                </c:pt>
                <c:pt idx="206">
                  <c:v>641</c:v>
                </c:pt>
                <c:pt idx="207">
                  <c:v>606</c:v>
                </c:pt>
                <c:pt idx="208">
                  <c:v>844</c:v>
                </c:pt>
                <c:pt idx="209">
                  <c:v>667</c:v>
                </c:pt>
                <c:pt idx="210">
                  <c:v>808</c:v>
                </c:pt>
                <c:pt idx="211">
                  <c:v>866</c:v>
                </c:pt>
                <c:pt idx="212">
                  <c:v>861</c:v>
                </c:pt>
                <c:pt idx="213">
                  <c:v>974</c:v>
                </c:pt>
                <c:pt idx="214">
                  <c:v>801</c:v>
                </c:pt>
                <c:pt idx="215">
                  <c:v>702</c:v>
                </c:pt>
                <c:pt idx="216">
                  <c:v>603</c:v>
                </c:pt>
                <c:pt idx="217">
                  <c:v>487</c:v>
                </c:pt>
                <c:pt idx="218">
                  <c:v>427</c:v>
                </c:pt>
                <c:pt idx="219">
                  <c:v>122</c:v>
                </c:pt>
                <c:pt idx="220">
                  <c:v>525</c:v>
                </c:pt>
                <c:pt idx="221">
                  <c:v>837</c:v>
                </c:pt>
                <c:pt idx="222">
                  <c:v>951</c:v>
                </c:pt>
                <c:pt idx="223">
                  <c:v>893</c:v>
                </c:pt>
                <c:pt idx="224">
                  <c:v>863</c:v>
                </c:pt>
                <c:pt idx="225">
                  <c:v>877</c:v>
                </c:pt>
                <c:pt idx="226">
                  <c:v>800</c:v>
                </c:pt>
                <c:pt idx="227">
                  <c:v>859</c:v>
                </c:pt>
                <c:pt idx="228">
                  <c:v>663</c:v>
                </c:pt>
                <c:pt idx="229">
                  <c:v>649</c:v>
                </c:pt>
                <c:pt idx="230">
                  <c:v>975</c:v>
                </c:pt>
                <c:pt idx="231">
                  <c:v>895</c:v>
                </c:pt>
                <c:pt idx="232">
                  <c:v>746</c:v>
                </c:pt>
                <c:pt idx="233">
                  <c:v>1164</c:v>
                </c:pt>
                <c:pt idx="234">
                  <c:v>1223</c:v>
                </c:pt>
                <c:pt idx="235">
                  <c:v>1245</c:v>
                </c:pt>
                <c:pt idx="236">
                  <c:v>1396</c:v>
                </c:pt>
                <c:pt idx="237">
                  <c:v>1263</c:v>
                </c:pt>
                <c:pt idx="238">
                  <c:v>1482</c:v>
                </c:pt>
                <c:pt idx="239">
                  <c:v>1270</c:v>
                </c:pt>
                <c:pt idx="240">
                  <c:v>842</c:v>
                </c:pt>
                <c:pt idx="241">
                  <c:v>885</c:v>
                </c:pt>
                <c:pt idx="242">
                  <c:v>1071</c:v>
                </c:pt>
                <c:pt idx="243">
                  <c:v>1109</c:v>
                </c:pt>
                <c:pt idx="244">
                  <c:v>1460</c:v>
                </c:pt>
                <c:pt idx="245">
                  <c:v>1302</c:v>
                </c:pt>
                <c:pt idx="246">
                  <c:v>1431</c:v>
                </c:pt>
                <c:pt idx="247">
                  <c:v>1564</c:v>
                </c:pt>
                <c:pt idx="248">
                  <c:v>1476</c:v>
                </c:pt>
                <c:pt idx="249">
                  <c:v>1233</c:v>
                </c:pt>
                <c:pt idx="250">
                  <c:v>1250</c:v>
                </c:pt>
                <c:pt idx="251">
                  <c:v>1005</c:v>
                </c:pt>
                <c:pt idx="252">
                  <c:v>1122</c:v>
                </c:pt>
                <c:pt idx="253">
                  <c:v>782</c:v>
                </c:pt>
                <c:pt idx="254">
                  <c:v>1052</c:v>
                </c:pt>
                <c:pt idx="255">
                  <c:v>1078</c:v>
                </c:pt>
                <c:pt idx="256">
                  <c:v>1291</c:v>
                </c:pt>
                <c:pt idx="257">
                  <c:v>1079</c:v>
                </c:pt>
                <c:pt idx="258">
                  <c:v>1144</c:v>
                </c:pt>
                <c:pt idx="259">
                  <c:v>1252</c:v>
                </c:pt>
                <c:pt idx="260">
                  <c:v>1092</c:v>
                </c:pt>
                <c:pt idx="261">
                  <c:v>1190</c:v>
                </c:pt>
                <c:pt idx="262">
                  <c:v>1197</c:v>
                </c:pt>
                <c:pt idx="263">
                  <c:v>912</c:v>
                </c:pt>
                <c:pt idx="264">
                  <c:v>600</c:v>
                </c:pt>
                <c:pt idx="265">
                  <c:v>469</c:v>
                </c:pt>
                <c:pt idx="266">
                  <c:v>466</c:v>
                </c:pt>
                <c:pt idx="267">
                  <c:v>778</c:v>
                </c:pt>
                <c:pt idx="268">
                  <c:v>995</c:v>
                </c:pt>
                <c:pt idx="269">
                  <c:v>695</c:v>
                </c:pt>
                <c:pt idx="270">
                  <c:v>1085</c:v>
                </c:pt>
                <c:pt idx="271">
                  <c:v>1504</c:v>
                </c:pt>
                <c:pt idx="272">
                  <c:v>1029</c:v>
                </c:pt>
                <c:pt idx="273">
                  <c:v>1242</c:v>
                </c:pt>
                <c:pt idx="274">
                  <c:v>981</c:v>
                </c:pt>
                <c:pt idx="275">
                  <c:v>995</c:v>
                </c:pt>
                <c:pt idx="276">
                  <c:v>916</c:v>
                </c:pt>
                <c:pt idx="277">
                  <c:v>986</c:v>
                </c:pt>
                <c:pt idx="278">
                  <c:v>749</c:v>
                </c:pt>
                <c:pt idx="279">
                  <c:v>1294</c:v>
                </c:pt>
                <c:pt idx="280">
                  <c:v>1337</c:v>
                </c:pt>
                <c:pt idx="281">
                  <c:v>974</c:v>
                </c:pt>
                <c:pt idx="282">
                  <c:v>1137</c:v>
                </c:pt>
                <c:pt idx="283">
                  <c:v>1059</c:v>
                </c:pt>
                <c:pt idx="284">
                  <c:v>1104</c:v>
                </c:pt>
                <c:pt idx="285">
                  <c:v>1064</c:v>
                </c:pt>
                <c:pt idx="286">
                  <c:v>952</c:v>
                </c:pt>
                <c:pt idx="287">
                  <c:v>909</c:v>
                </c:pt>
                <c:pt idx="288">
                  <c:v>889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0-46B6-9B41-5FBD7BB7DB31}"/>
            </c:ext>
          </c:extLst>
        </c:ser>
        <c:ser>
          <c:idx val="1"/>
          <c:order val="1"/>
          <c:tx>
            <c:strRef>
              <c:f>REGV!$BH$10</c:f>
              <c:strCache>
                <c:ptCount val="1"/>
                <c:pt idx="0">
                  <c:v>REMAQN-A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REGV!$BH$107:$BH$419</c:f>
              <c:numCache>
                <c:formatCode>#,##0</c:formatCode>
                <c:ptCount val="313"/>
                <c:pt idx="0">
                  <c:v>181.05989087646228</c:v>
                </c:pt>
                <c:pt idx="1">
                  <c:v>268.5203604950633</c:v>
                </c:pt>
                <c:pt idx="2">
                  <c:v>325.56287821865828</c:v>
                </c:pt>
                <c:pt idx="3">
                  <c:v>367.97767618419385</c:v>
                </c:pt>
                <c:pt idx="4">
                  <c:v>416.45218109316204</c:v>
                </c:pt>
                <c:pt idx="5">
                  <c:v>520.37333673931937</c:v>
                </c:pt>
                <c:pt idx="6">
                  <c:v>546.78274465498225</c:v>
                </c:pt>
                <c:pt idx="7">
                  <c:v>625.89213522158957</c:v>
                </c:pt>
                <c:pt idx="8">
                  <c:v>700.17102159664353</c:v>
                </c:pt>
                <c:pt idx="9">
                  <c:v>698.43243251406489</c:v>
                </c:pt>
                <c:pt idx="10">
                  <c:v>779.93583643248758</c:v>
                </c:pt>
                <c:pt idx="11">
                  <c:v>810.21729008290276</c:v>
                </c:pt>
                <c:pt idx="12">
                  <c:v>780.69595998098089</c:v>
                </c:pt>
                <c:pt idx="13">
                  <c:v>832.19088755601035</c:v>
                </c:pt>
                <c:pt idx="14">
                  <c:v>919.82737493465572</c:v>
                </c:pt>
                <c:pt idx="15">
                  <c:v>936.72587437196387</c:v>
                </c:pt>
                <c:pt idx="16">
                  <c:v>1007.5690619854173</c:v>
                </c:pt>
                <c:pt idx="17">
                  <c:v>1076.9254400734737</c:v>
                </c:pt>
                <c:pt idx="18">
                  <c:v>1086.5593374465859</c:v>
                </c:pt>
                <c:pt idx="19">
                  <c:v>1215.9538542199184</c:v>
                </c:pt>
                <c:pt idx="20">
                  <c:v>1212.987806183542</c:v>
                </c:pt>
                <c:pt idx="21">
                  <c:v>1225.9463225269546</c:v>
                </c:pt>
                <c:pt idx="22">
                  <c:v>1399.2043710048347</c:v>
                </c:pt>
                <c:pt idx="23">
                  <c:v>1395.2612094482513</c:v>
                </c:pt>
                <c:pt idx="24">
                  <c:v>1549.9335835145394</c:v>
                </c:pt>
                <c:pt idx="25">
                  <c:v>1665.9080876100102</c:v>
                </c:pt>
                <c:pt idx="26">
                  <c:v>1561.0588466449979</c:v>
                </c:pt>
                <c:pt idx="27">
                  <c:v>1556.0495170140343</c:v>
                </c:pt>
                <c:pt idx="28">
                  <c:v>1601.4689187563413</c:v>
                </c:pt>
                <c:pt idx="29">
                  <c:v>1479.0323614199349</c:v>
                </c:pt>
                <c:pt idx="30">
                  <c:v>1499.6493765260116</c:v>
                </c:pt>
                <c:pt idx="31">
                  <c:v>1460.0603188418704</c:v>
                </c:pt>
                <c:pt idx="32">
                  <c:v>1424.7342563519833</c:v>
                </c:pt>
                <c:pt idx="33">
                  <c:v>1477.1336125047976</c:v>
                </c:pt>
                <c:pt idx="34">
                  <c:v>1353.8162898109026</c:v>
                </c:pt>
                <c:pt idx="35">
                  <c:v>1313.3985412206482</c:v>
                </c:pt>
                <c:pt idx="36">
                  <c:v>1393.0747810073094</c:v>
                </c:pt>
                <c:pt idx="37">
                  <c:v>1307.6159051358768</c:v>
                </c:pt>
                <c:pt idx="38">
                  <c:v>1280.6382000103999</c:v>
                </c:pt>
                <c:pt idx="39">
                  <c:v>1366.9811884280573</c:v>
                </c:pt>
                <c:pt idx="40">
                  <c:v>1349.0561017826828</c:v>
                </c:pt>
                <c:pt idx="41">
                  <c:v>1363.2069569287082</c:v>
                </c:pt>
                <c:pt idx="42">
                  <c:v>1495.0309208367978</c:v>
                </c:pt>
                <c:pt idx="43">
                  <c:v>1406.4116887493274</c:v>
                </c:pt>
                <c:pt idx="44">
                  <c:v>1441.1417830399807</c:v>
                </c:pt>
                <c:pt idx="45">
                  <c:v>1516.711843026573</c:v>
                </c:pt>
                <c:pt idx="46">
                  <c:v>1422.1091675807459</c:v>
                </c:pt>
                <c:pt idx="47">
                  <c:v>1390.6234580490609</c:v>
                </c:pt>
                <c:pt idx="48">
                  <c:v>1346.7846926578227</c:v>
                </c:pt>
                <c:pt idx="49">
                  <c:v>1288.1891720379863</c:v>
                </c:pt>
                <c:pt idx="50">
                  <c:v>1291.7264451181363</c:v>
                </c:pt>
                <c:pt idx="51">
                  <c:v>1440.4879909710685</c:v>
                </c:pt>
                <c:pt idx="52">
                  <c:v>1335.6073691402628</c:v>
                </c:pt>
                <c:pt idx="53">
                  <c:v>1297.900645510188</c:v>
                </c:pt>
                <c:pt idx="54">
                  <c:v>1318.2887379190834</c:v>
                </c:pt>
                <c:pt idx="55">
                  <c:v>1149.1086268435183</c:v>
                </c:pt>
                <c:pt idx="56">
                  <c:v>1277.7900808194377</c:v>
                </c:pt>
                <c:pt idx="57">
                  <c:v>1294.420208946306</c:v>
                </c:pt>
                <c:pt idx="58">
                  <c:v>1325.9675353587193</c:v>
                </c:pt>
                <c:pt idx="59">
                  <c:v>1480.73154243153</c:v>
                </c:pt>
                <c:pt idx="60">
                  <c:v>1462.7656890052001</c:v>
                </c:pt>
                <c:pt idx="61">
                  <c:v>1601.8759473457649</c:v>
                </c:pt>
                <c:pt idx="62">
                  <c:v>1657.2722008168519</c:v>
                </c:pt>
                <c:pt idx="63">
                  <c:v>1660.2332340622552</c:v>
                </c:pt>
                <c:pt idx="64">
                  <c:v>1575.6369826731182</c:v>
                </c:pt>
                <c:pt idx="65">
                  <c:v>1634.2345756683421</c:v>
                </c:pt>
                <c:pt idx="66">
                  <c:v>1576.7798855109095</c:v>
                </c:pt>
                <c:pt idx="67">
                  <c:v>1466.021020700909</c:v>
                </c:pt>
                <c:pt idx="68">
                  <c:v>1713.3625756330846</c:v>
                </c:pt>
                <c:pt idx="69">
                  <c:v>1613.2109998997271</c:v>
                </c:pt>
                <c:pt idx="70">
                  <c:v>1742.5930161587139</c:v>
                </c:pt>
                <c:pt idx="71">
                  <c:v>1903.3315673874927</c:v>
                </c:pt>
                <c:pt idx="72">
                  <c:v>1836.1538244367457</c:v>
                </c:pt>
                <c:pt idx="73">
                  <c:v>1866.8670921430182</c:v>
                </c:pt>
                <c:pt idx="74">
                  <c:v>1984.2201820542173</c:v>
                </c:pt>
                <c:pt idx="75">
                  <c:v>1705.2183214260349</c:v>
                </c:pt>
                <c:pt idx="76">
                  <c:v>1649.1432822164782</c:v>
                </c:pt>
                <c:pt idx="77">
                  <c:v>1627.29360367193</c:v>
                </c:pt>
                <c:pt idx="78">
                  <c:v>1506.2053156765692</c:v>
                </c:pt>
                <c:pt idx="79">
                  <c:v>1582.8456133170221</c:v>
                </c:pt>
                <c:pt idx="80">
                  <c:v>1388.8448488491476</c:v>
                </c:pt>
                <c:pt idx="81">
                  <c:v>1266.0930973223503</c:v>
                </c:pt>
                <c:pt idx="82">
                  <c:v>1324.978154016148</c:v>
                </c:pt>
                <c:pt idx="83">
                  <c:v>1018.2549702629735</c:v>
                </c:pt>
                <c:pt idx="84">
                  <c:v>911.14865445221005</c:v>
                </c:pt>
                <c:pt idx="85">
                  <c:v>773.64685891238787</c:v>
                </c:pt>
                <c:pt idx="86">
                  <c:v>850.16690253923832</c:v>
                </c:pt>
                <c:pt idx="87">
                  <c:v>863.7722661263183</c:v>
                </c:pt>
                <c:pt idx="88">
                  <c:v>982.02161795222003</c:v>
                </c:pt>
                <c:pt idx="89">
                  <c:v>896.84567617266646</c:v>
                </c:pt>
                <c:pt idx="90">
                  <c:v>868.42853796286624</c:v>
                </c:pt>
                <c:pt idx="91">
                  <c:v>921.83788248570033</c:v>
                </c:pt>
                <c:pt idx="92">
                  <c:v>889.0337039214578</c:v>
                </c:pt>
                <c:pt idx="93">
                  <c:v>931.41037237923808</c:v>
                </c:pt>
                <c:pt idx="94">
                  <c:v>995.96494003923237</c:v>
                </c:pt>
                <c:pt idx="95">
                  <c:v>1013.6310123921667</c:v>
                </c:pt>
                <c:pt idx="96">
                  <c:v>1179.7855676878212</c:v>
                </c:pt>
                <c:pt idx="97">
                  <c:v>1224.6778876797325</c:v>
                </c:pt>
                <c:pt idx="98">
                  <c:v>1221.7169542670138</c:v>
                </c:pt>
                <c:pt idx="99">
                  <c:v>1244.2826451812189</c:v>
                </c:pt>
                <c:pt idx="100">
                  <c:v>1359.5258389132905</c:v>
                </c:pt>
                <c:pt idx="101">
                  <c:v>1335.4194484831694</c:v>
                </c:pt>
                <c:pt idx="102">
                  <c:v>1458.6606471147311</c:v>
                </c:pt>
                <c:pt idx="103">
                  <c:v>1553.0355360094934</c:v>
                </c:pt>
                <c:pt idx="104">
                  <c:v>1433.1852264314641</c:v>
                </c:pt>
                <c:pt idx="105">
                  <c:v>1448.5093638465321</c:v>
                </c:pt>
                <c:pt idx="106">
                  <c:v>1327.2050083352597</c:v>
                </c:pt>
                <c:pt idx="107">
                  <c:v>1304.284304554214</c:v>
                </c:pt>
                <c:pt idx="108">
                  <c:v>1403.748829286357</c:v>
                </c:pt>
                <c:pt idx="109">
                  <c:v>1368.6829909739752</c:v>
                </c:pt>
                <c:pt idx="110">
                  <c:v>1257.4389007196226</c:v>
                </c:pt>
                <c:pt idx="111">
                  <c:v>1269.9695362889879</c:v>
                </c:pt>
                <c:pt idx="112">
                  <c:v>1195.1043974173444</c:v>
                </c:pt>
                <c:pt idx="113">
                  <c:v>1143.6336931104217</c:v>
                </c:pt>
                <c:pt idx="114">
                  <c:v>1225.7164796127915</c:v>
                </c:pt>
                <c:pt idx="115">
                  <c:v>1126.6187348567698</c:v>
                </c:pt>
                <c:pt idx="116">
                  <c:v>1141.2762431328797</c:v>
                </c:pt>
                <c:pt idx="117">
                  <c:v>1229.7650046718745</c:v>
                </c:pt>
                <c:pt idx="118">
                  <c:v>1192.2887653508903</c:v>
                </c:pt>
                <c:pt idx="119">
                  <c:v>1144.4689764221287</c:v>
                </c:pt>
                <c:pt idx="120">
                  <c:v>1084.5407840779169</c:v>
                </c:pt>
                <c:pt idx="121">
                  <c:v>1003.3063071010261</c:v>
                </c:pt>
                <c:pt idx="122">
                  <c:v>973.9431078022908</c:v>
                </c:pt>
                <c:pt idx="123">
                  <c:v>958.48249158029023</c:v>
                </c:pt>
                <c:pt idx="124">
                  <c:v>878.32424012618935</c:v>
                </c:pt>
                <c:pt idx="125">
                  <c:v>924.72861653679649</c:v>
                </c:pt>
                <c:pt idx="126">
                  <c:v>954.46292849731049</c:v>
                </c:pt>
                <c:pt idx="127">
                  <c:v>946.74290647218527</c:v>
                </c:pt>
                <c:pt idx="128">
                  <c:v>1056.2981694588859</c:v>
                </c:pt>
                <c:pt idx="129">
                  <c:v>991.58307001797357</c:v>
                </c:pt>
                <c:pt idx="130">
                  <c:v>1041.7181492357859</c:v>
                </c:pt>
                <c:pt idx="131">
                  <c:v>1171.5302289467766</c:v>
                </c:pt>
                <c:pt idx="132">
                  <c:v>1210.2372636925425</c:v>
                </c:pt>
                <c:pt idx="133">
                  <c:v>1402.0641076569254</c:v>
                </c:pt>
                <c:pt idx="134">
                  <c:v>1317.3219096235614</c:v>
                </c:pt>
                <c:pt idx="135">
                  <c:v>1224.0981640562904</c:v>
                </c:pt>
                <c:pt idx="136">
                  <c:v>1207.8743123852043</c:v>
                </c:pt>
                <c:pt idx="137">
                  <c:v>1188.1299676959193</c:v>
                </c:pt>
                <c:pt idx="138">
                  <c:v>1055.5427519633472</c:v>
                </c:pt>
                <c:pt idx="139">
                  <c:v>1031.3173452175497</c:v>
                </c:pt>
                <c:pt idx="140">
                  <c:v>1075.716133408132</c:v>
                </c:pt>
                <c:pt idx="141">
                  <c:v>1092.477874260632</c:v>
                </c:pt>
                <c:pt idx="142">
                  <c:v>1166.3193099639159</c:v>
                </c:pt>
                <c:pt idx="143">
                  <c:v>995.59045560928053</c:v>
                </c:pt>
                <c:pt idx="144">
                  <c:v>958.20073113104843</c:v>
                </c:pt>
                <c:pt idx="145">
                  <c:v>941.58148931748462</c:v>
                </c:pt>
                <c:pt idx="146">
                  <c:v>866.18365474113102</c:v>
                </c:pt>
                <c:pt idx="147">
                  <c:v>849.27402295264324</c:v>
                </c:pt>
                <c:pt idx="148">
                  <c:v>918.55980217741694</c:v>
                </c:pt>
                <c:pt idx="149">
                  <c:v>852.7120411304262</c:v>
                </c:pt>
                <c:pt idx="150">
                  <c:v>840.95524035011772</c:v>
                </c:pt>
                <c:pt idx="151">
                  <c:v>897.0840284286827</c:v>
                </c:pt>
                <c:pt idx="152">
                  <c:v>811.57173478015943</c:v>
                </c:pt>
                <c:pt idx="153">
                  <c:v>817.75994866071574</c:v>
                </c:pt>
                <c:pt idx="154">
                  <c:v>801.93064759495235</c:v>
                </c:pt>
                <c:pt idx="155">
                  <c:v>749.51387274627871</c:v>
                </c:pt>
                <c:pt idx="156">
                  <c:v>806.47300805920884</c:v>
                </c:pt>
                <c:pt idx="157">
                  <c:v>795.18812708575024</c:v>
                </c:pt>
                <c:pt idx="158">
                  <c:v>893.27298957849507</c:v>
                </c:pt>
                <c:pt idx="159">
                  <c:v>925.97177371845237</c:v>
                </c:pt>
                <c:pt idx="160">
                  <c:v>835.70970613645181</c:v>
                </c:pt>
                <c:pt idx="161">
                  <c:v>934.87271548360411</c:v>
                </c:pt>
                <c:pt idx="162">
                  <c:v>868.93273961370937</c:v>
                </c:pt>
                <c:pt idx="163">
                  <c:v>779.24480746967254</c:v>
                </c:pt>
                <c:pt idx="164">
                  <c:v>792.92496103805581</c:v>
                </c:pt>
                <c:pt idx="165">
                  <c:v>753.63576574940748</c:v>
                </c:pt>
                <c:pt idx="166">
                  <c:v>850.9690156213893</c:v>
                </c:pt>
                <c:pt idx="167">
                  <c:v>777.59734290948722</c:v>
                </c:pt>
                <c:pt idx="168">
                  <c:v>685.73669609922285</c:v>
                </c:pt>
                <c:pt idx="169">
                  <c:v>668.60880755673838</c:v>
                </c:pt>
                <c:pt idx="170">
                  <c:v>711.15698103917578</c:v>
                </c:pt>
                <c:pt idx="171">
                  <c:v>819.28998508292466</c:v>
                </c:pt>
                <c:pt idx="172">
                  <c:v>816.5553750633419</c:v>
                </c:pt>
                <c:pt idx="173">
                  <c:v>917.54724279104403</c:v>
                </c:pt>
                <c:pt idx="174">
                  <c:v>791.57377619815884</c:v>
                </c:pt>
                <c:pt idx="175">
                  <c:v>880.7402515590378</c:v>
                </c:pt>
                <c:pt idx="176">
                  <c:v>937.81015443159697</c:v>
                </c:pt>
                <c:pt idx="177">
                  <c:v>993.87210636431894</c:v>
                </c:pt>
                <c:pt idx="178">
                  <c:v>1053.8399622294744</c:v>
                </c:pt>
                <c:pt idx="179">
                  <c:v>1242.9668893319893</c:v>
                </c:pt>
                <c:pt idx="180">
                  <c:v>1441.306422590359</c:v>
                </c:pt>
                <c:pt idx="181">
                  <c:v>1083.682982092894</c:v>
                </c:pt>
                <c:pt idx="182">
                  <c:v>1234.9093434477729</c:v>
                </c:pt>
                <c:pt idx="183">
                  <c:v>1183.7480893452453</c:v>
                </c:pt>
                <c:pt idx="184">
                  <c:v>1280.8338582914348</c:v>
                </c:pt>
                <c:pt idx="185">
                  <c:v>1339.590023172967</c:v>
                </c:pt>
                <c:pt idx="186">
                  <c:v>1434.5229838854593</c:v>
                </c:pt>
                <c:pt idx="187">
                  <c:v>1275.9199342279667</c:v>
                </c:pt>
                <c:pt idx="188">
                  <c:v>1261.9532624612466</c:v>
                </c:pt>
                <c:pt idx="189">
                  <c:v>1234.4960659303256</c:v>
                </c:pt>
                <c:pt idx="190">
                  <c:v>1420.0791888208694</c:v>
                </c:pt>
                <c:pt idx="191">
                  <c:v>1352.2646362242865</c:v>
                </c:pt>
                <c:pt idx="192">
                  <c:v>1363.6061139324777</c:v>
                </c:pt>
                <c:pt idx="193">
                  <c:v>1224.9234780897566</c:v>
                </c:pt>
                <c:pt idx="194">
                  <c:v>1255.5091663010674</c:v>
                </c:pt>
                <c:pt idx="195">
                  <c:v>1251.2834670799125</c:v>
                </c:pt>
                <c:pt idx="196">
                  <c:v>1162.9173146705452</c:v>
                </c:pt>
                <c:pt idx="197">
                  <c:v>965.16287269060683</c:v>
                </c:pt>
                <c:pt idx="198">
                  <c:v>933.60122211310272</c:v>
                </c:pt>
                <c:pt idx="199">
                  <c:v>854.60276351269249</c:v>
                </c:pt>
                <c:pt idx="200">
                  <c:v>799.89134988069134</c:v>
                </c:pt>
                <c:pt idx="201">
                  <c:v>751.29803911371471</c:v>
                </c:pt>
                <c:pt idx="202">
                  <c:v>687.62761612187217</c:v>
                </c:pt>
                <c:pt idx="203">
                  <c:v>660.82215703210568</c:v>
                </c:pt>
                <c:pt idx="204">
                  <c:v>658.6064453409</c:v>
                </c:pt>
                <c:pt idx="205">
                  <c:v>827.41646092913641</c:v>
                </c:pt>
                <c:pt idx="206">
                  <c:v>808.54003392600862</c:v>
                </c:pt>
                <c:pt idx="207">
                  <c:v>710.71144685607101</c:v>
                </c:pt>
                <c:pt idx="208">
                  <c:v>786.78549658622387</c:v>
                </c:pt>
                <c:pt idx="209">
                  <c:v>709.18934574147477</c:v>
                </c:pt>
                <c:pt idx="210">
                  <c:v>696.55711887409177</c:v>
                </c:pt>
                <c:pt idx="211">
                  <c:v>757.6022049595357</c:v>
                </c:pt>
                <c:pt idx="212">
                  <c:v>770.83721261085702</c:v>
                </c:pt>
                <c:pt idx="213">
                  <c:v>802.55046712869773</c:v>
                </c:pt>
                <c:pt idx="214">
                  <c:v>728.46444790049861</c:v>
                </c:pt>
                <c:pt idx="215">
                  <c:v>688.04185776288307</c:v>
                </c:pt>
                <c:pt idx="216">
                  <c:v>712.02419083542713</c:v>
                </c:pt>
                <c:pt idx="217">
                  <c:v>673.38059541918688</c:v>
                </c:pt>
                <c:pt idx="218">
                  <c:v>509.61422445275247</c:v>
                </c:pt>
                <c:pt idx="219">
                  <c:v>142.19654999924745</c:v>
                </c:pt>
                <c:pt idx="220">
                  <c:v>527.6650173990505</c:v>
                </c:pt>
                <c:pt idx="221">
                  <c:v>823.88584898042404</c:v>
                </c:pt>
                <c:pt idx="222">
                  <c:v>807.18898160759079</c:v>
                </c:pt>
                <c:pt idx="223">
                  <c:v>795.69173867509016</c:v>
                </c:pt>
                <c:pt idx="224">
                  <c:v>728.50792445917853</c:v>
                </c:pt>
                <c:pt idx="225">
                  <c:v>753.69266267455384</c:v>
                </c:pt>
                <c:pt idx="226">
                  <c:v>729.94233931574649</c:v>
                </c:pt>
                <c:pt idx="227">
                  <c:v>835.96178067153892</c:v>
                </c:pt>
                <c:pt idx="228">
                  <c:v>883.94499129098915</c:v>
                </c:pt>
                <c:pt idx="229">
                  <c:v>917.3807177136963</c:v>
                </c:pt>
                <c:pt idx="230">
                  <c:v>1130.9169143943432</c:v>
                </c:pt>
                <c:pt idx="231">
                  <c:v>1011.6276243301684</c:v>
                </c:pt>
                <c:pt idx="232">
                  <c:v>736.05910633000349</c:v>
                </c:pt>
                <c:pt idx="233">
                  <c:v>1149.1572037020137</c:v>
                </c:pt>
                <c:pt idx="234">
                  <c:v>1068.128994723329</c:v>
                </c:pt>
                <c:pt idx="235">
                  <c:v>1043.7751992748767</c:v>
                </c:pt>
                <c:pt idx="236">
                  <c:v>1174.1881539242233</c:v>
                </c:pt>
                <c:pt idx="237">
                  <c:v>1133.9583212824989</c:v>
                </c:pt>
                <c:pt idx="238">
                  <c:v>1316.5207647969482</c:v>
                </c:pt>
                <c:pt idx="239">
                  <c:v>1265.8927614830143</c:v>
                </c:pt>
                <c:pt idx="240">
                  <c:v>1151.0669579522182</c:v>
                </c:pt>
                <c:pt idx="241">
                  <c:v>1282.1853811043645</c:v>
                </c:pt>
                <c:pt idx="242">
                  <c:v>1258.4234751758659</c:v>
                </c:pt>
                <c:pt idx="243">
                  <c:v>1242.0738306809228</c:v>
                </c:pt>
                <c:pt idx="244">
                  <c:v>1337.6634211682626</c:v>
                </c:pt>
                <c:pt idx="245">
                  <c:v>1287.6268483902174</c:v>
                </c:pt>
                <c:pt idx="246">
                  <c:v>1300.9936915026672</c:v>
                </c:pt>
                <c:pt idx="247">
                  <c:v>1262.4458740753937</c:v>
                </c:pt>
                <c:pt idx="248">
                  <c:v>1251.6107876580854</c:v>
                </c:pt>
                <c:pt idx="249">
                  <c:v>1115.4640325495441</c:v>
                </c:pt>
                <c:pt idx="250">
                  <c:v>1115.1332245291624</c:v>
                </c:pt>
                <c:pt idx="251">
                  <c:v>1058.8632551489256</c:v>
                </c:pt>
                <c:pt idx="252">
                  <c:v>1476.3314029321048</c:v>
                </c:pt>
                <c:pt idx="253">
                  <c:v>1156.5712376708177</c:v>
                </c:pt>
                <c:pt idx="254">
                  <c:v>1265.5788471335127</c:v>
                </c:pt>
                <c:pt idx="255">
                  <c:v>1191.178498582193</c:v>
                </c:pt>
                <c:pt idx="256">
                  <c:v>1098.0520990099271</c:v>
                </c:pt>
                <c:pt idx="257">
                  <c:v>1070.3566830796535</c:v>
                </c:pt>
                <c:pt idx="258">
                  <c:v>1041.5263289264062</c:v>
                </c:pt>
                <c:pt idx="259">
                  <c:v>1018.8500239056084</c:v>
                </c:pt>
                <c:pt idx="260">
                  <c:v>977.12445306719087</c:v>
                </c:pt>
                <c:pt idx="261">
                  <c:v>1044.2464878985354</c:v>
                </c:pt>
                <c:pt idx="262">
                  <c:v>1087.3286196752313</c:v>
                </c:pt>
                <c:pt idx="263">
                  <c:v>1017.4212434094827</c:v>
                </c:pt>
                <c:pt idx="264">
                  <c:v>740.62487060798423</c:v>
                </c:pt>
                <c:pt idx="265">
                  <c:v>664.72280546084596</c:v>
                </c:pt>
                <c:pt idx="266">
                  <c:v>616.78247640955703</c:v>
                </c:pt>
                <c:pt idx="267">
                  <c:v>751.30549466205036</c:v>
                </c:pt>
                <c:pt idx="268">
                  <c:v>825.80697483670428</c:v>
                </c:pt>
                <c:pt idx="269">
                  <c:v>754.54648997072991</c:v>
                </c:pt>
                <c:pt idx="270">
                  <c:v>920.12567454807061</c:v>
                </c:pt>
                <c:pt idx="271">
                  <c:v>1295.9847198076588</c:v>
                </c:pt>
                <c:pt idx="272">
                  <c:v>932.66922028447163</c:v>
                </c:pt>
                <c:pt idx="273">
                  <c:v>1051.9565727667703</c:v>
                </c:pt>
                <c:pt idx="274">
                  <c:v>938.1525771154819</c:v>
                </c:pt>
                <c:pt idx="275">
                  <c:v>1069.0652167292326</c:v>
                </c:pt>
                <c:pt idx="276">
                  <c:v>1095.9331175312682</c:v>
                </c:pt>
                <c:pt idx="277">
                  <c:v>1463.1830349274651</c:v>
                </c:pt>
                <c:pt idx="278">
                  <c:v>1007.6893044141835</c:v>
                </c:pt>
                <c:pt idx="279">
                  <c:v>1214.2640776148198</c:v>
                </c:pt>
                <c:pt idx="280">
                  <c:v>1147.6794666011315</c:v>
                </c:pt>
                <c:pt idx="281">
                  <c:v>1014.966584880912</c:v>
                </c:pt>
                <c:pt idx="282">
                  <c:v>969.49460279679715</c:v>
                </c:pt>
                <c:pt idx="283">
                  <c:v>955.96064998383076</c:v>
                </c:pt>
                <c:pt idx="284">
                  <c:v>969.1931093180068</c:v>
                </c:pt>
                <c:pt idx="285">
                  <c:v>906.23491390434731</c:v>
                </c:pt>
                <c:pt idx="286">
                  <c:v>966.66974507738178</c:v>
                </c:pt>
                <c:pt idx="287">
                  <c:v>937.60267182162283</c:v>
                </c:pt>
                <c:pt idx="288">
                  <c:v>1074.8460038388112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A0-46B6-9B41-5FBD7BB7DB31}"/>
            </c:ext>
          </c:extLst>
        </c:ser>
        <c:ser>
          <c:idx val="2"/>
          <c:order val="2"/>
          <c:tx>
            <c:strRef>
              <c:f>REGV!$BI$10</c:f>
              <c:strCache>
                <c:ptCount val="1"/>
                <c:pt idx="0">
                  <c:v>REMAQN-F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REGV!$BI$107:$BI$419</c:f>
              <c:numCache>
                <c:formatCode>#,##0</c:formatCode>
                <c:ptCount val="313"/>
                <c:pt idx="0">
                  <c:v>239.10645964645201</c:v>
                </c:pt>
                <c:pt idx="1">
                  <c:v>268.5203604950633</c:v>
                </c:pt>
                <c:pt idx="2">
                  <c:v>325.56287821865828</c:v>
                </c:pt>
                <c:pt idx="3">
                  <c:v>367.97767618419385</c:v>
                </c:pt>
                <c:pt idx="4">
                  <c:v>417.99768501674447</c:v>
                </c:pt>
                <c:pt idx="5">
                  <c:v>520.37333673931937</c:v>
                </c:pt>
                <c:pt idx="6">
                  <c:v>546.78274465498225</c:v>
                </c:pt>
                <c:pt idx="7">
                  <c:v>625.89213522158957</c:v>
                </c:pt>
                <c:pt idx="8">
                  <c:v>700.17102159664353</c:v>
                </c:pt>
                <c:pt idx="9">
                  <c:v>698.43243251406489</c:v>
                </c:pt>
                <c:pt idx="10">
                  <c:v>779.93583643248758</c:v>
                </c:pt>
                <c:pt idx="11">
                  <c:v>810.21729008290276</c:v>
                </c:pt>
                <c:pt idx="12">
                  <c:v>780.69595998098089</c:v>
                </c:pt>
                <c:pt idx="13">
                  <c:v>832.19088755601035</c:v>
                </c:pt>
                <c:pt idx="14">
                  <c:v>919.82737493465572</c:v>
                </c:pt>
                <c:pt idx="15">
                  <c:v>936.72587437196387</c:v>
                </c:pt>
                <c:pt idx="16">
                  <c:v>1007.5690619854173</c:v>
                </c:pt>
                <c:pt idx="17">
                  <c:v>1076.9254400734737</c:v>
                </c:pt>
                <c:pt idx="18">
                  <c:v>1086.5593374465859</c:v>
                </c:pt>
                <c:pt idx="19">
                  <c:v>1215.9538542199184</c:v>
                </c:pt>
                <c:pt idx="20">
                  <c:v>1212.987806183542</c:v>
                </c:pt>
                <c:pt idx="21">
                  <c:v>1239.8208664634067</c:v>
                </c:pt>
                <c:pt idx="22">
                  <c:v>1399.2043710048347</c:v>
                </c:pt>
                <c:pt idx="23">
                  <c:v>1395.2612094482513</c:v>
                </c:pt>
                <c:pt idx="24">
                  <c:v>1549.9335835145394</c:v>
                </c:pt>
                <c:pt idx="25">
                  <c:v>1610.2804325564121</c:v>
                </c:pt>
                <c:pt idx="26">
                  <c:v>1561.0588466449979</c:v>
                </c:pt>
                <c:pt idx="27">
                  <c:v>1556.0495170140343</c:v>
                </c:pt>
                <c:pt idx="28">
                  <c:v>1601.4689187563413</c:v>
                </c:pt>
                <c:pt idx="29">
                  <c:v>1479.0323614199349</c:v>
                </c:pt>
                <c:pt idx="30">
                  <c:v>1499.6493765260116</c:v>
                </c:pt>
                <c:pt idx="31">
                  <c:v>1460.0603188418704</c:v>
                </c:pt>
                <c:pt idx="32">
                  <c:v>1424.7342563519833</c:v>
                </c:pt>
                <c:pt idx="33">
                  <c:v>1477.1336125047976</c:v>
                </c:pt>
                <c:pt idx="34">
                  <c:v>1353.8162898109026</c:v>
                </c:pt>
                <c:pt idx="35">
                  <c:v>1313.3985412206482</c:v>
                </c:pt>
                <c:pt idx="36">
                  <c:v>1393.0747810073094</c:v>
                </c:pt>
                <c:pt idx="37">
                  <c:v>1307.6159051358768</c:v>
                </c:pt>
                <c:pt idx="38">
                  <c:v>1280.6382000103999</c:v>
                </c:pt>
                <c:pt idx="39">
                  <c:v>1366.9811884280573</c:v>
                </c:pt>
                <c:pt idx="40">
                  <c:v>1349.0561017826828</c:v>
                </c:pt>
                <c:pt idx="41">
                  <c:v>1363.2069569287082</c:v>
                </c:pt>
                <c:pt idx="42">
                  <c:v>1495.0309208367978</c:v>
                </c:pt>
                <c:pt idx="43">
                  <c:v>1406.4116887493274</c:v>
                </c:pt>
                <c:pt idx="44">
                  <c:v>1441.1417830399807</c:v>
                </c:pt>
                <c:pt idx="45">
                  <c:v>1516.711843026573</c:v>
                </c:pt>
                <c:pt idx="46">
                  <c:v>1422.1091675807459</c:v>
                </c:pt>
                <c:pt idx="47">
                  <c:v>1390.6234580490609</c:v>
                </c:pt>
                <c:pt idx="48">
                  <c:v>1346.7846926578227</c:v>
                </c:pt>
                <c:pt idx="49">
                  <c:v>1288.1891720379863</c:v>
                </c:pt>
                <c:pt idx="50">
                  <c:v>1291.7264451181363</c:v>
                </c:pt>
                <c:pt idx="51">
                  <c:v>1303.3464233519301</c:v>
                </c:pt>
                <c:pt idx="52">
                  <c:v>1335.6073691402628</c:v>
                </c:pt>
                <c:pt idx="53">
                  <c:v>1297.900645510188</c:v>
                </c:pt>
                <c:pt idx="54">
                  <c:v>1318.2887379190834</c:v>
                </c:pt>
                <c:pt idx="55">
                  <c:v>1285.8420927746099</c:v>
                </c:pt>
                <c:pt idx="56">
                  <c:v>1277.7900808194377</c:v>
                </c:pt>
                <c:pt idx="57">
                  <c:v>1294.420208946306</c:v>
                </c:pt>
                <c:pt idx="58">
                  <c:v>1325.9675353587193</c:v>
                </c:pt>
                <c:pt idx="59">
                  <c:v>1480.73154243153</c:v>
                </c:pt>
                <c:pt idx="60">
                  <c:v>1462.7656890052001</c:v>
                </c:pt>
                <c:pt idx="61">
                  <c:v>1601.8759473457649</c:v>
                </c:pt>
                <c:pt idx="62">
                  <c:v>1657.2722008168519</c:v>
                </c:pt>
                <c:pt idx="63">
                  <c:v>1660.2332340622552</c:v>
                </c:pt>
                <c:pt idx="64">
                  <c:v>1575.6369826731182</c:v>
                </c:pt>
                <c:pt idx="65">
                  <c:v>1634.2345756683421</c:v>
                </c:pt>
                <c:pt idx="66">
                  <c:v>1576.7798855109095</c:v>
                </c:pt>
                <c:pt idx="67">
                  <c:v>1601.7468017242293</c:v>
                </c:pt>
                <c:pt idx="68">
                  <c:v>1713.3625756330846</c:v>
                </c:pt>
                <c:pt idx="69">
                  <c:v>1613.2109998997271</c:v>
                </c:pt>
                <c:pt idx="70">
                  <c:v>1742.5930161587139</c:v>
                </c:pt>
                <c:pt idx="71">
                  <c:v>1903.3315673874927</c:v>
                </c:pt>
                <c:pt idx="72">
                  <c:v>1836.1538244367457</c:v>
                </c:pt>
                <c:pt idx="73">
                  <c:v>1866.8670921430182</c:v>
                </c:pt>
                <c:pt idx="74">
                  <c:v>1819.352182846163</c:v>
                </c:pt>
                <c:pt idx="75">
                  <c:v>1705.2183214260349</c:v>
                </c:pt>
                <c:pt idx="76">
                  <c:v>1649.1432822164782</c:v>
                </c:pt>
                <c:pt idx="77">
                  <c:v>1627.29360367193</c:v>
                </c:pt>
                <c:pt idx="78">
                  <c:v>1506.2053156765692</c:v>
                </c:pt>
                <c:pt idx="79">
                  <c:v>1534.7419767608371</c:v>
                </c:pt>
                <c:pt idx="80">
                  <c:v>1388.8448488491476</c:v>
                </c:pt>
                <c:pt idx="81">
                  <c:v>1266.0930973223503</c:v>
                </c:pt>
                <c:pt idx="82">
                  <c:v>1150.3144728008899</c:v>
                </c:pt>
                <c:pt idx="83">
                  <c:v>1018.2549702629735</c:v>
                </c:pt>
                <c:pt idx="84">
                  <c:v>911.14865445221005</c:v>
                </c:pt>
                <c:pt idx="85">
                  <c:v>891.91789902327798</c:v>
                </c:pt>
                <c:pt idx="86">
                  <c:v>850.16690253923832</c:v>
                </c:pt>
                <c:pt idx="87">
                  <c:v>863.7722661263183</c:v>
                </c:pt>
                <c:pt idx="88">
                  <c:v>860.763289755144</c:v>
                </c:pt>
                <c:pt idx="89">
                  <c:v>896.84567617266646</c:v>
                </c:pt>
                <c:pt idx="90">
                  <c:v>868.42853796286624</c:v>
                </c:pt>
                <c:pt idx="91">
                  <c:v>921.83788248570033</c:v>
                </c:pt>
                <c:pt idx="92">
                  <c:v>889.0337039214578</c:v>
                </c:pt>
                <c:pt idx="93">
                  <c:v>931.41037237923808</c:v>
                </c:pt>
                <c:pt idx="94">
                  <c:v>995.96494003923237</c:v>
                </c:pt>
                <c:pt idx="95">
                  <c:v>1013.6310123921667</c:v>
                </c:pt>
                <c:pt idx="96">
                  <c:v>1179.7855676878212</c:v>
                </c:pt>
                <c:pt idx="97">
                  <c:v>1224.6778876797325</c:v>
                </c:pt>
                <c:pt idx="98">
                  <c:v>1221.7169542670138</c:v>
                </c:pt>
                <c:pt idx="99">
                  <c:v>1244.2826451812189</c:v>
                </c:pt>
                <c:pt idx="100">
                  <c:v>1359.5258389132905</c:v>
                </c:pt>
                <c:pt idx="101">
                  <c:v>1335.4194484831694</c:v>
                </c:pt>
                <c:pt idx="102">
                  <c:v>1458.6606471147311</c:v>
                </c:pt>
                <c:pt idx="103">
                  <c:v>1460.4231716000731</c:v>
                </c:pt>
                <c:pt idx="104">
                  <c:v>1433.1852264314641</c:v>
                </c:pt>
                <c:pt idx="105">
                  <c:v>1448.5093638465321</c:v>
                </c:pt>
                <c:pt idx="106">
                  <c:v>1327.2050083352597</c:v>
                </c:pt>
                <c:pt idx="107">
                  <c:v>1304.284304554214</c:v>
                </c:pt>
                <c:pt idx="108">
                  <c:v>1403.748829286357</c:v>
                </c:pt>
                <c:pt idx="109">
                  <c:v>1368.6829909739752</c:v>
                </c:pt>
                <c:pt idx="110">
                  <c:v>1257.4389007196226</c:v>
                </c:pt>
                <c:pt idx="111">
                  <c:v>1269.9695362889879</c:v>
                </c:pt>
                <c:pt idx="112">
                  <c:v>1195.1043974173444</c:v>
                </c:pt>
                <c:pt idx="113">
                  <c:v>1143.6336931104217</c:v>
                </c:pt>
                <c:pt idx="114">
                  <c:v>1225.7164796127915</c:v>
                </c:pt>
                <c:pt idx="115">
                  <c:v>1126.6187348567698</c:v>
                </c:pt>
                <c:pt idx="116">
                  <c:v>1141.2762431328797</c:v>
                </c:pt>
                <c:pt idx="117">
                  <c:v>1229.7650046718745</c:v>
                </c:pt>
                <c:pt idx="118">
                  <c:v>1192.2887653508903</c:v>
                </c:pt>
                <c:pt idx="119">
                  <c:v>1144.4689764221287</c:v>
                </c:pt>
                <c:pt idx="120">
                  <c:v>1084.5407840779169</c:v>
                </c:pt>
                <c:pt idx="121">
                  <c:v>1003.3063071010261</c:v>
                </c:pt>
                <c:pt idx="122">
                  <c:v>973.9431078022908</c:v>
                </c:pt>
                <c:pt idx="123">
                  <c:v>958.48249158029023</c:v>
                </c:pt>
                <c:pt idx="124">
                  <c:v>899.59870978052936</c:v>
                </c:pt>
                <c:pt idx="125">
                  <c:v>924.72861653679649</c:v>
                </c:pt>
                <c:pt idx="126">
                  <c:v>954.46292849731049</c:v>
                </c:pt>
                <c:pt idx="127">
                  <c:v>946.74290647218527</c:v>
                </c:pt>
                <c:pt idx="128">
                  <c:v>1031.5953215574586</c:v>
                </c:pt>
                <c:pt idx="129">
                  <c:v>991.58307001797357</c:v>
                </c:pt>
                <c:pt idx="130">
                  <c:v>1041.7181492357859</c:v>
                </c:pt>
                <c:pt idx="131">
                  <c:v>1171.5302289467766</c:v>
                </c:pt>
                <c:pt idx="132">
                  <c:v>1210.2372636925425</c:v>
                </c:pt>
                <c:pt idx="133">
                  <c:v>1246.0805213666999</c:v>
                </c:pt>
                <c:pt idx="134">
                  <c:v>1317.3219096235614</c:v>
                </c:pt>
                <c:pt idx="135">
                  <c:v>1224.0981640562904</c:v>
                </c:pt>
                <c:pt idx="136">
                  <c:v>1207.8743123852043</c:v>
                </c:pt>
                <c:pt idx="137">
                  <c:v>1188.1299676959193</c:v>
                </c:pt>
                <c:pt idx="138">
                  <c:v>1055.5427519633472</c:v>
                </c:pt>
                <c:pt idx="139">
                  <c:v>1031.3173452175497</c:v>
                </c:pt>
                <c:pt idx="140">
                  <c:v>1075.716133408132</c:v>
                </c:pt>
                <c:pt idx="141">
                  <c:v>1092.477874260632</c:v>
                </c:pt>
                <c:pt idx="142">
                  <c:v>1028.2935153845101</c:v>
                </c:pt>
                <c:pt idx="143">
                  <c:v>995.59045560928053</c:v>
                </c:pt>
                <c:pt idx="144">
                  <c:v>958.20073113104843</c:v>
                </c:pt>
                <c:pt idx="145">
                  <c:v>941.58148931748462</c:v>
                </c:pt>
                <c:pt idx="146">
                  <c:v>866.18365474113102</c:v>
                </c:pt>
                <c:pt idx="147">
                  <c:v>849.27402295264324</c:v>
                </c:pt>
                <c:pt idx="148">
                  <c:v>918.55980217741694</c:v>
                </c:pt>
                <c:pt idx="149">
                  <c:v>852.7120411304262</c:v>
                </c:pt>
                <c:pt idx="150">
                  <c:v>840.95524035011772</c:v>
                </c:pt>
                <c:pt idx="151">
                  <c:v>897.0840284286827</c:v>
                </c:pt>
                <c:pt idx="152">
                  <c:v>811.57173478015943</c:v>
                </c:pt>
                <c:pt idx="153">
                  <c:v>817.75994866071574</c:v>
                </c:pt>
                <c:pt idx="154">
                  <c:v>801.93064759495235</c:v>
                </c:pt>
                <c:pt idx="155">
                  <c:v>749.51387274627871</c:v>
                </c:pt>
                <c:pt idx="156">
                  <c:v>806.47300805920884</c:v>
                </c:pt>
                <c:pt idx="157">
                  <c:v>795.18812708575024</c:v>
                </c:pt>
                <c:pt idx="158">
                  <c:v>893.27298957849507</c:v>
                </c:pt>
                <c:pt idx="159">
                  <c:v>925.97177371845237</c:v>
                </c:pt>
                <c:pt idx="160">
                  <c:v>835.70970613645181</c:v>
                </c:pt>
                <c:pt idx="161">
                  <c:v>934.87271548360411</c:v>
                </c:pt>
                <c:pt idx="162">
                  <c:v>868.93273961370937</c:v>
                </c:pt>
                <c:pt idx="163">
                  <c:v>779.24480746967254</c:v>
                </c:pt>
                <c:pt idx="164">
                  <c:v>792.92496103805581</c:v>
                </c:pt>
                <c:pt idx="165">
                  <c:v>753.63576574940748</c:v>
                </c:pt>
                <c:pt idx="166">
                  <c:v>772.80512458358839</c:v>
                </c:pt>
                <c:pt idx="167">
                  <c:v>777.59734290948722</c:v>
                </c:pt>
                <c:pt idx="168">
                  <c:v>685.73669609922285</c:v>
                </c:pt>
                <c:pt idx="169">
                  <c:v>699.67445972710561</c:v>
                </c:pt>
                <c:pt idx="170">
                  <c:v>711.15698103917578</c:v>
                </c:pt>
                <c:pt idx="171">
                  <c:v>819.28998508292466</c:v>
                </c:pt>
                <c:pt idx="172">
                  <c:v>816.5553750633419</c:v>
                </c:pt>
                <c:pt idx="173">
                  <c:v>854.86298392019853</c:v>
                </c:pt>
                <c:pt idx="174">
                  <c:v>791.57377619815884</c:v>
                </c:pt>
                <c:pt idx="175">
                  <c:v>880.7402515590378</c:v>
                </c:pt>
                <c:pt idx="176">
                  <c:v>937.81015443159697</c:v>
                </c:pt>
                <c:pt idx="177">
                  <c:v>993.87210636431894</c:v>
                </c:pt>
                <c:pt idx="178">
                  <c:v>1053.8399622294744</c:v>
                </c:pt>
                <c:pt idx="179">
                  <c:v>1230.0380014908048</c:v>
                </c:pt>
                <c:pt idx="180">
                  <c:v>1161.52691516962</c:v>
                </c:pt>
                <c:pt idx="181">
                  <c:v>1103.6767204833664</c:v>
                </c:pt>
                <c:pt idx="182">
                  <c:v>1234.9093434477729</c:v>
                </c:pt>
                <c:pt idx="183">
                  <c:v>1183.7480893452453</c:v>
                </c:pt>
                <c:pt idx="184">
                  <c:v>1280.8338582914348</c:v>
                </c:pt>
                <c:pt idx="185">
                  <c:v>1339.590023172967</c:v>
                </c:pt>
                <c:pt idx="186">
                  <c:v>1434.5229838854593</c:v>
                </c:pt>
                <c:pt idx="187">
                  <c:v>1275.9199342279667</c:v>
                </c:pt>
                <c:pt idx="188">
                  <c:v>1261.9532624612466</c:v>
                </c:pt>
                <c:pt idx="189">
                  <c:v>1234.4960659303256</c:v>
                </c:pt>
                <c:pt idx="190">
                  <c:v>1420.0791888208694</c:v>
                </c:pt>
                <c:pt idx="191">
                  <c:v>1352.2646362242865</c:v>
                </c:pt>
                <c:pt idx="192">
                  <c:v>1363.6061139324777</c:v>
                </c:pt>
                <c:pt idx="193">
                  <c:v>1224.9234780897566</c:v>
                </c:pt>
                <c:pt idx="194">
                  <c:v>1255.5091663010674</c:v>
                </c:pt>
                <c:pt idx="195">
                  <c:v>1251.2834670799125</c:v>
                </c:pt>
                <c:pt idx="196">
                  <c:v>1162.9173146705452</c:v>
                </c:pt>
                <c:pt idx="197">
                  <c:v>965.16287269060683</c:v>
                </c:pt>
                <c:pt idx="198">
                  <c:v>933.60122211310272</c:v>
                </c:pt>
                <c:pt idx="199">
                  <c:v>854.60276351269249</c:v>
                </c:pt>
                <c:pt idx="200">
                  <c:v>799.89134988069134</c:v>
                </c:pt>
                <c:pt idx="201">
                  <c:v>751.29803911371471</c:v>
                </c:pt>
                <c:pt idx="202">
                  <c:v>687.62761612187217</c:v>
                </c:pt>
                <c:pt idx="203">
                  <c:v>660.82215703210568</c:v>
                </c:pt>
                <c:pt idx="204">
                  <c:v>658.6064453409</c:v>
                </c:pt>
                <c:pt idx="205">
                  <c:v>813.95326624387053</c:v>
                </c:pt>
                <c:pt idx="206">
                  <c:v>808.54003392600862</c:v>
                </c:pt>
                <c:pt idx="207">
                  <c:v>710.71144685607101</c:v>
                </c:pt>
                <c:pt idx="208">
                  <c:v>786.78549658622387</c:v>
                </c:pt>
                <c:pt idx="209">
                  <c:v>709.18934574147477</c:v>
                </c:pt>
                <c:pt idx="210">
                  <c:v>696.55711887409177</c:v>
                </c:pt>
                <c:pt idx="211">
                  <c:v>757.6022049595357</c:v>
                </c:pt>
                <c:pt idx="212">
                  <c:v>770.83721261085702</c:v>
                </c:pt>
                <c:pt idx="213">
                  <c:v>802.55046712869773</c:v>
                </c:pt>
                <c:pt idx="214">
                  <c:v>728.46444790049861</c:v>
                </c:pt>
                <c:pt idx="215">
                  <c:v>688.04185776288307</c:v>
                </c:pt>
                <c:pt idx="216">
                  <c:v>712.02419083542713</c:v>
                </c:pt>
                <c:pt idx="217">
                  <c:v>652.41233886008285</c:v>
                </c:pt>
                <c:pt idx="218">
                  <c:v>509.61422445275247</c:v>
                </c:pt>
                <c:pt idx="219">
                  <c:v>568.75641960812504</c:v>
                </c:pt>
                <c:pt idx="220">
                  <c:v>527.6650173990505</c:v>
                </c:pt>
                <c:pt idx="221">
                  <c:v>634.03651658919705</c:v>
                </c:pt>
                <c:pt idx="222">
                  <c:v>730.96366189714468</c:v>
                </c:pt>
                <c:pt idx="223">
                  <c:v>795.69173867509016</c:v>
                </c:pt>
                <c:pt idx="224">
                  <c:v>728.50792445917853</c:v>
                </c:pt>
                <c:pt idx="225">
                  <c:v>753.69266267455384</c:v>
                </c:pt>
                <c:pt idx="226">
                  <c:v>729.94233931574649</c:v>
                </c:pt>
                <c:pt idx="227">
                  <c:v>835.96178067153892</c:v>
                </c:pt>
                <c:pt idx="228">
                  <c:v>883.94499129098915</c:v>
                </c:pt>
                <c:pt idx="229">
                  <c:v>917.3807177136963</c:v>
                </c:pt>
                <c:pt idx="230">
                  <c:v>1130.9169143943432</c:v>
                </c:pt>
                <c:pt idx="231">
                  <c:v>1011.6276243301684</c:v>
                </c:pt>
                <c:pt idx="232">
                  <c:v>1074.64825489488</c:v>
                </c:pt>
                <c:pt idx="233">
                  <c:v>1149.1572037020137</c:v>
                </c:pt>
                <c:pt idx="234">
                  <c:v>1068.128994723329</c:v>
                </c:pt>
                <c:pt idx="235">
                  <c:v>1043.7751992748767</c:v>
                </c:pt>
                <c:pt idx="236">
                  <c:v>1174.1881539242233</c:v>
                </c:pt>
                <c:pt idx="237">
                  <c:v>1133.9583212824989</c:v>
                </c:pt>
                <c:pt idx="238">
                  <c:v>1316.5207647969482</c:v>
                </c:pt>
                <c:pt idx="239">
                  <c:v>1265.8927614830143</c:v>
                </c:pt>
                <c:pt idx="240">
                  <c:v>1151.0669579522182</c:v>
                </c:pt>
                <c:pt idx="241">
                  <c:v>1282.1853811043645</c:v>
                </c:pt>
                <c:pt idx="242">
                  <c:v>1258.4234751758659</c:v>
                </c:pt>
                <c:pt idx="243">
                  <c:v>1242.0738306809228</c:v>
                </c:pt>
                <c:pt idx="244">
                  <c:v>1337.6634211682626</c:v>
                </c:pt>
                <c:pt idx="245">
                  <c:v>1287.6268483902174</c:v>
                </c:pt>
                <c:pt idx="246">
                  <c:v>1300.9936915026672</c:v>
                </c:pt>
                <c:pt idx="247">
                  <c:v>1262.4458740753937</c:v>
                </c:pt>
                <c:pt idx="248">
                  <c:v>1251.6107876580854</c:v>
                </c:pt>
                <c:pt idx="249">
                  <c:v>1115.4640325495441</c:v>
                </c:pt>
                <c:pt idx="250">
                  <c:v>1115.1332245291624</c:v>
                </c:pt>
                <c:pt idx="251">
                  <c:v>1058.8632551489256</c:v>
                </c:pt>
                <c:pt idx="252">
                  <c:v>1150.5872146270201</c:v>
                </c:pt>
                <c:pt idx="253">
                  <c:v>1156.5712376708177</c:v>
                </c:pt>
                <c:pt idx="254">
                  <c:v>1265.5788471335127</c:v>
                </c:pt>
                <c:pt idx="255">
                  <c:v>1191.178498582193</c:v>
                </c:pt>
                <c:pt idx="256">
                  <c:v>1098.0520990099271</c:v>
                </c:pt>
                <c:pt idx="257">
                  <c:v>1070.3566830796535</c:v>
                </c:pt>
                <c:pt idx="258">
                  <c:v>1041.5263289264062</c:v>
                </c:pt>
                <c:pt idx="259">
                  <c:v>1018.8500239056084</c:v>
                </c:pt>
                <c:pt idx="260">
                  <c:v>977.12445306719087</c:v>
                </c:pt>
                <c:pt idx="261">
                  <c:v>1044.2464878985354</c:v>
                </c:pt>
                <c:pt idx="262">
                  <c:v>1035.9379843834192</c:v>
                </c:pt>
                <c:pt idx="263">
                  <c:v>947.33937456909848</c:v>
                </c:pt>
                <c:pt idx="264">
                  <c:v>740.62487060798423</c:v>
                </c:pt>
                <c:pt idx="265">
                  <c:v>714.33564180691508</c:v>
                </c:pt>
                <c:pt idx="266">
                  <c:v>696.29259752706571</c:v>
                </c:pt>
                <c:pt idx="267">
                  <c:v>751.30549466205036</c:v>
                </c:pt>
                <c:pt idx="268">
                  <c:v>825.80697483670428</c:v>
                </c:pt>
                <c:pt idx="269">
                  <c:v>799.37945369329498</c:v>
                </c:pt>
                <c:pt idx="270">
                  <c:v>920.12567454807061</c:v>
                </c:pt>
                <c:pt idx="271">
                  <c:v>931.89205212025695</c:v>
                </c:pt>
                <c:pt idx="272">
                  <c:v>932.66922028447163</c:v>
                </c:pt>
                <c:pt idx="273">
                  <c:v>1051.9565727667703</c:v>
                </c:pt>
                <c:pt idx="274">
                  <c:v>938.1525771154819</c:v>
                </c:pt>
                <c:pt idx="275">
                  <c:v>1069.0652167292326</c:v>
                </c:pt>
                <c:pt idx="276">
                  <c:v>1095.9331175312682</c:v>
                </c:pt>
                <c:pt idx="277">
                  <c:v>1107.33834886573</c:v>
                </c:pt>
                <c:pt idx="278">
                  <c:v>1008.7944802725846</c:v>
                </c:pt>
                <c:pt idx="279">
                  <c:v>1214.2640776148198</c:v>
                </c:pt>
                <c:pt idx="280">
                  <c:v>1147.6794666011315</c:v>
                </c:pt>
                <c:pt idx="281">
                  <c:v>1014.966584880912</c:v>
                </c:pt>
                <c:pt idx="282">
                  <c:v>969.49460279679715</c:v>
                </c:pt>
                <c:pt idx="283">
                  <c:v>955.96064998383076</c:v>
                </c:pt>
                <c:pt idx="284">
                  <c:v>969.1931093180068</c:v>
                </c:pt>
                <c:pt idx="285">
                  <c:v>906.23491390434731</c:v>
                </c:pt>
                <c:pt idx="286">
                  <c:v>966.66974507738178</c:v>
                </c:pt>
                <c:pt idx="287">
                  <c:v>937.60267182162283</c:v>
                </c:pt>
                <c:pt idx="288">
                  <c:v>1074.8460038388112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A0-46B6-9B41-5FBD7BB7DB31}"/>
            </c:ext>
          </c:extLst>
        </c:ser>
        <c:ser>
          <c:idx val="0"/>
          <c:order val="3"/>
          <c:tx>
            <c:strRef>
              <c:f>REGV!$BG$10</c:f>
              <c:strCache>
                <c:ptCount val="1"/>
                <c:pt idx="0">
                  <c:v>REMAQN-TC</c:v>
                </c:pt>
              </c:strCache>
            </c:strRef>
          </c:tx>
          <c:spPr>
            <a:ln w="1905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REGV!$BG$107:$BG$419</c:f>
              <c:numCache>
                <c:formatCode>#,##0</c:formatCode>
                <c:ptCount val="313"/>
                <c:pt idx="0">
                  <c:v>239.10645964645201</c:v>
                </c:pt>
                <c:pt idx="1">
                  <c:v>275.59901900862099</c:v>
                </c:pt>
                <c:pt idx="2">
                  <c:v>322.258280411589</c:v>
                </c:pt>
                <c:pt idx="3">
                  <c:v>376.21321561981102</c:v>
                </c:pt>
                <c:pt idx="4">
                  <c:v>435.67233934010699</c:v>
                </c:pt>
                <c:pt idx="5">
                  <c:v>498.04597540374903</c:v>
                </c:pt>
                <c:pt idx="6">
                  <c:v>562.01778359691502</c:v>
                </c:pt>
                <c:pt idx="7">
                  <c:v>623.46956044193303</c:v>
                </c:pt>
                <c:pt idx="8">
                  <c:v>677.03652420318701</c:v>
                </c:pt>
                <c:pt idx="9">
                  <c:v>720.93240025703699</c:v>
                </c:pt>
                <c:pt idx="10">
                  <c:v>756.10510905313595</c:v>
                </c:pt>
                <c:pt idx="11">
                  <c:v>786.42550524462695</c:v>
                </c:pt>
                <c:pt idx="12">
                  <c:v>817.94884698324699</c:v>
                </c:pt>
                <c:pt idx="13">
                  <c:v>853.32386461103295</c:v>
                </c:pt>
                <c:pt idx="14">
                  <c:v>896.69849071183796</c:v>
                </c:pt>
                <c:pt idx="15">
                  <c:v>948.53798299628602</c:v>
                </c:pt>
                <c:pt idx="16">
                  <c:v>1003.95216533094</c:v>
                </c:pt>
                <c:pt idx="17">
                  <c:v>1060.8496530469999</c:v>
                </c:pt>
                <c:pt idx="18">
                  <c:v>1114.9389794523499</c:v>
                </c:pt>
                <c:pt idx="19">
                  <c:v>1167.8077776273799</c:v>
                </c:pt>
                <c:pt idx="20">
                  <c:v>1226.92053422001</c:v>
                </c:pt>
                <c:pt idx="21">
                  <c:v>1295.36889963517</c:v>
                </c:pt>
                <c:pt idx="22">
                  <c:v>1369.3559835680101</c:v>
                </c:pt>
                <c:pt idx="23">
                  <c:v>1444.71556129071</c:v>
                </c:pt>
                <c:pt idx="24">
                  <c:v>1510.8523700855701</c:v>
                </c:pt>
                <c:pt idx="25">
                  <c:v>1557.78841448148</c:v>
                </c:pt>
                <c:pt idx="26">
                  <c:v>1580.07254655466</c:v>
                </c:pt>
                <c:pt idx="27">
                  <c:v>1575.2974887854</c:v>
                </c:pt>
                <c:pt idx="28">
                  <c:v>1553.86829088593</c:v>
                </c:pt>
                <c:pt idx="29">
                  <c:v>1526.40266977959</c:v>
                </c:pt>
                <c:pt idx="30">
                  <c:v>1496.08090106232</c:v>
                </c:pt>
                <c:pt idx="31">
                  <c:v>1467.65325682671</c:v>
                </c:pt>
                <c:pt idx="32">
                  <c:v>1440.1453461430399</c:v>
                </c:pt>
                <c:pt idx="33">
                  <c:v>1411.4122905986801</c:v>
                </c:pt>
                <c:pt idx="34">
                  <c:v>1383.1965512482</c:v>
                </c:pt>
                <c:pt idx="35">
                  <c:v>1357.2084775538599</c:v>
                </c:pt>
                <c:pt idx="36">
                  <c:v>1334.0539703224099</c:v>
                </c:pt>
                <c:pt idx="37">
                  <c:v>1322.14336850521</c:v>
                </c:pt>
                <c:pt idx="38">
                  <c:v>1324.2565984968001</c:v>
                </c:pt>
                <c:pt idx="39">
                  <c:v>1338.69554314679</c:v>
                </c:pt>
                <c:pt idx="40">
                  <c:v>1363.2183567255699</c:v>
                </c:pt>
                <c:pt idx="41">
                  <c:v>1393.0076117191099</c:v>
                </c:pt>
                <c:pt idx="42">
                  <c:v>1424.3369579589901</c:v>
                </c:pt>
                <c:pt idx="43">
                  <c:v>1449.37389410172</c:v>
                </c:pt>
                <c:pt idx="44">
                  <c:v>1458.94411291703</c:v>
                </c:pt>
                <c:pt idx="45">
                  <c:v>1450.7136234762199</c:v>
                </c:pt>
                <c:pt idx="46">
                  <c:v>1425.4258487853201</c:v>
                </c:pt>
                <c:pt idx="47">
                  <c:v>1389.2413701160699</c:v>
                </c:pt>
                <c:pt idx="48">
                  <c:v>1352.64158252736</c:v>
                </c:pt>
                <c:pt idx="49">
                  <c:v>1324.4251909439599</c:v>
                </c:pt>
                <c:pt idx="50">
                  <c:v>1307.7275563440301</c:v>
                </c:pt>
                <c:pt idx="51">
                  <c:v>1303.3464233519301</c:v>
                </c:pt>
                <c:pt idx="52">
                  <c:v>1303.7610972186701</c:v>
                </c:pt>
                <c:pt idx="53">
                  <c:v>1299.2223579285201</c:v>
                </c:pt>
                <c:pt idx="54">
                  <c:v>1291.7467547598101</c:v>
                </c:pt>
                <c:pt idx="55">
                  <c:v>1285.8420927746099</c:v>
                </c:pt>
                <c:pt idx="56">
                  <c:v>1290.6534067723001</c:v>
                </c:pt>
                <c:pt idx="57">
                  <c:v>1315.99718124022</c:v>
                </c:pt>
                <c:pt idx="58">
                  <c:v>1366.53681376092</c:v>
                </c:pt>
                <c:pt idx="59">
                  <c:v>1434.8267146521</c:v>
                </c:pt>
                <c:pt idx="60">
                  <c:v>1507.9221515402601</c:v>
                </c:pt>
                <c:pt idx="61">
                  <c:v>1571.1237131682601</c:v>
                </c:pt>
                <c:pt idx="62">
                  <c:v>1610.40230406969</c:v>
                </c:pt>
                <c:pt idx="63">
                  <c:v>1626.45990128075</c:v>
                </c:pt>
                <c:pt idx="64">
                  <c:v>1624.6458211874301</c:v>
                </c:pt>
                <c:pt idx="65">
                  <c:v>1613.4758154362701</c:v>
                </c:pt>
                <c:pt idx="66">
                  <c:v>1607.98460425198</c:v>
                </c:pt>
                <c:pt idx="67">
                  <c:v>1619.23970278395</c:v>
                </c:pt>
                <c:pt idx="68">
                  <c:v>1653.83598139832</c:v>
                </c:pt>
                <c:pt idx="69">
                  <c:v>1706.93378372385</c:v>
                </c:pt>
                <c:pt idx="70">
                  <c:v>1766.30038400782</c:v>
                </c:pt>
                <c:pt idx="71">
                  <c:v>1815.6697590144599</c:v>
                </c:pt>
                <c:pt idx="72">
                  <c:v>1842.84800124765</c:v>
                </c:pt>
                <c:pt idx="73">
                  <c:v>1837.0113847566599</c:v>
                </c:pt>
                <c:pt idx="74">
                  <c:v>1801.37637757059</c:v>
                </c:pt>
                <c:pt idx="75">
                  <c:v>1745.3105179701199</c:v>
                </c:pt>
                <c:pt idx="76">
                  <c:v>1679.48027798627</c:v>
                </c:pt>
                <c:pt idx="77">
                  <c:v>1614.6789047018101</c:v>
                </c:pt>
                <c:pt idx="78">
                  <c:v>1547.9719118071901</c:v>
                </c:pt>
                <c:pt idx="79">
                  <c:v>1470.1738059566901</c:v>
                </c:pt>
                <c:pt idx="80">
                  <c:v>1377.10382338673</c:v>
                </c:pt>
                <c:pt idx="81">
                  <c:v>1267.5324195032099</c:v>
                </c:pt>
                <c:pt idx="82">
                  <c:v>1150.3144728008899</c:v>
                </c:pt>
                <c:pt idx="83">
                  <c:v>1040.3318872042601</c:v>
                </c:pt>
                <c:pt idx="84">
                  <c:v>951.75355181162502</c:v>
                </c:pt>
                <c:pt idx="85">
                  <c:v>891.91789902327798</c:v>
                </c:pt>
                <c:pt idx="86">
                  <c:v>862.57362922286597</c:v>
                </c:pt>
                <c:pt idx="87">
                  <c:v>855.222986058998</c:v>
                </c:pt>
                <c:pt idx="88">
                  <c:v>860.763289755144</c:v>
                </c:pt>
                <c:pt idx="89">
                  <c:v>871.327282071019</c:v>
                </c:pt>
                <c:pt idx="90">
                  <c:v>880.70088346589102</c:v>
                </c:pt>
                <c:pt idx="91">
                  <c:v>891.71513060690597</c:v>
                </c:pt>
                <c:pt idx="92">
                  <c:v>912.20641234569996</c:v>
                </c:pt>
                <c:pt idx="93">
                  <c:v>948.03647652267102</c:v>
                </c:pt>
                <c:pt idx="94">
                  <c:v>998.71792806380301</c:v>
                </c:pt>
                <c:pt idx="95">
                  <c:v>1060.34992995622</c:v>
                </c:pt>
                <c:pt idx="96">
                  <c:v>1124.3231746163899</c:v>
                </c:pt>
                <c:pt idx="97">
                  <c:v>1184.21931634353</c:v>
                </c:pt>
                <c:pt idx="98">
                  <c:v>1238.95410097493</c:v>
                </c:pt>
                <c:pt idx="99">
                  <c:v>1288.26132602549</c:v>
                </c:pt>
                <c:pt idx="100">
                  <c:v>1336.4704862969199</c:v>
                </c:pt>
                <c:pt idx="101">
                  <c:v>1382.1536391736699</c:v>
                </c:pt>
                <c:pt idx="102">
                  <c:v>1416.5612466298101</c:v>
                </c:pt>
                <c:pt idx="103">
                  <c:v>1432.9582066660601</c:v>
                </c:pt>
                <c:pt idx="104">
                  <c:v>1429.8785092176299</c:v>
                </c:pt>
                <c:pt idx="105">
                  <c:v>1412.4820969544401</c:v>
                </c:pt>
                <c:pt idx="106">
                  <c:v>1389.8421209650801</c:v>
                </c:pt>
                <c:pt idx="107">
                  <c:v>1367.87874717721</c:v>
                </c:pt>
                <c:pt idx="108">
                  <c:v>1344.3318197481699</c:v>
                </c:pt>
                <c:pt idx="109">
                  <c:v>1319.35500039777</c:v>
                </c:pt>
                <c:pt idx="110">
                  <c:v>1289.1256460805801</c:v>
                </c:pt>
                <c:pt idx="111">
                  <c:v>1252.3446225918501</c:v>
                </c:pt>
                <c:pt idx="112">
                  <c:v>1214.18810834695</c:v>
                </c:pt>
                <c:pt idx="113">
                  <c:v>1183.93893942877</c:v>
                </c:pt>
                <c:pt idx="114">
                  <c:v>1170.6595869144201</c:v>
                </c:pt>
                <c:pt idx="115">
                  <c:v>1172.7227781926399</c:v>
                </c:pt>
                <c:pt idx="116">
                  <c:v>1178.6729545671401</c:v>
                </c:pt>
                <c:pt idx="117">
                  <c:v>1177.7870006759499</c:v>
                </c:pt>
                <c:pt idx="118">
                  <c:v>1163.3629826044</c:v>
                </c:pt>
                <c:pt idx="119">
                  <c:v>1130.9241633635299</c:v>
                </c:pt>
                <c:pt idx="120">
                  <c:v>1083.8751325273299</c:v>
                </c:pt>
                <c:pt idx="121">
                  <c:v>1030.8235123468301</c:v>
                </c:pt>
                <c:pt idx="122">
                  <c:v>980.37264475648897</c:v>
                </c:pt>
                <c:pt idx="123">
                  <c:v>945.64658810747403</c:v>
                </c:pt>
                <c:pt idx="124">
                  <c:v>930.16733552876701</c:v>
                </c:pt>
                <c:pt idx="125">
                  <c:v>928.69756376758903</c:v>
                </c:pt>
                <c:pt idx="126">
                  <c:v>938.40962287321304</c:v>
                </c:pt>
                <c:pt idx="127">
                  <c:v>958.36816629643704</c:v>
                </c:pt>
                <c:pt idx="128">
                  <c:v>988.604376960889</c:v>
                </c:pt>
                <c:pt idx="129">
                  <c:v>1032.14812059976</c:v>
                </c:pt>
                <c:pt idx="130">
                  <c:v>1087.2381241374601</c:v>
                </c:pt>
                <c:pt idx="131">
                  <c:v>1147.1319925396699</c:v>
                </c:pt>
                <c:pt idx="132">
                  <c:v>1204.20938291333</c:v>
                </c:pt>
                <c:pt idx="133">
                  <c:v>1246.0805213666999</c:v>
                </c:pt>
                <c:pt idx="134">
                  <c:v>1260.5555904145599</c:v>
                </c:pt>
                <c:pt idx="135">
                  <c:v>1243.64762896669</c:v>
                </c:pt>
                <c:pt idx="136">
                  <c:v>1202.7762217131699</c:v>
                </c:pt>
                <c:pt idx="137">
                  <c:v>1154.78412387516</c:v>
                </c:pt>
                <c:pt idx="138">
                  <c:v>1112.7484028326</c:v>
                </c:pt>
                <c:pt idx="139">
                  <c:v>1081.8444906676</c:v>
                </c:pt>
                <c:pt idx="140">
                  <c:v>1062.70334844627</c:v>
                </c:pt>
                <c:pt idx="141">
                  <c:v>1048.4560802394899</c:v>
                </c:pt>
                <c:pt idx="142">
                  <c:v>1028.2935153845101</c:v>
                </c:pt>
                <c:pt idx="143">
                  <c:v>999.77293987015105</c:v>
                </c:pt>
                <c:pt idx="144">
                  <c:v>964.14385518551398</c:v>
                </c:pt>
                <c:pt idx="145">
                  <c:v>926.49040038422902</c:v>
                </c:pt>
                <c:pt idx="146">
                  <c:v>897.42580845564498</c:v>
                </c:pt>
                <c:pt idx="147">
                  <c:v>880.077233264867</c:v>
                </c:pt>
                <c:pt idx="148">
                  <c:v>871.10616281950104</c:v>
                </c:pt>
                <c:pt idx="149">
                  <c:v>866.23337798403702</c:v>
                </c:pt>
                <c:pt idx="150">
                  <c:v>859.77963250574498</c:v>
                </c:pt>
                <c:pt idx="151">
                  <c:v>848.16885800515104</c:v>
                </c:pt>
                <c:pt idx="152">
                  <c:v>829.53411136353895</c:v>
                </c:pt>
                <c:pt idx="153">
                  <c:v>807.83668360019101</c:v>
                </c:pt>
                <c:pt idx="154">
                  <c:v>794.18722447071002</c:v>
                </c:pt>
                <c:pt idx="155">
                  <c:v>792.690196396744</c:v>
                </c:pt>
                <c:pt idx="156">
                  <c:v>804.55411496023999</c:v>
                </c:pt>
                <c:pt idx="157">
                  <c:v>830.09243381322494</c:v>
                </c:pt>
                <c:pt idx="158">
                  <c:v>860.09884195956204</c:v>
                </c:pt>
                <c:pt idx="159">
                  <c:v>882.68675708397404</c:v>
                </c:pt>
                <c:pt idx="160">
                  <c:v>889.71996361597905</c:v>
                </c:pt>
                <c:pt idx="161">
                  <c:v>877.68970917130503</c:v>
                </c:pt>
                <c:pt idx="162">
                  <c:v>853.28454570234305</c:v>
                </c:pt>
                <c:pt idx="163">
                  <c:v>824.96898723541995</c:v>
                </c:pt>
                <c:pt idx="164">
                  <c:v>797.79635763622002</c:v>
                </c:pt>
                <c:pt idx="165">
                  <c:v>772.81638802440705</c:v>
                </c:pt>
                <c:pt idx="166">
                  <c:v>750.21359762793202</c:v>
                </c:pt>
                <c:pt idx="167">
                  <c:v>733.18740894858001</c:v>
                </c:pt>
                <c:pt idx="168">
                  <c:v>727.90144341118298</c:v>
                </c:pt>
                <c:pt idx="169">
                  <c:v>732.60994024711295</c:v>
                </c:pt>
                <c:pt idx="170">
                  <c:v>747.048008912662</c:v>
                </c:pt>
                <c:pt idx="171">
                  <c:v>769.48229216745096</c:v>
                </c:pt>
                <c:pt idx="172">
                  <c:v>795.82009930865195</c:v>
                </c:pt>
                <c:pt idx="173">
                  <c:v>821.59534972651704</c:v>
                </c:pt>
                <c:pt idx="174">
                  <c:v>849.51522343229794</c:v>
                </c:pt>
                <c:pt idx="175">
                  <c:v>889.35200309379195</c:v>
                </c:pt>
                <c:pt idx="176">
                  <c:v>944.37421441161098</c:v>
                </c:pt>
                <c:pt idx="177">
                  <c:v>1010.57612416018</c:v>
                </c:pt>
                <c:pt idx="178">
                  <c:v>1076.1284956803099</c:v>
                </c:pt>
                <c:pt idx="179">
                  <c:v>1127.9647162327799</c:v>
                </c:pt>
                <c:pt idx="180">
                  <c:v>1161.52691516962</c:v>
                </c:pt>
                <c:pt idx="181">
                  <c:v>1186.1427021014799</c:v>
                </c:pt>
                <c:pt idx="182">
                  <c:v>1213.8476300626601</c:v>
                </c:pt>
                <c:pt idx="183">
                  <c:v>1247.98889641648</c:v>
                </c:pt>
                <c:pt idx="184">
                  <c:v>1281.1124684188701</c:v>
                </c:pt>
                <c:pt idx="185">
                  <c:v>1306.8584599579401</c:v>
                </c:pt>
                <c:pt idx="186">
                  <c:v>1320.14231884741</c:v>
                </c:pt>
                <c:pt idx="187">
                  <c:v>1322.92412031152</c:v>
                </c:pt>
                <c:pt idx="188">
                  <c:v>1322.6499969260999</c:v>
                </c:pt>
                <c:pt idx="189">
                  <c:v>1323.9527262781801</c:v>
                </c:pt>
                <c:pt idx="190">
                  <c:v>1326.53828903044</c:v>
                </c:pt>
                <c:pt idx="191">
                  <c:v>1331.58034028202</c:v>
                </c:pt>
                <c:pt idx="192">
                  <c:v>1328.5251612024799</c:v>
                </c:pt>
                <c:pt idx="193">
                  <c:v>1305.8373902399701</c:v>
                </c:pt>
                <c:pt idx="194">
                  <c:v>1258.10168823203</c:v>
                </c:pt>
                <c:pt idx="195">
                  <c:v>1191.6273376008501</c:v>
                </c:pt>
                <c:pt idx="196">
                  <c:v>1113.6070772415301</c:v>
                </c:pt>
                <c:pt idx="197">
                  <c:v>1029.8750791945999</c:v>
                </c:pt>
                <c:pt idx="198">
                  <c:v>942.87208147584602</c:v>
                </c:pt>
                <c:pt idx="199">
                  <c:v>858.07307389273001</c:v>
                </c:pt>
                <c:pt idx="200">
                  <c:v>784.16599094111996</c:v>
                </c:pt>
                <c:pt idx="201">
                  <c:v>733.87215394684097</c:v>
                </c:pt>
                <c:pt idx="202">
                  <c:v>707.41877779909703</c:v>
                </c:pt>
                <c:pt idx="203">
                  <c:v>702.62594570245597</c:v>
                </c:pt>
                <c:pt idx="204">
                  <c:v>714.99853579152898</c:v>
                </c:pt>
                <c:pt idx="205">
                  <c:v>735.28925964647397</c:v>
                </c:pt>
                <c:pt idx="206">
                  <c:v>750.856483180341</c:v>
                </c:pt>
                <c:pt idx="207">
                  <c:v>754.82959171740595</c:v>
                </c:pt>
                <c:pt idx="208">
                  <c:v>749.65036884152198</c:v>
                </c:pt>
                <c:pt idx="209">
                  <c:v>743.23327782064598</c:v>
                </c:pt>
                <c:pt idx="210">
                  <c:v>741.90000996030699</c:v>
                </c:pt>
                <c:pt idx="211">
                  <c:v>747.83863704389501</c:v>
                </c:pt>
                <c:pt idx="212">
                  <c:v>757.69061227156396</c:v>
                </c:pt>
                <c:pt idx="213">
                  <c:v>758.63704288703605</c:v>
                </c:pt>
                <c:pt idx="214">
                  <c:v>743.93224543809197</c:v>
                </c:pt>
                <c:pt idx="215">
                  <c:v>710.73023203788</c:v>
                </c:pt>
                <c:pt idx="216">
                  <c:v>661.31123072157504</c:v>
                </c:pt>
                <c:pt idx="217">
                  <c:v>610.12771092913704</c:v>
                </c:pt>
                <c:pt idx="218">
                  <c:v>575.61935675963105</c:v>
                </c:pt>
                <c:pt idx="219">
                  <c:v>568.75641960812504</c:v>
                </c:pt>
                <c:pt idx="220">
                  <c:v>591.69868863645695</c:v>
                </c:pt>
                <c:pt idx="221">
                  <c:v>634.03651658919705</c:v>
                </c:pt>
                <c:pt idx="222">
                  <c:v>682.04678363232404</c:v>
                </c:pt>
                <c:pt idx="223">
                  <c:v>722.66282242173702</c:v>
                </c:pt>
                <c:pt idx="224">
                  <c:v>746.27685176784996</c:v>
                </c:pt>
                <c:pt idx="225">
                  <c:v>763.323592749059</c:v>
                </c:pt>
                <c:pt idx="226">
                  <c:v>789.15623454981198</c:v>
                </c:pt>
                <c:pt idx="227">
                  <c:v>830.18377998353105</c:v>
                </c:pt>
                <c:pt idx="228">
                  <c:v>888.77554449096897</c:v>
                </c:pt>
                <c:pt idx="229">
                  <c:v>955.65181704324698</c:v>
                </c:pt>
                <c:pt idx="230">
                  <c:v>1013.92398057168</c:v>
                </c:pt>
                <c:pt idx="231">
                  <c:v>1054.38100974435</c:v>
                </c:pt>
                <c:pt idx="232">
                  <c:v>1074.64825489488</c:v>
                </c:pt>
                <c:pt idx="233">
                  <c:v>1083.0161917661301</c:v>
                </c:pt>
                <c:pt idx="234">
                  <c:v>1095.38811043739</c:v>
                </c:pt>
                <c:pt idx="235">
                  <c:v>1116.84794933323</c:v>
                </c:pt>
                <c:pt idx="236">
                  <c:v>1148.0525311974</c:v>
                </c:pt>
                <c:pt idx="237">
                  <c:v>1183.6496342967801</c:v>
                </c:pt>
                <c:pt idx="238">
                  <c:v>1212.4421729323101</c:v>
                </c:pt>
                <c:pt idx="239">
                  <c:v>1233.9460707339099</c:v>
                </c:pt>
                <c:pt idx="240">
                  <c:v>1246.7102058549401</c:v>
                </c:pt>
                <c:pt idx="241">
                  <c:v>1254.03965131833</c:v>
                </c:pt>
                <c:pt idx="242">
                  <c:v>1263.38854811134</c:v>
                </c:pt>
                <c:pt idx="243">
                  <c:v>1278.79010853771</c:v>
                </c:pt>
                <c:pt idx="244">
                  <c:v>1293.7169981480999</c:v>
                </c:pt>
                <c:pt idx="245">
                  <c:v>1299.98056834409</c:v>
                </c:pt>
                <c:pt idx="246">
                  <c:v>1284.4225770794501</c:v>
                </c:pt>
                <c:pt idx="247">
                  <c:v>1249.6852753662299</c:v>
                </c:pt>
                <c:pt idx="248">
                  <c:v>1204.1650955001101</c:v>
                </c:pt>
                <c:pt idx="249">
                  <c:v>1160.23163405424</c:v>
                </c:pt>
                <c:pt idx="250">
                  <c:v>1134.8380702515799</c:v>
                </c:pt>
                <c:pt idx="251">
                  <c:v>1134.1212129609801</c:v>
                </c:pt>
                <c:pt idx="252">
                  <c:v>1150.5872146270201</c:v>
                </c:pt>
                <c:pt idx="253">
                  <c:v>1171.10697573173</c:v>
                </c:pt>
                <c:pt idx="254">
                  <c:v>1180.1210801734501</c:v>
                </c:pt>
                <c:pt idx="255">
                  <c:v>1166.37047519464</c:v>
                </c:pt>
                <c:pt idx="256">
                  <c:v>1130.5415521149</c:v>
                </c:pt>
                <c:pt idx="257">
                  <c:v>1087.44719225533</c:v>
                </c:pt>
                <c:pt idx="258">
                  <c:v>1054.2084919579099</c:v>
                </c:pt>
                <c:pt idx="259">
                  <c:v>1036.4840774584</c:v>
                </c:pt>
                <c:pt idx="260">
                  <c:v>1024.0457205013199</c:v>
                </c:pt>
                <c:pt idx="261">
                  <c:v>1001.05743898155</c:v>
                </c:pt>
                <c:pt idx="262">
                  <c:v>953.840784733438</c:v>
                </c:pt>
                <c:pt idx="263">
                  <c:v>887.38234020334505</c:v>
                </c:pt>
                <c:pt idx="264">
                  <c:v>815.861901734193</c:v>
                </c:pt>
                <c:pt idx="265">
                  <c:v>757.88485783884096</c:v>
                </c:pt>
                <c:pt idx="266">
                  <c:v>731.59269286797496</c:v>
                </c:pt>
                <c:pt idx="267">
                  <c:v>742.14046614227698</c:v>
                </c:pt>
                <c:pt idx="268">
                  <c:v>785.16256221276603</c:v>
                </c:pt>
                <c:pt idx="269">
                  <c:v>840.933831441645</c:v>
                </c:pt>
                <c:pt idx="270">
                  <c:v>892.142127515948</c:v>
                </c:pt>
                <c:pt idx="271">
                  <c:v>931.89205212025695</c:v>
                </c:pt>
                <c:pt idx="272">
                  <c:v>966.48984131288398</c:v>
                </c:pt>
                <c:pt idx="273">
                  <c:v>995.28506458988795</c:v>
                </c:pt>
                <c:pt idx="274">
                  <c:v>1021.5129621109</c:v>
                </c:pt>
                <c:pt idx="275">
                  <c:v>1049.5536228056101</c:v>
                </c:pt>
                <c:pt idx="276">
                  <c:v>1079.9092088320299</c:v>
                </c:pt>
                <c:pt idx="277">
                  <c:v>1107.33834886573</c:v>
                </c:pt>
                <c:pt idx="278">
                  <c:v>1120.7119186780201</c:v>
                </c:pt>
                <c:pt idx="279">
                  <c:v>1115.1980933407799</c:v>
                </c:pt>
                <c:pt idx="280">
                  <c:v>1090.0674299264399</c:v>
                </c:pt>
                <c:pt idx="281">
                  <c:v>1050.4705633390399</c:v>
                </c:pt>
                <c:pt idx="282">
                  <c:v>1006.14305269598</c:v>
                </c:pt>
                <c:pt idx="283">
                  <c:v>965.80256846354405</c:v>
                </c:pt>
                <c:pt idx="284">
                  <c:v>940.44842161609097</c:v>
                </c:pt>
                <c:pt idx="285">
                  <c:v>939.94529285586304</c:v>
                </c:pt>
                <c:pt idx="286">
                  <c:v>965.29769285300995</c:v>
                </c:pt>
                <c:pt idx="287">
                  <c:v>998.12432490562799</c:v>
                </c:pt>
                <c:pt idx="288">
                  <c:v>1027.1048175563801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A0-46B6-9B41-5FBD7BB7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268352"/>
        <c:axId val="577282432"/>
      </c:lineChart>
      <c:catAx>
        <c:axId val="577268352"/>
        <c:scaling>
          <c:orientation val="minMax"/>
        </c:scaling>
        <c:delete val="0"/>
        <c:axPos val="b"/>
        <c:majorGridlines>
          <c:spPr>
            <a:ln w="6350">
              <a:solidFill>
                <a:schemeClr val="tx1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7282432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577282432"/>
        <c:scaling>
          <c:orientation val="minMax"/>
        </c:scaling>
        <c:delete val="0"/>
        <c:axPos val="l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7268352"/>
        <c:crosses val="autoZero"/>
        <c:crossBetween val="midCat"/>
      </c:valAx>
      <c:catAx>
        <c:axId val="57728396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577285504"/>
        <c:crosses val="autoZero"/>
        <c:auto val="1"/>
        <c:lblAlgn val="ctr"/>
        <c:lblOffset val="100"/>
        <c:noMultiLvlLbl val="0"/>
      </c:catAx>
      <c:valAx>
        <c:axId val="577285504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77283968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2236815298896404E-2"/>
          <c:y val="0.93834319520785137"/>
          <c:w val="0.89940091614602746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ysClr val="window" lastClr="FFFFFF"/>
    </a:solidFill>
    <a:ln w="9525">
      <a:solidFill>
        <a:sysClr val="windowText" lastClr="000000"/>
      </a:solidFill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VARS!$B$19</c:f>
          <c:strCache>
            <c:ptCount val="1"/>
            <c:pt idx="0">
              <c:v>Patentamientos de maquinaria en Argentina. Número de Maquinarias.
Ajustada por estacionalidad. Datos: 1995.01-2026.01.
Fuente: CICEc, en base a datos de INDEC.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5110409309453637E-2"/>
          <c:y val="0.14184377049704711"/>
          <c:w val="0.89797151796774888"/>
          <c:h val="0.72408456003711852"/>
        </c:manualLayout>
      </c:layout>
      <c:barChart>
        <c:barDir val="col"/>
        <c:grouping val="clustered"/>
        <c:varyColors val="0"/>
        <c:ser>
          <c:idx val="1"/>
          <c:order val="2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REGV!$CF$107:$CF$419</c:f>
              <c:numCache>
                <c:formatCode>0</c:formatCode>
                <c:ptCount val="3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3-4033-BF4B-231486FC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7822720"/>
        <c:axId val="577824256"/>
      </c:barChart>
      <c:lineChart>
        <c:grouping val="standard"/>
        <c:varyColors val="0"/>
        <c:ser>
          <c:idx val="3"/>
          <c:order val="0"/>
          <c:tx>
            <c:strRef>
              <c:f>REGV!$BJ$10</c:f>
              <c:strCache>
                <c:ptCount val="1"/>
                <c:pt idx="0">
                  <c:v>REMAQN</c:v>
                </c:pt>
              </c:strCache>
            </c:strRef>
          </c:tx>
          <c:spPr>
            <a:ln w="31750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REGV!$BJ$107:$BJ$419</c:f>
              <c:numCache>
                <c:formatCode>#,##0</c:formatCode>
                <c:ptCount val="313"/>
                <c:pt idx="0">
                  <c:v>239.91196426585671</c:v>
                </c:pt>
                <c:pt idx="1">
                  <c:v>275.42751471380922</c:v>
                </c:pt>
                <c:pt idx="2">
                  <c:v>321.90594827914344</c:v>
                </c:pt>
                <c:pt idx="3">
                  <c:v>369.87897890094763</c:v>
                </c:pt>
                <c:pt idx="4">
                  <c:v>431.08659573925058</c:v>
                </c:pt>
                <c:pt idx="5">
                  <c:v>501.38177578759138</c:v>
                </c:pt>
                <c:pt idx="6">
                  <c:v>559.95774031771839</c:v>
                </c:pt>
                <c:pt idx="7">
                  <c:v>624.68450917370126</c:v>
                </c:pt>
                <c:pt idx="8">
                  <c:v>681.16665273223543</c:v>
                </c:pt>
                <c:pt idx="9">
                  <c:v>719.24293076431525</c:v>
                </c:pt>
                <c:pt idx="10">
                  <c:v>767.13034886548576</c:v>
                </c:pt>
                <c:pt idx="11">
                  <c:v>795.26659414481855</c:v>
                </c:pt>
                <c:pt idx="12">
                  <c:v>800.95002440021869</c:v>
                </c:pt>
                <c:pt idx="13">
                  <c:v>841.22627750691436</c:v>
                </c:pt>
                <c:pt idx="14">
                  <c:v>902.14287794932147</c:v>
                </c:pt>
                <c:pt idx="15">
                  <c:v>950.21204641600013</c:v>
                </c:pt>
                <c:pt idx="16">
                  <c:v>1007.197359604068</c:v>
                </c:pt>
                <c:pt idx="17">
                  <c:v>1061.9948198947377</c:v>
                </c:pt>
                <c:pt idx="18">
                  <c:v>1116.4994922966412</c:v>
                </c:pt>
                <c:pt idx="19">
                  <c:v>1182.8637130174911</c:v>
                </c:pt>
                <c:pt idx="20">
                  <c:v>1220.4375832626024</c:v>
                </c:pt>
                <c:pt idx="21">
                  <c:v>1272.9584775287976</c:v>
                </c:pt>
                <c:pt idx="22">
                  <c:v>1358.3727044803318</c:v>
                </c:pt>
                <c:pt idx="23">
                  <c:v>1434.915093353969</c:v>
                </c:pt>
                <c:pt idx="24">
                  <c:v>1526.3522022584355</c:v>
                </c:pt>
                <c:pt idx="25">
                  <c:v>1582.8883238180904</c:v>
                </c:pt>
                <c:pt idx="26">
                  <c:v>1572.1119107151108</c:v>
                </c:pt>
                <c:pt idx="27">
                  <c:v>1568.6566998573521</c:v>
                </c:pt>
                <c:pt idx="28">
                  <c:v>1559.5049289866629</c:v>
                </c:pt>
                <c:pt idx="29">
                  <c:v>1514.7957545305558</c:v>
                </c:pt>
                <c:pt idx="30">
                  <c:v>1484.5978583284573</c:v>
                </c:pt>
                <c:pt idx="31">
                  <c:v>1461.126067640434</c:v>
                </c:pt>
                <c:pt idx="32">
                  <c:v>1446.6656110126585</c:v>
                </c:pt>
                <c:pt idx="33">
                  <c:v>1433.2044427931201</c:v>
                </c:pt>
                <c:pt idx="34">
                  <c:v>1374.5411833368128</c:v>
                </c:pt>
                <c:pt idx="35">
                  <c:v>1343.4220383148772</c:v>
                </c:pt>
                <c:pt idx="36">
                  <c:v>1351.7910020927861</c:v>
                </c:pt>
                <c:pt idx="37">
                  <c:v>1322.2361978223657</c:v>
                </c:pt>
                <c:pt idx="38">
                  <c:v>1308.9683733961836</c:v>
                </c:pt>
                <c:pt idx="39">
                  <c:v>1340.9141696622994</c:v>
                </c:pt>
                <c:pt idx="40">
                  <c:v>1357.075087230533</c:v>
                </c:pt>
                <c:pt idx="41">
                  <c:v>1392.6252341192244</c:v>
                </c:pt>
                <c:pt idx="42">
                  <c:v>1439.9201218379078</c:v>
                </c:pt>
                <c:pt idx="43">
                  <c:v>1437.2490203438583</c:v>
                </c:pt>
                <c:pt idx="44">
                  <c:v>1451.3517744639653</c:v>
                </c:pt>
                <c:pt idx="45">
                  <c:v>1474.1686591684681</c:v>
                </c:pt>
                <c:pt idx="46">
                  <c:v>1437.8884090592815</c:v>
                </c:pt>
                <c:pt idx="47">
                  <c:v>1387.5351940841724</c:v>
                </c:pt>
                <c:pt idx="48">
                  <c:v>1343.0955038506731</c:v>
                </c:pt>
                <c:pt idx="49">
                  <c:v>1303.7223704629828</c:v>
                </c:pt>
                <c:pt idx="50">
                  <c:v>1293.7471214065472</c:v>
                </c:pt>
                <c:pt idx="51">
                  <c:v>1308.5066652405649</c:v>
                </c:pt>
                <c:pt idx="52">
                  <c:v>1318.115451785661</c:v>
                </c:pt>
                <c:pt idx="53">
                  <c:v>1312.4243495199305</c:v>
                </c:pt>
                <c:pt idx="54">
                  <c:v>1305.0800535307412</c:v>
                </c:pt>
                <c:pt idx="55">
                  <c:v>1291.9407510719352</c:v>
                </c:pt>
                <c:pt idx="56">
                  <c:v>1283.9606158399479</c:v>
                </c:pt>
                <c:pt idx="57">
                  <c:v>1298.1495085176923</c:v>
                </c:pt>
                <c:pt idx="58">
                  <c:v>1356.7717055238186</c:v>
                </c:pt>
                <c:pt idx="59">
                  <c:v>1437.5490773067449</c:v>
                </c:pt>
                <c:pt idx="60">
                  <c:v>1502.0347169469237</c:v>
                </c:pt>
                <c:pt idx="61">
                  <c:v>1580.9474461283955</c:v>
                </c:pt>
                <c:pt idx="62">
                  <c:v>1644.1633957604311</c:v>
                </c:pt>
                <c:pt idx="63">
                  <c:v>1638.3439129036201</c:v>
                </c:pt>
                <c:pt idx="64">
                  <c:v>1611.4354437692086</c:v>
                </c:pt>
                <c:pt idx="65">
                  <c:v>1605.2215048801779</c:v>
                </c:pt>
                <c:pt idx="66">
                  <c:v>1597.3852871035976</c:v>
                </c:pt>
                <c:pt idx="67">
                  <c:v>1623.4090161481133</c:v>
                </c:pt>
                <c:pt idx="68">
                  <c:v>1660.4207382225313</c:v>
                </c:pt>
                <c:pt idx="69">
                  <c:v>1670.5943978978132</c:v>
                </c:pt>
                <c:pt idx="70">
                  <c:v>1750.4321499011621</c:v>
                </c:pt>
                <c:pt idx="71">
                  <c:v>1846.3524938426112</c:v>
                </c:pt>
                <c:pt idx="72">
                  <c:v>1860.6265771010007</c:v>
                </c:pt>
                <c:pt idx="73">
                  <c:v>1847.3100478922365</c:v>
                </c:pt>
                <c:pt idx="74">
                  <c:v>1802.6974448153449</c:v>
                </c:pt>
                <c:pt idx="75">
                  <c:v>1719.7330269786778</c:v>
                </c:pt>
                <c:pt idx="76">
                  <c:v>1657.6996223827302</c:v>
                </c:pt>
                <c:pt idx="77">
                  <c:v>1602.483951309227</c:v>
                </c:pt>
                <c:pt idx="78">
                  <c:v>1543.6115529464764</c:v>
                </c:pt>
                <c:pt idx="79">
                  <c:v>1491.1335295118477</c:v>
                </c:pt>
                <c:pt idx="80">
                  <c:v>1394.6311929453707</c:v>
                </c:pt>
                <c:pt idx="81">
                  <c:v>1267.8363790736846</c:v>
                </c:pt>
                <c:pt idx="82">
                  <c:v>1146.2442532967759</c:v>
                </c:pt>
                <c:pt idx="83">
                  <c:v>1024.4932669447619</c:v>
                </c:pt>
                <c:pt idx="84">
                  <c:v>933.11754454766799</c:v>
                </c:pt>
                <c:pt idx="85">
                  <c:v>886.28783875950114</c:v>
                </c:pt>
                <c:pt idx="86">
                  <c:v>864.0059925570182</c:v>
                </c:pt>
                <c:pt idx="87">
                  <c:v>859.61868113675473</c:v>
                </c:pt>
                <c:pt idx="88">
                  <c:v>870.53613045231828</c:v>
                </c:pt>
                <c:pt idx="89">
                  <c:v>880.72079501583585</c:v>
                </c:pt>
                <c:pt idx="90">
                  <c:v>888.88515864602482</c:v>
                </c:pt>
                <c:pt idx="91">
                  <c:v>900.28450171393115</c:v>
                </c:pt>
                <c:pt idx="92">
                  <c:v>907.82891567696356</c:v>
                </c:pt>
                <c:pt idx="93">
                  <c:v>936.9548471797915</c:v>
                </c:pt>
                <c:pt idx="94">
                  <c:v>984.24281621246735</c:v>
                </c:pt>
                <c:pt idx="95">
                  <c:v>1050.7531331278467</c:v>
                </c:pt>
                <c:pt idx="96">
                  <c:v>1149.4700088618854</c:v>
                </c:pt>
                <c:pt idx="97">
                  <c:v>1212.7145743285751</c:v>
                </c:pt>
                <c:pt idx="98">
                  <c:v>1228.0986103487448</c:v>
                </c:pt>
                <c:pt idx="99">
                  <c:v>1267.4520208856854</c:v>
                </c:pt>
                <c:pt idx="100">
                  <c:v>1324.6884428727424</c:v>
                </c:pt>
                <c:pt idx="101">
                  <c:v>1372.2563457485901</c:v>
                </c:pt>
                <c:pt idx="102">
                  <c:v>1428.2909785781762</c:v>
                </c:pt>
                <c:pt idx="103">
                  <c:v>1453.1730541865854</c:v>
                </c:pt>
                <c:pt idx="104">
                  <c:v>1443.8257470773835</c:v>
                </c:pt>
                <c:pt idx="105">
                  <c:v>1414.352240614947</c:v>
                </c:pt>
                <c:pt idx="106">
                  <c:v>1351.8009212678164</c:v>
                </c:pt>
                <c:pt idx="107">
                  <c:v>1334.8806116825112</c:v>
                </c:pt>
                <c:pt idx="108">
                  <c:v>1370.116238525226</c:v>
                </c:pt>
                <c:pt idx="109">
                  <c:v>1349.6384279884824</c:v>
                </c:pt>
                <c:pt idx="110">
                  <c:v>1288.382582175552</c:v>
                </c:pt>
                <c:pt idx="111">
                  <c:v>1248.1205926787356</c:v>
                </c:pt>
                <c:pt idx="112">
                  <c:v>1200.9530060585246</c:v>
                </c:pt>
                <c:pt idx="113">
                  <c:v>1177.0220658127448</c:v>
                </c:pt>
                <c:pt idx="114">
                  <c:v>1180.4213467981938</c:v>
                </c:pt>
                <c:pt idx="115">
                  <c:v>1155.0575481148026</c:v>
                </c:pt>
                <c:pt idx="116">
                  <c:v>1159.734056448601</c:v>
                </c:pt>
                <c:pt idx="117">
                  <c:v>1198.2737544568797</c:v>
                </c:pt>
                <c:pt idx="118">
                  <c:v>1189.702877948946</c:v>
                </c:pt>
                <c:pt idx="119">
                  <c:v>1141.4418755682661</c:v>
                </c:pt>
                <c:pt idx="120">
                  <c:v>1079.2142129197473</c:v>
                </c:pt>
                <c:pt idx="121">
                  <c:v>1016.274126520565</c:v>
                </c:pt>
                <c:pt idx="122">
                  <c:v>977.41875357147444</c:v>
                </c:pt>
                <c:pt idx="123">
                  <c:v>947.62670018585004</c:v>
                </c:pt>
                <c:pt idx="124">
                  <c:v>920.6021319195363</c:v>
                </c:pt>
                <c:pt idx="125">
                  <c:v>925.87971783785815</c:v>
                </c:pt>
                <c:pt idx="126">
                  <c:v>945.09934500090071</c:v>
                </c:pt>
                <c:pt idx="127">
                  <c:v>969.88601574978486</c:v>
                </c:pt>
                <c:pt idx="128">
                  <c:v>1000.3791549012691</c:v>
                </c:pt>
                <c:pt idx="129">
                  <c:v>1014.1199027072979</c:v>
                </c:pt>
                <c:pt idx="130">
                  <c:v>1061.6373993590805</c:v>
                </c:pt>
                <c:pt idx="131">
                  <c:v>1148.7539677054704</c:v>
                </c:pt>
                <c:pt idx="132">
                  <c:v>1209.5213194246403</c:v>
                </c:pt>
                <c:pt idx="133">
                  <c:v>1254.9300540123759</c:v>
                </c:pt>
                <c:pt idx="134">
                  <c:v>1276.2056261675284</c:v>
                </c:pt>
                <c:pt idx="135">
                  <c:v>1243.3481375303368</c:v>
                </c:pt>
                <c:pt idx="136">
                  <c:v>1206.9941891306546</c:v>
                </c:pt>
                <c:pt idx="137">
                  <c:v>1159.9192499350975</c:v>
                </c:pt>
                <c:pt idx="138">
                  <c:v>1082.6332042100407</c:v>
                </c:pt>
                <c:pt idx="139">
                  <c:v>1048.4733939516445</c:v>
                </c:pt>
                <c:pt idx="140">
                  <c:v>1068.8068715736115</c:v>
                </c:pt>
                <c:pt idx="141">
                  <c:v>1072.2413493284766</c:v>
                </c:pt>
                <c:pt idx="142">
                  <c:v>1036.1638401597334</c:v>
                </c:pt>
                <c:pt idx="143">
                  <c:v>994.41878943352992</c:v>
                </c:pt>
                <c:pt idx="144">
                  <c:v>963.39335179721547</c:v>
                </c:pt>
                <c:pt idx="145">
                  <c:v>926.8868411267872</c:v>
                </c:pt>
                <c:pt idx="146">
                  <c:v>880.80570543809745</c:v>
                </c:pt>
                <c:pt idx="147">
                  <c:v>870.8228757059585</c:v>
                </c:pt>
                <c:pt idx="148">
                  <c:v>884.7764171094758</c:v>
                </c:pt>
                <c:pt idx="149">
                  <c:v>866.23478119709671</c:v>
                </c:pt>
                <c:pt idx="150">
                  <c:v>857.92663756483614</c:v>
                </c:pt>
                <c:pt idx="151">
                  <c:v>861.67375799691058</c:v>
                </c:pt>
                <c:pt idx="152">
                  <c:v>834.49686166242941</c:v>
                </c:pt>
                <c:pt idx="153">
                  <c:v>812.2555699241359</c:v>
                </c:pt>
                <c:pt idx="154">
                  <c:v>792.78377914922476</c:v>
                </c:pt>
                <c:pt idx="155">
                  <c:v>776.85785028667965</c:v>
                </c:pt>
                <c:pt idx="156">
                  <c:v>789.41200398761168</c:v>
                </c:pt>
                <c:pt idx="157">
                  <c:v>822.53056295230112</c:v>
                </c:pt>
                <c:pt idx="158">
                  <c:v>876.92646999029819</c:v>
                </c:pt>
                <c:pt idx="159">
                  <c:v>895.23156078796296</c:v>
                </c:pt>
                <c:pt idx="160">
                  <c:v>883.06597536874006</c:v>
                </c:pt>
                <c:pt idx="161">
                  <c:v>893.5969691793423</c:v>
                </c:pt>
                <c:pt idx="162">
                  <c:v>862.99575054517391</c:v>
                </c:pt>
                <c:pt idx="163">
                  <c:v>805.08682889777754</c:v>
                </c:pt>
                <c:pt idx="164">
                  <c:v>779.68262382379794</c:v>
                </c:pt>
                <c:pt idx="165">
                  <c:v>768.25040428011471</c:v>
                </c:pt>
                <c:pt idx="166">
                  <c:v>769.21083945651799</c:v>
                </c:pt>
                <c:pt idx="167">
                  <c:v>753.43412662544642</c:v>
                </c:pt>
                <c:pt idx="168">
                  <c:v>712.18629870875952</c:v>
                </c:pt>
                <c:pt idx="169">
                  <c:v>699.06064914815238</c:v>
                </c:pt>
                <c:pt idx="170">
                  <c:v>735.31960172209551</c:v>
                </c:pt>
                <c:pt idx="171">
                  <c:v>791.57308156709178</c:v>
                </c:pt>
                <c:pt idx="172">
                  <c:v>826.8159297824518</c:v>
                </c:pt>
                <c:pt idx="173">
                  <c:v>829.46377977547445</c:v>
                </c:pt>
                <c:pt idx="174">
                  <c:v>829.68769696888853</c:v>
                </c:pt>
                <c:pt idx="175">
                  <c:v>872.71610843695782</c:v>
                </c:pt>
                <c:pt idx="176">
                  <c:v>937.55816669663761</c:v>
                </c:pt>
                <c:pt idx="177">
                  <c:v>994.84858234742728</c:v>
                </c:pt>
                <c:pt idx="178">
                  <c:v>1082.8975080785181</c:v>
                </c:pt>
                <c:pt idx="179">
                  <c:v>1168.860720095176</c:v>
                </c:pt>
                <c:pt idx="180">
                  <c:v>1164.1921380783529</c:v>
                </c:pt>
                <c:pt idx="181">
                  <c:v>1150.9474248960314</c:v>
                </c:pt>
                <c:pt idx="182">
                  <c:v>1189.3108741810393</c:v>
                </c:pt>
                <c:pt idx="183">
                  <c:v>1220.8098451074245</c:v>
                </c:pt>
                <c:pt idx="184">
                  <c:v>1271.2514572752705</c:v>
                </c:pt>
                <c:pt idx="185">
                  <c:v>1348.634222130707</c:v>
                </c:pt>
                <c:pt idx="186">
                  <c:v>1371.1389812929629</c:v>
                </c:pt>
                <c:pt idx="187">
                  <c:v>1312.0790287006598</c:v>
                </c:pt>
                <c:pt idx="188">
                  <c:v>1258.5806312701964</c:v>
                </c:pt>
                <c:pt idx="189">
                  <c:v>1287.7561457856918</c:v>
                </c:pt>
                <c:pt idx="190">
                  <c:v>1356.7297699490878</c:v>
                </c:pt>
                <c:pt idx="191">
                  <c:v>1372.0536438004799</c:v>
                </c:pt>
                <c:pt idx="192">
                  <c:v>1326.1000855447496</c:v>
                </c:pt>
                <c:pt idx="193">
                  <c:v>1267.2405591032646</c:v>
                </c:pt>
                <c:pt idx="194">
                  <c:v>1246.806319442951</c:v>
                </c:pt>
                <c:pt idx="195">
                  <c:v>1230.2483537828593</c:v>
                </c:pt>
                <c:pt idx="196">
                  <c:v>1135.5702422779025</c:v>
                </c:pt>
                <c:pt idx="197">
                  <c:v>1006.7110705412155</c:v>
                </c:pt>
                <c:pt idx="198">
                  <c:v>921.74202010737622</c:v>
                </c:pt>
                <c:pt idx="199">
                  <c:v>860.67452475479479</c:v>
                </c:pt>
                <c:pt idx="200">
                  <c:v>801.42087559694744</c:v>
                </c:pt>
                <c:pt idx="201">
                  <c:v>747.52876105749817</c:v>
                </c:pt>
                <c:pt idx="202">
                  <c:v>696.84385709739115</c:v>
                </c:pt>
                <c:pt idx="203">
                  <c:v>666.96959388174582</c:v>
                </c:pt>
                <c:pt idx="204">
                  <c:v>697.99707848944399</c:v>
                </c:pt>
                <c:pt idx="205">
                  <c:v>773.76325293866239</c:v>
                </c:pt>
                <c:pt idx="206">
                  <c:v>785.43619523798975</c:v>
                </c:pt>
                <c:pt idx="207">
                  <c:v>754.18710605609363</c:v>
                </c:pt>
                <c:pt idx="208">
                  <c:v>748.36794644249846</c:v>
                </c:pt>
                <c:pt idx="209">
                  <c:v>725.43032673581627</c:v>
                </c:pt>
                <c:pt idx="210">
                  <c:v>714.9764471122985</c:v>
                </c:pt>
                <c:pt idx="211">
                  <c:v>745.64968535100502</c:v>
                </c:pt>
                <c:pt idx="212">
                  <c:v>775.45677432748687</c:v>
                </c:pt>
                <c:pt idx="213">
                  <c:v>776.10064869218775</c:v>
                </c:pt>
                <c:pt idx="214">
                  <c:v>736.88030517314451</c:v>
                </c:pt>
                <c:pt idx="215">
                  <c:v>704.14308856542289</c:v>
                </c:pt>
                <c:pt idx="216">
                  <c:v>691.12564457345502</c:v>
                </c:pt>
                <c:pt idx="217">
                  <c:v>631.61577325208634</c:v>
                </c:pt>
                <c:pt idx="218">
                  <c:v>560.09930184342829</c:v>
                </c:pt>
                <c:pt idx="219">
                  <c:v>543.69802026701325</c:v>
                </c:pt>
                <c:pt idx="220">
                  <c:v>564.5307427488558</c:v>
                </c:pt>
                <c:pt idx="221">
                  <c:v>631.67542811864723</c:v>
                </c:pt>
                <c:pt idx="222">
                  <c:v>722.91389476464417</c:v>
                </c:pt>
                <c:pt idx="223">
                  <c:v>762.7137659266258</c:v>
                </c:pt>
                <c:pt idx="224">
                  <c:v>751.60006256700024</c:v>
                </c:pt>
                <c:pt idx="225">
                  <c:v>741.45889728100815</c:v>
                </c:pt>
                <c:pt idx="226">
                  <c:v>762.38478049439641</c:v>
                </c:pt>
                <c:pt idx="227">
                  <c:v>821.45272298745328</c:v>
                </c:pt>
                <c:pt idx="228">
                  <c:v>880.30812024180341</c:v>
                </c:pt>
                <c:pt idx="229">
                  <c:v>962.40583527818126</c:v>
                </c:pt>
                <c:pt idx="230">
                  <c:v>1047.7105427081378</c:v>
                </c:pt>
                <c:pt idx="231">
                  <c:v>1057.2051044873899</c:v>
                </c:pt>
                <c:pt idx="232">
                  <c:v>1077.5203344554857</c:v>
                </c:pt>
                <c:pt idx="233">
                  <c:v>1110.272914255559</c:v>
                </c:pt>
                <c:pt idx="234">
                  <c:v>1082.2975981058871</c:v>
                </c:pt>
                <c:pt idx="235">
                  <c:v>1082.4668867993264</c:v>
                </c:pt>
                <c:pt idx="236">
                  <c:v>1131.5274571014556</c:v>
                </c:pt>
                <c:pt idx="237">
                  <c:v>1189.6563903215424</c:v>
                </c:pt>
                <c:pt idx="238">
                  <c:v>1258.2231530898525</c:v>
                </c:pt>
                <c:pt idx="239">
                  <c:v>1249.8433114287986</c:v>
                </c:pt>
                <c:pt idx="240">
                  <c:v>1212.5530146229539</c:v>
                </c:pt>
                <c:pt idx="241">
                  <c:v>1243.4652988342032</c:v>
                </c:pt>
                <c:pt idx="242">
                  <c:v>1260.2765405342548</c:v>
                </c:pt>
                <c:pt idx="243">
                  <c:v>1270.0586394264935</c:v>
                </c:pt>
                <c:pt idx="244">
                  <c:v>1301.2568803519164</c:v>
                </c:pt>
                <c:pt idx="245">
                  <c:v>1303.4777023628412</c:v>
                </c:pt>
                <c:pt idx="246">
                  <c:v>1288.0150263677363</c:v>
                </c:pt>
                <c:pt idx="247">
                  <c:v>1269.3740568278849</c:v>
                </c:pt>
                <c:pt idx="248">
                  <c:v>1220.282870485277</c:v>
                </c:pt>
                <c:pt idx="249">
                  <c:v>1149.4180193215839</c:v>
                </c:pt>
                <c:pt idx="250">
                  <c:v>1101.1484341891985</c:v>
                </c:pt>
                <c:pt idx="251">
                  <c:v>1095.8617373635084</c:v>
                </c:pt>
                <c:pt idx="252">
                  <c:v>1129.152230518446</c:v>
                </c:pt>
                <c:pt idx="253">
                  <c:v>1182.327134275542</c:v>
                </c:pt>
                <c:pt idx="254">
                  <c:v>1219.7268576300091</c:v>
                </c:pt>
                <c:pt idx="255">
                  <c:v>1186.4969858269565</c:v>
                </c:pt>
                <c:pt idx="256">
                  <c:v>1114.4098449204253</c:v>
                </c:pt>
                <c:pt idx="257">
                  <c:v>1070.0729485239101</c:v>
                </c:pt>
                <c:pt idx="258">
                  <c:v>1043.0648412095186</c:v>
                </c:pt>
                <c:pt idx="259">
                  <c:v>1014.0877074512034</c:v>
                </c:pt>
                <c:pt idx="260">
                  <c:v>1004.3363544846313</c:v>
                </c:pt>
                <c:pt idx="261">
                  <c:v>1025.3888533119202</c:v>
                </c:pt>
                <c:pt idx="262">
                  <c:v>1015.865457808618</c:v>
                </c:pt>
                <c:pt idx="263">
                  <c:v>917.81040103240002</c:v>
                </c:pt>
                <c:pt idx="264">
                  <c:v>785.73118939799554</c:v>
                </c:pt>
                <c:pt idx="265">
                  <c:v>716.39718793722</c:v>
                </c:pt>
                <c:pt idx="266">
                  <c:v>714.55658288077427</c:v>
                </c:pt>
                <c:pt idx="267">
                  <c:v>756.17764042196768</c:v>
                </c:pt>
                <c:pt idx="268">
                  <c:v>800.57472450718853</c:v>
                </c:pt>
                <c:pt idx="269">
                  <c:v>836.17288919284124</c:v>
                </c:pt>
                <c:pt idx="270">
                  <c:v>892.8807137274232</c:v>
                </c:pt>
                <c:pt idx="271">
                  <c:v>929.14474976826398</c:v>
                </c:pt>
                <c:pt idx="272">
                  <c:v>962.29676636399267</c:v>
                </c:pt>
                <c:pt idx="273">
                  <c:v>993.68373573337351</c:v>
                </c:pt>
                <c:pt idx="274">
                  <c:v>999.3317359317416</c:v>
                </c:pt>
                <c:pt idx="275">
                  <c:v>1043.054032026304</c:v>
                </c:pt>
                <c:pt idx="276">
                  <c:v>1092.0674501643748</c:v>
                </c:pt>
                <c:pt idx="277">
                  <c:v>1079.8510738838281</c:v>
                </c:pt>
                <c:pt idx="278">
                  <c:v>1084.7978467564299</c:v>
                </c:pt>
                <c:pt idx="279">
                  <c:v>1146.2505255258388</c:v>
                </c:pt>
                <c:pt idx="280">
                  <c:v>1131.1473989244987</c:v>
                </c:pt>
                <c:pt idx="281">
                  <c:v>1036.7768097899382</c:v>
                </c:pt>
                <c:pt idx="282">
                  <c:v>977.47911011458427</c:v>
                </c:pt>
                <c:pt idx="283">
                  <c:v>962.6522530206164</c:v>
                </c:pt>
                <c:pt idx="284">
                  <c:v>950.14544563104789</c:v>
                </c:pt>
                <c:pt idx="285">
                  <c:v>937.08317055102077</c:v>
                </c:pt>
                <c:pt idx="286">
                  <c:v>944.29426897018334</c:v>
                </c:pt>
                <c:pt idx="287">
                  <c:v>979.18027313985965</c:v>
                </c:pt>
                <c:pt idx="288">
                  <c:v>1029.0982264997483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3-4033-BF4B-231486FC2330}"/>
            </c:ext>
          </c:extLst>
        </c:ser>
        <c:ser>
          <c:idx val="0"/>
          <c:order val="1"/>
          <c:tx>
            <c:strRef>
              <c:f>REGV!$BL$10</c:f>
              <c:strCache>
                <c:ptCount val="1"/>
                <c:pt idx="0">
                  <c:v>P.G. Clás.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dPt>
            <c:idx val="25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7D3-4033-BF4B-231486FC2330}"/>
              </c:ext>
            </c:extLst>
          </c:dPt>
          <c:dPt>
            <c:idx val="38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D25-4255-8F68-05899BDBBB90}"/>
              </c:ext>
            </c:extLst>
          </c:dPt>
          <c:dPt>
            <c:idx val="39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765-476D-947E-134EBC054765}"/>
              </c:ext>
            </c:extLst>
          </c:dPt>
          <c:dPt>
            <c:idx val="45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D25-4255-8F68-05899BDBBB90}"/>
              </c:ext>
            </c:extLst>
          </c:dPt>
          <c:dPt>
            <c:idx val="50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17A-424B-9617-E7A927711007}"/>
              </c:ext>
            </c:extLst>
          </c:dPt>
          <c:dPt>
            <c:idx val="55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7D3-4033-BF4B-231486FC2330}"/>
              </c:ext>
            </c:extLst>
          </c:dPt>
          <c:dPt>
            <c:idx val="56"/>
            <c:marker>
              <c:spPr>
                <a:solidFill>
                  <a:srgbClr val="FF0000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DA0-45F4-A54A-CF85319BEEB5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04-57D3-4033-BF4B-231486FC2330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05-57D3-4033-BF4B-231486FC2330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06-57D3-4033-BF4B-231486FC2330}"/>
              </c:ext>
            </c:extLst>
          </c:dPt>
          <c:dPt>
            <c:idx val="299"/>
            <c:bubble3D val="0"/>
            <c:extLst>
              <c:ext xmlns:c16="http://schemas.microsoft.com/office/drawing/2014/chart" uri="{C3380CC4-5D6E-409C-BE32-E72D297353CC}">
                <c16:uniqueId val="{00000007-57D3-4033-BF4B-231486FC2330}"/>
              </c:ext>
            </c:extLst>
          </c:dPt>
          <c:dPt>
            <c:idx val="307"/>
            <c:bubble3D val="0"/>
            <c:extLst>
              <c:ext xmlns:c16="http://schemas.microsoft.com/office/drawing/2014/chart" uri="{C3380CC4-5D6E-409C-BE32-E72D297353CC}">
                <c16:uniqueId val="{00000008-57D3-4033-BF4B-231486FC2330}"/>
              </c:ext>
            </c:extLst>
          </c:dPt>
          <c:dLbls>
            <c:dLbl>
              <c:idx val="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D3-4033-BF4B-231486FC2330}"/>
                </c:ext>
              </c:extLst>
            </c:dLbl>
            <c:dLbl>
              <c:idx val="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D3-4033-BF4B-231486FC2330}"/>
                </c:ext>
              </c:extLst>
            </c:dLbl>
            <c:dLbl>
              <c:idx val="1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D3-4033-BF4B-231486FC2330}"/>
                </c:ext>
              </c:extLst>
            </c:dLbl>
            <c:dLbl>
              <c:idx val="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D3-4033-BF4B-231486FC2330}"/>
                </c:ext>
              </c:extLst>
            </c:dLbl>
            <c:dLbl>
              <c:idx val="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D3-4033-BF4B-231486FC2330}"/>
                </c:ext>
              </c:extLst>
            </c:dLbl>
            <c:dLbl>
              <c:idx val="2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D3-4033-BF4B-231486FC2330}"/>
                </c:ext>
              </c:extLst>
            </c:dLbl>
            <c:dLbl>
              <c:idx val="2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D3-4033-BF4B-231486FC2330}"/>
                </c:ext>
              </c:extLst>
            </c:dLbl>
            <c:dLbl>
              <c:idx val="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D3-4033-BF4B-231486FC2330}"/>
                </c:ext>
              </c:extLst>
            </c:dLbl>
            <c:dLbl>
              <c:idx val="25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7D3-4033-BF4B-231486FC2330}"/>
                </c:ext>
              </c:extLst>
            </c:dLbl>
            <c:dLbl>
              <c:idx val="3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09-4C7E-B55E-FB5621CDB893}"/>
                </c:ext>
              </c:extLst>
            </c:dLbl>
            <c:dLbl>
              <c:idx val="3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D3-4033-BF4B-231486FC2330}"/>
                </c:ext>
              </c:extLst>
            </c:dLbl>
            <c:dLbl>
              <c:idx val="38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25-4255-8F68-05899BDBBB90}"/>
                </c:ext>
              </c:extLst>
            </c:dLbl>
            <c:dLbl>
              <c:idx val="39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65-476D-947E-134EBC054765}"/>
                </c:ext>
              </c:extLst>
            </c:dLbl>
            <c:dLbl>
              <c:idx val="45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D25-4255-8F68-05899BDBBB90}"/>
                </c:ext>
              </c:extLst>
            </c:dLbl>
            <c:dLbl>
              <c:idx val="50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7A-424B-9617-E7A927711007}"/>
                </c:ext>
              </c:extLst>
            </c:dLbl>
            <c:dLbl>
              <c:idx val="55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D3-4033-BF4B-231486FC2330}"/>
                </c:ext>
              </c:extLst>
            </c:dLbl>
            <c:dLbl>
              <c:idx val="56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A0-45F4-A54A-CF85319BEEB5}"/>
                </c:ext>
              </c:extLst>
            </c:dLbl>
            <c:dLbl>
              <c:idx val="5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D3-4033-BF4B-231486FC2330}"/>
                </c:ext>
              </c:extLst>
            </c:dLbl>
            <c:dLbl>
              <c:idx val="60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7D3-4033-BF4B-231486FC2330}"/>
                </c:ext>
              </c:extLst>
            </c:dLbl>
            <c:dLbl>
              <c:idx val="72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ysClr val="windowText" lastClr="00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57D3-4033-BF4B-231486FC2330}"/>
                </c:ext>
              </c:extLst>
            </c:dLbl>
            <c:dLbl>
              <c:idx val="73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D3-4033-BF4B-231486FC2330}"/>
                </c:ext>
              </c:extLst>
            </c:dLbl>
            <c:dLbl>
              <c:idx val="78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7D3-4033-BF4B-231486FC2330}"/>
                </c:ext>
              </c:extLst>
            </c:dLbl>
            <c:dLbl>
              <c:idx val="79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7D3-4033-BF4B-231486FC2330}"/>
                </c:ext>
              </c:extLst>
            </c:dLbl>
            <c:dLbl>
              <c:idx val="8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7D3-4033-BF4B-231486FC2330}"/>
                </c:ext>
              </c:extLst>
            </c:dLbl>
            <c:dLbl>
              <c:idx val="87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ysClr val="windowText" lastClr="00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D3-4033-BF4B-231486FC2330}"/>
                </c:ext>
              </c:extLst>
            </c:dLbl>
            <c:dLbl>
              <c:idx val="9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7D3-4033-BF4B-231486FC2330}"/>
                </c:ext>
              </c:extLst>
            </c:dLbl>
            <c:dLbl>
              <c:idx val="9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D3-4033-BF4B-231486FC2330}"/>
                </c:ext>
              </c:extLst>
            </c:dLbl>
            <c:dLbl>
              <c:idx val="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7D3-4033-BF4B-231486FC2330}"/>
                </c:ext>
              </c:extLst>
            </c:dLbl>
            <c:dLbl>
              <c:idx val="9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D3-4033-BF4B-231486FC2330}"/>
                </c:ext>
              </c:extLst>
            </c:dLbl>
            <c:dLbl>
              <c:idx val="9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7D3-4033-BF4B-231486FC2330}"/>
                </c:ext>
              </c:extLst>
            </c:dLbl>
            <c:dLbl>
              <c:idx val="10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D3-4033-BF4B-231486FC2330}"/>
                </c:ext>
              </c:extLst>
            </c:dLbl>
            <c:dLbl>
              <c:idx val="10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7D3-4033-BF4B-231486FC2330}"/>
                </c:ext>
              </c:extLst>
            </c:dLbl>
            <c:dLbl>
              <c:idx val="10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7D3-4033-BF4B-231486FC2330}"/>
                </c:ext>
              </c:extLst>
            </c:dLbl>
            <c:dLbl>
              <c:idx val="10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7D3-4033-BF4B-231486FC2330}"/>
                </c:ext>
              </c:extLst>
            </c:dLbl>
            <c:dLbl>
              <c:idx val="10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7D3-4033-BF4B-231486FC2330}"/>
                </c:ext>
              </c:extLst>
            </c:dLbl>
            <c:dLbl>
              <c:idx val="10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7D3-4033-BF4B-231486FC2330}"/>
                </c:ext>
              </c:extLst>
            </c:dLbl>
            <c:dLbl>
              <c:idx val="11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D3-4033-BF4B-231486FC2330}"/>
                </c:ext>
              </c:extLst>
            </c:dLbl>
            <c:dLbl>
              <c:idx val="121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57D3-4033-BF4B-231486FC2330}"/>
                </c:ext>
              </c:extLst>
            </c:dLbl>
            <c:dLbl>
              <c:idx val="1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D3-4033-BF4B-231486FC2330}"/>
                </c:ext>
              </c:extLst>
            </c:dLbl>
            <c:dLbl>
              <c:idx val="135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7D3-4033-BF4B-231486FC2330}"/>
                </c:ext>
              </c:extLst>
            </c:dLbl>
            <c:dLbl>
              <c:idx val="142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57D3-4033-BF4B-231486FC2330}"/>
                </c:ext>
              </c:extLst>
            </c:dLbl>
            <c:dLbl>
              <c:idx val="151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7D3-4033-BF4B-231486FC2330}"/>
                </c:ext>
              </c:extLst>
            </c:dLbl>
            <c:dLbl>
              <c:idx val="16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7D3-4033-BF4B-231486FC2330}"/>
                </c:ext>
              </c:extLst>
            </c:dLbl>
            <c:dLbl>
              <c:idx val="1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7D3-4033-BF4B-231486FC2330}"/>
                </c:ext>
              </c:extLst>
            </c:dLbl>
            <c:dLbl>
              <c:idx val="18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7D3-4033-BF4B-231486FC2330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7D3-4033-BF4B-231486FC2330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7D3-4033-BF4B-231486FC2330}"/>
                </c:ext>
              </c:extLst>
            </c:dLbl>
            <c:dLbl>
              <c:idx val="18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7D3-4033-BF4B-231486FC2330}"/>
                </c:ext>
              </c:extLst>
            </c:dLbl>
            <c:dLbl>
              <c:idx val="18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7D3-4033-BF4B-231486FC2330}"/>
                </c:ext>
              </c:extLst>
            </c:dLbl>
            <c:dLbl>
              <c:idx val="2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7D3-4033-BF4B-231486FC2330}"/>
                </c:ext>
              </c:extLst>
            </c:dLbl>
            <c:dLbl>
              <c:idx val="21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7D3-4033-BF4B-231486FC2330}"/>
                </c:ext>
              </c:extLst>
            </c:dLbl>
            <c:dLbl>
              <c:idx val="2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7D3-4033-BF4B-231486FC2330}"/>
                </c:ext>
              </c:extLst>
            </c:dLbl>
            <c:dLbl>
              <c:idx val="2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7D3-4033-BF4B-231486FC2330}"/>
                </c:ext>
              </c:extLst>
            </c:dLbl>
            <c:dLbl>
              <c:idx val="22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57D3-4033-BF4B-231486FC2330}"/>
                </c:ext>
              </c:extLst>
            </c:dLbl>
            <c:dLbl>
              <c:idx val="22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7D3-4033-BF4B-231486FC2330}"/>
                </c:ext>
              </c:extLst>
            </c:dLbl>
            <c:dLbl>
              <c:idx val="22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7D3-4033-BF4B-231486FC2330}"/>
                </c:ext>
              </c:extLst>
            </c:dLbl>
            <c:dLbl>
              <c:idx val="22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7D3-4033-BF4B-231486FC2330}"/>
                </c:ext>
              </c:extLst>
            </c:dLbl>
            <c:dLbl>
              <c:idx val="23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57D3-4033-BF4B-231486FC2330}"/>
                </c:ext>
              </c:extLst>
            </c:dLbl>
            <c:dLbl>
              <c:idx val="24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7D3-4033-BF4B-231486FC2330}"/>
                </c:ext>
              </c:extLst>
            </c:dLbl>
            <c:dLbl>
              <c:idx val="24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57D3-4033-BF4B-231486FC2330}"/>
                </c:ext>
              </c:extLst>
            </c:dLbl>
            <c:dLbl>
              <c:idx val="25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7D3-4033-BF4B-231486FC2330}"/>
                </c:ext>
              </c:extLst>
            </c:dLbl>
            <c:dLbl>
              <c:idx val="26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25-4255-8F68-05899BDBBB90}"/>
                </c:ext>
              </c:extLst>
            </c:dLbl>
            <c:dLbl>
              <c:idx val="26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32-42CC-ABBE-B7E56B5043E3}"/>
                </c:ext>
              </c:extLst>
            </c:dLbl>
            <c:dLbl>
              <c:idx val="27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7D3-4033-BF4B-231486FC2330}"/>
                </c:ext>
              </c:extLst>
            </c:dLbl>
            <c:dLbl>
              <c:idx val="27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7D3-4033-BF4B-231486FC2330}"/>
                </c:ext>
              </c:extLst>
            </c:dLbl>
            <c:dLbl>
              <c:idx val="27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7D3-4033-BF4B-231486FC2330}"/>
                </c:ext>
              </c:extLst>
            </c:dLbl>
            <c:dLbl>
              <c:idx val="2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7D3-4033-BF4B-231486FC2330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fld id="{7AF99740-F4EB-4407-9006-E81248A41318}" type="CATEGORYNAME">
                      <a:rPr lang="en-US"/>
                      <a:pPr/>
                      <a:t>[NOMBRE DE CATEGORÍA]</a:t>
                    </a:fld>
                    <a:endParaRPr lang="es-AR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F-57D3-4033-BF4B-231486FC2330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pPr>
                      <a:defRPr sz="1100" baseline="0">
                        <a:solidFill>
                          <a:srgbClr val="FF0000"/>
                        </a:solidFill>
                      </a:defRPr>
                    </a:pPr>
                    <a:fld id="{5465AEFD-9172-4310-A705-CF56D062E639}" type="CATEGORYNAME">
                      <a:rPr lang="en-US" baseline="0">
                        <a:solidFill>
                          <a:srgbClr val="FF0000"/>
                        </a:solidFill>
                      </a:rPr>
                      <a:pPr>
                        <a:defRPr sz="1100" baseline="0">
                          <a:solidFill>
                            <a:srgbClr val="FF0000"/>
                          </a:solidFill>
                        </a:defRPr>
                      </a:pPr>
                      <a:t>[NOMBRE DE CATEGORÍA]</a:t>
                    </a:fld>
                    <a:endParaRPr lang="es-AR"/>
                  </a:p>
                </c:rich>
              </c:tx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7D3-4033-BF4B-231486FC2330}"/>
                </c:ext>
              </c:extLst>
            </c:dLbl>
            <c:dLbl>
              <c:idx val="30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7D3-4033-BF4B-231486FC2330}"/>
                </c:ext>
              </c:extLst>
            </c:dLbl>
            <c:dLbl>
              <c:idx val="307"/>
              <c:spPr>
                <a:solidFill>
                  <a:sysClr val="window" lastClr="FFFFFF"/>
                </a:solidFill>
                <a:ln w="3175"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1100" baseline="0">
                      <a:solidFill>
                        <a:srgbClr val="FF0000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7D3-4033-BF4B-231486FC2330}"/>
                </c:ext>
              </c:extLst>
            </c:dLbl>
            <c:dLbl>
              <c:idx val="31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57D3-4033-BF4B-231486FC2330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7D3-4033-BF4B-231486FC2330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fld id="{42E64F31-0DB7-444B-BA21-F2DA8CD95249}" type="CATEGORYNAME">
                      <a:rPr lang="en-US"/>
                      <a:pPr/>
                      <a:t>[NOMBRE DE CATEGORÍA]</a:t>
                    </a:fld>
                    <a:endParaRPr lang="es-AR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178911886236582E-2"/>
                      <c:h val="3.472364827871975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3-57D3-4033-BF4B-231486FC2330}"/>
                </c:ext>
              </c:extLst>
            </c:dLbl>
            <c:dLbl>
              <c:idx val="3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57D3-4033-BF4B-231486FC2330}"/>
                </c:ext>
              </c:extLst>
            </c:dLbl>
            <c:dLbl>
              <c:idx val="3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57D3-4033-BF4B-231486FC2330}"/>
                </c:ext>
              </c:extLst>
            </c:dLbl>
            <c:spPr>
              <a:solidFill>
                <a:sysClr val="window" lastClr="FFFFFF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100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REGV!$A$107:$A$419</c:f>
              <c:numCache>
                <c:formatCode>0.00</c:formatCode>
                <c:ptCount val="313"/>
                <c:pt idx="0">
                  <c:v>2002.01</c:v>
                </c:pt>
                <c:pt idx="1">
                  <c:v>2002.02</c:v>
                </c:pt>
                <c:pt idx="2">
                  <c:v>2002.03</c:v>
                </c:pt>
                <c:pt idx="3">
                  <c:v>2002.04</c:v>
                </c:pt>
                <c:pt idx="4">
                  <c:v>2002.05</c:v>
                </c:pt>
                <c:pt idx="5">
                  <c:v>2002.06</c:v>
                </c:pt>
                <c:pt idx="6">
                  <c:v>2002.07</c:v>
                </c:pt>
                <c:pt idx="7">
                  <c:v>2002.08</c:v>
                </c:pt>
                <c:pt idx="8">
                  <c:v>2002.09</c:v>
                </c:pt>
                <c:pt idx="9">
                  <c:v>2002.1</c:v>
                </c:pt>
                <c:pt idx="10">
                  <c:v>2002.11</c:v>
                </c:pt>
                <c:pt idx="11">
                  <c:v>2002.12</c:v>
                </c:pt>
                <c:pt idx="12">
                  <c:v>2003.01</c:v>
                </c:pt>
                <c:pt idx="13">
                  <c:v>2003.02</c:v>
                </c:pt>
                <c:pt idx="14">
                  <c:v>2003.03</c:v>
                </c:pt>
                <c:pt idx="15">
                  <c:v>2003.04</c:v>
                </c:pt>
                <c:pt idx="16">
                  <c:v>2003.05</c:v>
                </c:pt>
                <c:pt idx="17">
                  <c:v>2003.06</c:v>
                </c:pt>
                <c:pt idx="18">
                  <c:v>2003.07</c:v>
                </c:pt>
                <c:pt idx="19">
                  <c:v>2003.08</c:v>
                </c:pt>
                <c:pt idx="20">
                  <c:v>2003.09</c:v>
                </c:pt>
                <c:pt idx="21">
                  <c:v>2003.1</c:v>
                </c:pt>
                <c:pt idx="22">
                  <c:v>2003.11</c:v>
                </c:pt>
                <c:pt idx="23">
                  <c:v>2003.12</c:v>
                </c:pt>
                <c:pt idx="24">
                  <c:v>2004.01</c:v>
                </c:pt>
                <c:pt idx="25">
                  <c:v>2004.02</c:v>
                </c:pt>
                <c:pt idx="26">
                  <c:v>2004.03</c:v>
                </c:pt>
                <c:pt idx="27">
                  <c:v>2004.04</c:v>
                </c:pt>
                <c:pt idx="28">
                  <c:v>2004.05</c:v>
                </c:pt>
                <c:pt idx="29">
                  <c:v>2004.06</c:v>
                </c:pt>
                <c:pt idx="30">
                  <c:v>2004.07</c:v>
                </c:pt>
                <c:pt idx="31">
                  <c:v>2004.08</c:v>
                </c:pt>
                <c:pt idx="32">
                  <c:v>2004.09</c:v>
                </c:pt>
                <c:pt idx="33">
                  <c:v>2004.1</c:v>
                </c:pt>
                <c:pt idx="34">
                  <c:v>2004.11</c:v>
                </c:pt>
                <c:pt idx="35">
                  <c:v>2004.12</c:v>
                </c:pt>
                <c:pt idx="36">
                  <c:v>2005.01</c:v>
                </c:pt>
                <c:pt idx="37">
                  <c:v>2005.02</c:v>
                </c:pt>
                <c:pt idx="38">
                  <c:v>2005.03</c:v>
                </c:pt>
                <c:pt idx="39">
                  <c:v>2005.04</c:v>
                </c:pt>
                <c:pt idx="40">
                  <c:v>2005.05</c:v>
                </c:pt>
                <c:pt idx="41">
                  <c:v>2005.06</c:v>
                </c:pt>
                <c:pt idx="42">
                  <c:v>2005.07</c:v>
                </c:pt>
                <c:pt idx="43">
                  <c:v>2005.08</c:v>
                </c:pt>
                <c:pt idx="44">
                  <c:v>2005.09</c:v>
                </c:pt>
                <c:pt idx="45">
                  <c:v>2005.1</c:v>
                </c:pt>
                <c:pt idx="46">
                  <c:v>2005.11</c:v>
                </c:pt>
                <c:pt idx="47">
                  <c:v>2005.12</c:v>
                </c:pt>
                <c:pt idx="48">
                  <c:v>2006.01</c:v>
                </c:pt>
                <c:pt idx="49">
                  <c:v>2006.02</c:v>
                </c:pt>
                <c:pt idx="50">
                  <c:v>2006.03</c:v>
                </c:pt>
                <c:pt idx="51">
                  <c:v>2006.04</c:v>
                </c:pt>
                <c:pt idx="52">
                  <c:v>2006.05</c:v>
                </c:pt>
                <c:pt idx="53">
                  <c:v>2006.06</c:v>
                </c:pt>
                <c:pt idx="54">
                  <c:v>2006.07</c:v>
                </c:pt>
                <c:pt idx="55">
                  <c:v>2006.08</c:v>
                </c:pt>
                <c:pt idx="56">
                  <c:v>2006.09</c:v>
                </c:pt>
                <c:pt idx="57">
                  <c:v>2006.1</c:v>
                </c:pt>
                <c:pt idx="58">
                  <c:v>2006.11</c:v>
                </c:pt>
                <c:pt idx="59">
                  <c:v>2006.12</c:v>
                </c:pt>
                <c:pt idx="60">
                  <c:v>2007.01</c:v>
                </c:pt>
                <c:pt idx="61">
                  <c:v>2007.02</c:v>
                </c:pt>
                <c:pt idx="62">
                  <c:v>2007.03</c:v>
                </c:pt>
                <c:pt idx="63">
                  <c:v>2007.04</c:v>
                </c:pt>
                <c:pt idx="64">
                  <c:v>2007.05</c:v>
                </c:pt>
                <c:pt idx="65">
                  <c:v>2007.06</c:v>
                </c:pt>
                <c:pt idx="66">
                  <c:v>2007.07</c:v>
                </c:pt>
                <c:pt idx="67">
                  <c:v>2007.08</c:v>
                </c:pt>
                <c:pt idx="68">
                  <c:v>2007.09</c:v>
                </c:pt>
                <c:pt idx="69">
                  <c:v>2007.1</c:v>
                </c:pt>
                <c:pt idx="70">
                  <c:v>2007.11</c:v>
                </c:pt>
                <c:pt idx="71">
                  <c:v>2007.12</c:v>
                </c:pt>
                <c:pt idx="72">
                  <c:v>2008.01</c:v>
                </c:pt>
                <c:pt idx="73">
                  <c:v>2008.02</c:v>
                </c:pt>
                <c:pt idx="74">
                  <c:v>2008.03</c:v>
                </c:pt>
                <c:pt idx="75">
                  <c:v>2008.04</c:v>
                </c:pt>
                <c:pt idx="76">
                  <c:v>2008.05</c:v>
                </c:pt>
                <c:pt idx="77">
                  <c:v>2008.06</c:v>
                </c:pt>
                <c:pt idx="78">
                  <c:v>2008.07</c:v>
                </c:pt>
                <c:pt idx="79">
                  <c:v>2008.08</c:v>
                </c:pt>
                <c:pt idx="80">
                  <c:v>2008.09</c:v>
                </c:pt>
                <c:pt idx="81">
                  <c:v>2008.1</c:v>
                </c:pt>
                <c:pt idx="82">
                  <c:v>2008.11</c:v>
                </c:pt>
                <c:pt idx="83">
                  <c:v>2008.12</c:v>
                </c:pt>
                <c:pt idx="84">
                  <c:v>2009.01</c:v>
                </c:pt>
                <c:pt idx="85">
                  <c:v>2009.02</c:v>
                </c:pt>
                <c:pt idx="86">
                  <c:v>2009.03</c:v>
                </c:pt>
                <c:pt idx="87">
                  <c:v>2009.04</c:v>
                </c:pt>
                <c:pt idx="88">
                  <c:v>2009.05</c:v>
                </c:pt>
                <c:pt idx="89">
                  <c:v>2009.06</c:v>
                </c:pt>
                <c:pt idx="90">
                  <c:v>2009.07</c:v>
                </c:pt>
                <c:pt idx="91">
                  <c:v>2009.08</c:v>
                </c:pt>
                <c:pt idx="92">
                  <c:v>2009.09</c:v>
                </c:pt>
                <c:pt idx="93">
                  <c:v>2009.1</c:v>
                </c:pt>
                <c:pt idx="94">
                  <c:v>2009.11</c:v>
                </c:pt>
                <c:pt idx="95">
                  <c:v>2009.12</c:v>
                </c:pt>
                <c:pt idx="96">
                  <c:v>2010.01</c:v>
                </c:pt>
                <c:pt idx="97">
                  <c:v>2010.02</c:v>
                </c:pt>
                <c:pt idx="98">
                  <c:v>2010.03</c:v>
                </c:pt>
                <c:pt idx="99">
                  <c:v>2010.04</c:v>
                </c:pt>
                <c:pt idx="100">
                  <c:v>2010.05</c:v>
                </c:pt>
                <c:pt idx="101">
                  <c:v>2010.06</c:v>
                </c:pt>
                <c:pt idx="102">
                  <c:v>2010.07</c:v>
                </c:pt>
                <c:pt idx="103">
                  <c:v>2010.08</c:v>
                </c:pt>
                <c:pt idx="104">
                  <c:v>2010.09</c:v>
                </c:pt>
                <c:pt idx="105">
                  <c:v>2010.1</c:v>
                </c:pt>
                <c:pt idx="106">
                  <c:v>2010.11</c:v>
                </c:pt>
                <c:pt idx="107">
                  <c:v>2010.12</c:v>
                </c:pt>
                <c:pt idx="108">
                  <c:v>2011.01</c:v>
                </c:pt>
                <c:pt idx="109">
                  <c:v>2011.02</c:v>
                </c:pt>
                <c:pt idx="110">
                  <c:v>2011.03</c:v>
                </c:pt>
                <c:pt idx="111">
                  <c:v>2011.04</c:v>
                </c:pt>
                <c:pt idx="112">
                  <c:v>2011.05</c:v>
                </c:pt>
                <c:pt idx="113">
                  <c:v>2011.06</c:v>
                </c:pt>
                <c:pt idx="114">
                  <c:v>2011.07</c:v>
                </c:pt>
                <c:pt idx="115">
                  <c:v>2011.08</c:v>
                </c:pt>
                <c:pt idx="116">
                  <c:v>2011.09</c:v>
                </c:pt>
                <c:pt idx="117">
                  <c:v>2011.1</c:v>
                </c:pt>
                <c:pt idx="118">
                  <c:v>2011.11</c:v>
                </c:pt>
                <c:pt idx="119">
                  <c:v>2011.12</c:v>
                </c:pt>
                <c:pt idx="120">
                  <c:v>2012.01</c:v>
                </c:pt>
                <c:pt idx="121">
                  <c:v>2012.02</c:v>
                </c:pt>
                <c:pt idx="122">
                  <c:v>2012.03</c:v>
                </c:pt>
                <c:pt idx="123">
                  <c:v>2012.04</c:v>
                </c:pt>
                <c:pt idx="124">
                  <c:v>2012.05</c:v>
                </c:pt>
                <c:pt idx="125">
                  <c:v>2012.06</c:v>
                </c:pt>
                <c:pt idx="126">
                  <c:v>2012.07</c:v>
                </c:pt>
                <c:pt idx="127">
                  <c:v>2012.08</c:v>
                </c:pt>
                <c:pt idx="128">
                  <c:v>2012.09</c:v>
                </c:pt>
                <c:pt idx="129">
                  <c:v>2012.1</c:v>
                </c:pt>
                <c:pt idx="130">
                  <c:v>2012.11</c:v>
                </c:pt>
                <c:pt idx="131">
                  <c:v>2012.12</c:v>
                </c:pt>
                <c:pt idx="132">
                  <c:v>2013.01</c:v>
                </c:pt>
                <c:pt idx="133">
                  <c:v>2013.02</c:v>
                </c:pt>
                <c:pt idx="134">
                  <c:v>2013.03</c:v>
                </c:pt>
                <c:pt idx="135">
                  <c:v>2013.04</c:v>
                </c:pt>
                <c:pt idx="136">
                  <c:v>2013.05</c:v>
                </c:pt>
                <c:pt idx="137">
                  <c:v>2013.06</c:v>
                </c:pt>
                <c:pt idx="138">
                  <c:v>2013.07</c:v>
                </c:pt>
                <c:pt idx="139">
                  <c:v>2013.08</c:v>
                </c:pt>
                <c:pt idx="140">
                  <c:v>2013.09</c:v>
                </c:pt>
                <c:pt idx="141">
                  <c:v>2013.1</c:v>
                </c:pt>
                <c:pt idx="142">
                  <c:v>2013.11</c:v>
                </c:pt>
                <c:pt idx="143">
                  <c:v>2013.12</c:v>
                </c:pt>
                <c:pt idx="144">
                  <c:v>2014.01</c:v>
                </c:pt>
                <c:pt idx="145">
                  <c:v>2014.02</c:v>
                </c:pt>
                <c:pt idx="146">
                  <c:v>2014.03</c:v>
                </c:pt>
                <c:pt idx="147">
                  <c:v>2014.04</c:v>
                </c:pt>
                <c:pt idx="148">
                  <c:v>2014.05</c:v>
                </c:pt>
                <c:pt idx="149">
                  <c:v>2014.06</c:v>
                </c:pt>
                <c:pt idx="150">
                  <c:v>2014.07</c:v>
                </c:pt>
                <c:pt idx="151">
                  <c:v>2014.08</c:v>
                </c:pt>
                <c:pt idx="152">
                  <c:v>2014.09</c:v>
                </c:pt>
                <c:pt idx="153">
                  <c:v>2014.1</c:v>
                </c:pt>
                <c:pt idx="154">
                  <c:v>2014.11</c:v>
                </c:pt>
                <c:pt idx="155">
                  <c:v>2014.12</c:v>
                </c:pt>
                <c:pt idx="156">
                  <c:v>2015.01</c:v>
                </c:pt>
                <c:pt idx="157">
                  <c:v>2015.02</c:v>
                </c:pt>
                <c:pt idx="158">
                  <c:v>2015.03</c:v>
                </c:pt>
                <c:pt idx="159">
                  <c:v>2015.04</c:v>
                </c:pt>
                <c:pt idx="160">
                  <c:v>2015.05</c:v>
                </c:pt>
                <c:pt idx="161">
                  <c:v>2015.06</c:v>
                </c:pt>
                <c:pt idx="162">
                  <c:v>2015.07</c:v>
                </c:pt>
                <c:pt idx="163">
                  <c:v>2015.08</c:v>
                </c:pt>
                <c:pt idx="164">
                  <c:v>2015.09</c:v>
                </c:pt>
                <c:pt idx="165">
                  <c:v>2015.1</c:v>
                </c:pt>
                <c:pt idx="166">
                  <c:v>2015.11</c:v>
                </c:pt>
                <c:pt idx="167">
                  <c:v>2015.12</c:v>
                </c:pt>
                <c:pt idx="168">
                  <c:v>2016.01</c:v>
                </c:pt>
                <c:pt idx="169">
                  <c:v>2016.02</c:v>
                </c:pt>
                <c:pt idx="170">
                  <c:v>2016.03</c:v>
                </c:pt>
                <c:pt idx="171">
                  <c:v>2016.04</c:v>
                </c:pt>
                <c:pt idx="172">
                  <c:v>2016.05</c:v>
                </c:pt>
                <c:pt idx="173">
                  <c:v>2016.06</c:v>
                </c:pt>
                <c:pt idx="174">
                  <c:v>2016.07</c:v>
                </c:pt>
                <c:pt idx="175">
                  <c:v>2016.08</c:v>
                </c:pt>
                <c:pt idx="176">
                  <c:v>2016.09</c:v>
                </c:pt>
                <c:pt idx="177">
                  <c:v>2016.1</c:v>
                </c:pt>
                <c:pt idx="178">
                  <c:v>2016.11</c:v>
                </c:pt>
                <c:pt idx="179">
                  <c:v>2016.12</c:v>
                </c:pt>
                <c:pt idx="180">
                  <c:v>2017.01</c:v>
                </c:pt>
                <c:pt idx="181">
                  <c:v>2017.02</c:v>
                </c:pt>
                <c:pt idx="182">
                  <c:v>2017.03</c:v>
                </c:pt>
                <c:pt idx="183">
                  <c:v>2017.04</c:v>
                </c:pt>
                <c:pt idx="184">
                  <c:v>2017.05</c:v>
                </c:pt>
                <c:pt idx="185">
                  <c:v>2017.06</c:v>
                </c:pt>
                <c:pt idx="186">
                  <c:v>2017.07</c:v>
                </c:pt>
                <c:pt idx="187">
                  <c:v>2017.08</c:v>
                </c:pt>
                <c:pt idx="188">
                  <c:v>2017.09</c:v>
                </c:pt>
                <c:pt idx="189">
                  <c:v>2017.1</c:v>
                </c:pt>
                <c:pt idx="190">
                  <c:v>2017.11</c:v>
                </c:pt>
                <c:pt idx="191">
                  <c:v>2017.12</c:v>
                </c:pt>
                <c:pt idx="192">
                  <c:v>2018.01</c:v>
                </c:pt>
                <c:pt idx="193">
                  <c:v>2018.02</c:v>
                </c:pt>
                <c:pt idx="194">
                  <c:v>2018.03</c:v>
                </c:pt>
                <c:pt idx="195">
                  <c:v>2018.04</c:v>
                </c:pt>
                <c:pt idx="196">
                  <c:v>2018.05</c:v>
                </c:pt>
                <c:pt idx="197">
                  <c:v>2018.06</c:v>
                </c:pt>
                <c:pt idx="198">
                  <c:v>2018.07</c:v>
                </c:pt>
                <c:pt idx="199">
                  <c:v>2018.08</c:v>
                </c:pt>
                <c:pt idx="200">
                  <c:v>2018.09</c:v>
                </c:pt>
                <c:pt idx="201">
                  <c:v>2018.1</c:v>
                </c:pt>
                <c:pt idx="202">
                  <c:v>2018.11</c:v>
                </c:pt>
                <c:pt idx="203">
                  <c:v>2018.12</c:v>
                </c:pt>
                <c:pt idx="204">
                  <c:v>2019.01</c:v>
                </c:pt>
                <c:pt idx="205">
                  <c:v>2019.02</c:v>
                </c:pt>
                <c:pt idx="206">
                  <c:v>2019.03</c:v>
                </c:pt>
                <c:pt idx="207">
                  <c:v>2019.04</c:v>
                </c:pt>
                <c:pt idx="208">
                  <c:v>2019.05</c:v>
                </c:pt>
                <c:pt idx="209">
                  <c:v>2019.06</c:v>
                </c:pt>
                <c:pt idx="210">
                  <c:v>2019.07</c:v>
                </c:pt>
                <c:pt idx="211">
                  <c:v>2019.08</c:v>
                </c:pt>
                <c:pt idx="212">
                  <c:v>2019.09</c:v>
                </c:pt>
                <c:pt idx="213">
                  <c:v>2019.1</c:v>
                </c:pt>
                <c:pt idx="214">
                  <c:v>2019.11</c:v>
                </c:pt>
                <c:pt idx="215">
                  <c:v>2019.12</c:v>
                </c:pt>
                <c:pt idx="216">
                  <c:v>2020.01</c:v>
                </c:pt>
                <c:pt idx="217">
                  <c:v>2020.02</c:v>
                </c:pt>
                <c:pt idx="218">
                  <c:v>2020.03</c:v>
                </c:pt>
                <c:pt idx="219">
                  <c:v>2020.04</c:v>
                </c:pt>
                <c:pt idx="220">
                  <c:v>2020.05</c:v>
                </c:pt>
                <c:pt idx="221">
                  <c:v>2020.06</c:v>
                </c:pt>
                <c:pt idx="222">
                  <c:v>2020.07</c:v>
                </c:pt>
                <c:pt idx="223">
                  <c:v>2020.08</c:v>
                </c:pt>
                <c:pt idx="224">
                  <c:v>2020.09</c:v>
                </c:pt>
                <c:pt idx="225">
                  <c:v>2020.1</c:v>
                </c:pt>
                <c:pt idx="226">
                  <c:v>2020.11</c:v>
                </c:pt>
                <c:pt idx="227">
                  <c:v>2020.12</c:v>
                </c:pt>
                <c:pt idx="228">
                  <c:v>2021.01</c:v>
                </c:pt>
                <c:pt idx="229">
                  <c:v>2021.02</c:v>
                </c:pt>
                <c:pt idx="230">
                  <c:v>2021.03</c:v>
                </c:pt>
                <c:pt idx="231">
                  <c:v>2021.04</c:v>
                </c:pt>
                <c:pt idx="232">
                  <c:v>2021.05</c:v>
                </c:pt>
                <c:pt idx="233">
                  <c:v>2021.06</c:v>
                </c:pt>
                <c:pt idx="234">
                  <c:v>2021.07</c:v>
                </c:pt>
                <c:pt idx="235">
                  <c:v>2021.08</c:v>
                </c:pt>
                <c:pt idx="236">
                  <c:v>2021.09</c:v>
                </c:pt>
                <c:pt idx="237">
                  <c:v>2021.1</c:v>
                </c:pt>
                <c:pt idx="238">
                  <c:v>2021.11</c:v>
                </c:pt>
                <c:pt idx="239">
                  <c:v>2021.12</c:v>
                </c:pt>
                <c:pt idx="240">
                  <c:v>2022.01</c:v>
                </c:pt>
                <c:pt idx="241">
                  <c:v>2022.02</c:v>
                </c:pt>
                <c:pt idx="242">
                  <c:v>2022.03</c:v>
                </c:pt>
                <c:pt idx="243">
                  <c:v>2022.04</c:v>
                </c:pt>
                <c:pt idx="244">
                  <c:v>2022.05</c:v>
                </c:pt>
                <c:pt idx="245">
                  <c:v>2022.06</c:v>
                </c:pt>
                <c:pt idx="246">
                  <c:v>2022.07</c:v>
                </c:pt>
                <c:pt idx="247">
                  <c:v>2022.08</c:v>
                </c:pt>
                <c:pt idx="248">
                  <c:v>2022.09</c:v>
                </c:pt>
                <c:pt idx="249">
                  <c:v>2022.1</c:v>
                </c:pt>
                <c:pt idx="250">
                  <c:v>2022.11</c:v>
                </c:pt>
                <c:pt idx="251">
                  <c:v>2022.12</c:v>
                </c:pt>
                <c:pt idx="252">
                  <c:v>2023.01</c:v>
                </c:pt>
                <c:pt idx="253">
                  <c:v>2023.02</c:v>
                </c:pt>
                <c:pt idx="254">
                  <c:v>2023.03</c:v>
                </c:pt>
                <c:pt idx="255">
                  <c:v>2023.04</c:v>
                </c:pt>
                <c:pt idx="256">
                  <c:v>2023.05</c:v>
                </c:pt>
                <c:pt idx="257">
                  <c:v>2023.06</c:v>
                </c:pt>
                <c:pt idx="258">
                  <c:v>2023.07</c:v>
                </c:pt>
                <c:pt idx="259">
                  <c:v>2023.08</c:v>
                </c:pt>
                <c:pt idx="260">
                  <c:v>2023.09</c:v>
                </c:pt>
                <c:pt idx="261">
                  <c:v>2023.1</c:v>
                </c:pt>
                <c:pt idx="262">
                  <c:v>2023.11</c:v>
                </c:pt>
                <c:pt idx="263">
                  <c:v>2023.12</c:v>
                </c:pt>
                <c:pt idx="264">
                  <c:v>2024.01</c:v>
                </c:pt>
                <c:pt idx="265">
                  <c:v>2024.02</c:v>
                </c:pt>
                <c:pt idx="266">
                  <c:v>2024.03</c:v>
                </c:pt>
                <c:pt idx="267">
                  <c:v>2024.04</c:v>
                </c:pt>
                <c:pt idx="268">
                  <c:v>2024.05</c:v>
                </c:pt>
                <c:pt idx="269">
                  <c:v>2024.06</c:v>
                </c:pt>
                <c:pt idx="270">
                  <c:v>2024.07</c:v>
                </c:pt>
                <c:pt idx="271">
                  <c:v>2024.08</c:v>
                </c:pt>
                <c:pt idx="272">
                  <c:v>2024.09</c:v>
                </c:pt>
                <c:pt idx="273">
                  <c:v>2024.1</c:v>
                </c:pt>
                <c:pt idx="274">
                  <c:v>2024.11</c:v>
                </c:pt>
                <c:pt idx="275">
                  <c:v>2024.12</c:v>
                </c:pt>
                <c:pt idx="276">
                  <c:v>2025.01</c:v>
                </c:pt>
                <c:pt idx="277">
                  <c:v>2025.02</c:v>
                </c:pt>
                <c:pt idx="278">
                  <c:v>2025.03</c:v>
                </c:pt>
                <c:pt idx="279">
                  <c:v>2025.04</c:v>
                </c:pt>
                <c:pt idx="280">
                  <c:v>2025.05</c:v>
                </c:pt>
                <c:pt idx="281">
                  <c:v>2025.06</c:v>
                </c:pt>
                <c:pt idx="282">
                  <c:v>2025.07</c:v>
                </c:pt>
                <c:pt idx="283">
                  <c:v>2025.08</c:v>
                </c:pt>
                <c:pt idx="284">
                  <c:v>2025.09</c:v>
                </c:pt>
                <c:pt idx="285">
                  <c:v>2025.1</c:v>
                </c:pt>
                <c:pt idx="286">
                  <c:v>2025.11</c:v>
                </c:pt>
                <c:pt idx="287">
                  <c:v>2025.12</c:v>
                </c:pt>
                <c:pt idx="288">
                  <c:v>2026.01</c:v>
                </c:pt>
                <c:pt idx="289">
                  <c:v>2026.02</c:v>
                </c:pt>
                <c:pt idx="290">
                  <c:v>2026.03</c:v>
                </c:pt>
                <c:pt idx="291">
                  <c:v>2026.04</c:v>
                </c:pt>
                <c:pt idx="292">
                  <c:v>2026.05</c:v>
                </c:pt>
                <c:pt idx="293">
                  <c:v>2026.06</c:v>
                </c:pt>
                <c:pt idx="294">
                  <c:v>2026.07</c:v>
                </c:pt>
                <c:pt idx="295">
                  <c:v>2026.08</c:v>
                </c:pt>
                <c:pt idx="296">
                  <c:v>2026.09</c:v>
                </c:pt>
                <c:pt idx="297">
                  <c:v>2026.1</c:v>
                </c:pt>
                <c:pt idx="298">
                  <c:v>2026.11</c:v>
                </c:pt>
                <c:pt idx="299">
                  <c:v>2026.12</c:v>
                </c:pt>
                <c:pt idx="300">
                  <c:v>2027.01</c:v>
                </c:pt>
                <c:pt idx="301">
                  <c:v>2027.02</c:v>
                </c:pt>
                <c:pt idx="302">
                  <c:v>2027.03</c:v>
                </c:pt>
                <c:pt idx="303">
                  <c:v>2027.04</c:v>
                </c:pt>
                <c:pt idx="304">
                  <c:v>2027.05</c:v>
                </c:pt>
                <c:pt idx="305">
                  <c:v>2027.06</c:v>
                </c:pt>
                <c:pt idx="306">
                  <c:v>2027.07</c:v>
                </c:pt>
                <c:pt idx="307">
                  <c:v>2027.08</c:v>
                </c:pt>
                <c:pt idx="308">
                  <c:v>2027.09</c:v>
                </c:pt>
                <c:pt idx="309">
                  <c:v>2027.1</c:v>
                </c:pt>
                <c:pt idx="310">
                  <c:v>2027.11</c:v>
                </c:pt>
                <c:pt idx="311">
                  <c:v>2027.12</c:v>
                </c:pt>
              </c:numCache>
            </c:numRef>
          </c:cat>
          <c:val>
            <c:numRef>
              <c:f>REGV!$BL$107:$BL$419</c:f>
              <c:numCache>
                <c:formatCode>#,##0.0_);[Red]\-#,##0.0_)</c:formatCode>
                <c:ptCount val="313"/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1682.8883238180904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1183.9606158399479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1960.6265771010007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759.61868113675473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1553.1730541865854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820.6021319195363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1376.2056261675284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599.06064914815238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1472.0536438004799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443.69802026701325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1403.4777023628412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614.55658288077427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1246.2505255258388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7D3-4033-BF4B-231486FC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778432"/>
        <c:axId val="577779968"/>
      </c:lineChart>
      <c:catAx>
        <c:axId val="577778432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7779968"/>
        <c:crosses val="autoZero"/>
        <c:auto val="1"/>
        <c:lblAlgn val="ctr"/>
        <c:lblOffset val="100"/>
        <c:tickLblSkip val="24"/>
        <c:tickMarkSkip val="12"/>
        <c:noMultiLvlLbl val="0"/>
      </c:catAx>
      <c:valAx>
        <c:axId val="577779968"/>
        <c:scaling>
          <c:orientation val="minMax"/>
          <c:max val="2250"/>
        </c:scaling>
        <c:delete val="0"/>
        <c:axPos val="l"/>
        <c:majorGridlines>
          <c:spPr>
            <a:ln w="6350">
              <a:solidFill>
                <a:schemeClr val="tx1">
                  <a:lumMod val="65000"/>
                  <a:lumOff val="3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7778432"/>
        <c:crosses val="autoZero"/>
        <c:crossBetween val="midCat"/>
        <c:majorUnit val="250"/>
      </c:valAx>
      <c:catAx>
        <c:axId val="5778227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577824256"/>
        <c:crosses val="autoZero"/>
        <c:auto val="1"/>
        <c:lblAlgn val="ctr"/>
        <c:lblOffset val="100"/>
        <c:noMultiLvlLbl val="0"/>
      </c:catAx>
      <c:valAx>
        <c:axId val="577824256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77822720"/>
        <c:crosses val="max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6.2700865924611021E-2"/>
          <c:y val="0.9341635748720567"/>
          <c:w val="0.90343007931193497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solidFill>
        <a:sysClr val="windowText" lastClr="000000"/>
      </a:solidFill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VARS!$B$21</c:f>
          <c:strCache>
            <c:ptCount val="1"/>
            <c:pt idx="0">
              <c:v>Patentamientos de maquinaria en Argentina. Número de Maquinarias.
Predicciones de 12 meses a partir del último dato: 2026.01.
Fuente: CICEc, en base a datos de INDEC.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5110409309453637E-2"/>
          <c:y val="0.14603709537791282"/>
          <c:w val="0.89797151796774888"/>
          <c:h val="0.7198911557535174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REGV!$A$11:$A$419</c:f>
              <c:numCache>
                <c:formatCode>0.00</c:formatCode>
                <c:ptCount val="409"/>
                <c:pt idx="0">
                  <c:v>1994.01</c:v>
                </c:pt>
                <c:pt idx="1">
                  <c:v>1994.02</c:v>
                </c:pt>
                <c:pt idx="2">
                  <c:v>1994.03</c:v>
                </c:pt>
                <c:pt idx="3">
                  <c:v>1994.04</c:v>
                </c:pt>
                <c:pt idx="4">
                  <c:v>1994.05</c:v>
                </c:pt>
                <c:pt idx="5">
                  <c:v>1994.06</c:v>
                </c:pt>
                <c:pt idx="6">
                  <c:v>1994.07</c:v>
                </c:pt>
                <c:pt idx="7">
                  <c:v>1994.08</c:v>
                </c:pt>
                <c:pt idx="8">
                  <c:v>1994.09</c:v>
                </c:pt>
                <c:pt idx="9">
                  <c:v>1994.1</c:v>
                </c:pt>
                <c:pt idx="10">
                  <c:v>1994.11</c:v>
                </c:pt>
                <c:pt idx="11">
                  <c:v>1994.12</c:v>
                </c:pt>
                <c:pt idx="12">
                  <c:v>1995.01</c:v>
                </c:pt>
                <c:pt idx="13">
                  <c:v>1995.02</c:v>
                </c:pt>
                <c:pt idx="14">
                  <c:v>1995.03</c:v>
                </c:pt>
                <c:pt idx="15">
                  <c:v>1995.04</c:v>
                </c:pt>
                <c:pt idx="16">
                  <c:v>1995.05</c:v>
                </c:pt>
                <c:pt idx="17">
                  <c:v>1995.06</c:v>
                </c:pt>
                <c:pt idx="18">
                  <c:v>1995.07</c:v>
                </c:pt>
                <c:pt idx="19">
                  <c:v>1995.08</c:v>
                </c:pt>
                <c:pt idx="20">
                  <c:v>1995.09</c:v>
                </c:pt>
                <c:pt idx="21">
                  <c:v>1995.1</c:v>
                </c:pt>
                <c:pt idx="22">
                  <c:v>1995.11</c:v>
                </c:pt>
                <c:pt idx="23">
                  <c:v>1995.12</c:v>
                </c:pt>
                <c:pt idx="24">
                  <c:v>1996.01</c:v>
                </c:pt>
                <c:pt idx="25">
                  <c:v>1996.02</c:v>
                </c:pt>
                <c:pt idx="26">
                  <c:v>1996.03</c:v>
                </c:pt>
                <c:pt idx="27">
                  <c:v>1996.04</c:v>
                </c:pt>
                <c:pt idx="28">
                  <c:v>1996.05</c:v>
                </c:pt>
                <c:pt idx="29">
                  <c:v>1996.06</c:v>
                </c:pt>
                <c:pt idx="30">
                  <c:v>1996.07</c:v>
                </c:pt>
                <c:pt idx="31">
                  <c:v>1996.08</c:v>
                </c:pt>
                <c:pt idx="32">
                  <c:v>1996.09</c:v>
                </c:pt>
                <c:pt idx="33">
                  <c:v>1996.1</c:v>
                </c:pt>
                <c:pt idx="34">
                  <c:v>1996.11</c:v>
                </c:pt>
                <c:pt idx="35">
                  <c:v>1996.12</c:v>
                </c:pt>
                <c:pt idx="36">
                  <c:v>1997.01</c:v>
                </c:pt>
                <c:pt idx="37">
                  <c:v>1997.02</c:v>
                </c:pt>
                <c:pt idx="38">
                  <c:v>1997.03</c:v>
                </c:pt>
                <c:pt idx="39">
                  <c:v>1997.04</c:v>
                </c:pt>
                <c:pt idx="40">
                  <c:v>1997.05</c:v>
                </c:pt>
                <c:pt idx="41">
                  <c:v>1997.06</c:v>
                </c:pt>
                <c:pt idx="42">
                  <c:v>1997.07</c:v>
                </c:pt>
                <c:pt idx="43">
                  <c:v>1997.08</c:v>
                </c:pt>
                <c:pt idx="44">
                  <c:v>1997.09</c:v>
                </c:pt>
                <c:pt idx="45">
                  <c:v>1997.1</c:v>
                </c:pt>
                <c:pt idx="46">
                  <c:v>1997.11</c:v>
                </c:pt>
                <c:pt idx="47">
                  <c:v>1997.12</c:v>
                </c:pt>
                <c:pt idx="48">
                  <c:v>1998.01</c:v>
                </c:pt>
                <c:pt idx="49">
                  <c:v>1998.02</c:v>
                </c:pt>
                <c:pt idx="50">
                  <c:v>1998.03</c:v>
                </c:pt>
                <c:pt idx="51">
                  <c:v>1998.04</c:v>
                </c:pt>
                <c:pt idx="52">
                  <c:v>1998.05</c:v>
                </c:pt>
                <c:pt idx="53">
                  <c:v>1998.06</c:v>
                </c:pt>
                <c:pt idx="54">
                  <c:v>1998.07</c:v>
                </c:pt>
                <c:pt idx="55">
                  <c:v>1998.08</c:v>
                </c:pt>
                <c:pt idx="56">
                  <c:v>1998.09</c:v>
                </c:pt>
                <c:pt idx="57">
                  <c:v>1998.1</c:v>
                </c:pt>
                <c:pt idx="58">
                  <c:v>1998.11</c:v>
                </c:pt>
                <c:pt idx="59">
                  <c:v>1998.12</c:v>
                </c:pt>
                <c:pt idx="60">
                  <c:v>1999.01</c:v>
                </c:pt>
                <c:pt idx="61">
                  <c:v>1999.02</c:v>
                </c:pt>
                <c:pt idx="62">
                  <c:v>1999.03</c:v>
                </c:pt>
                <c:pt idx="63">
                  <c:v>1999.04</c:v>
                </c:pt>
                <c:pt idx="64">
                  <c:v>1999.05</c:v>
                </c:pt>
                <c:pt idx="65">
                  <c:v>1999.06</c:v>
                </c:pt>
                <c:pt idx="66">
                  <c:v>1999.07</c:v>
                </c:pt>
                <c:pt idx="67">
                  <c:v>1999.08</c:v>
                </c:pt>
                <c:pt idx="68">
                  <c:v>1999.09</c:v>
                </c:pt>
                <c:pt idx="69">
                  <c:v>1999.1</c:v>
                </c:pt>
                <c:pt idx="70">
                  <c:v>1999.11</c:v>
                </c:pt>
                <c:pt idx="71">
                  <c:v>1999.12</c:v>
                </c:pt>
                <c:pt idx="72">
                  <c:v>2000.01</c:v>
                </c:pt>
                <c:pt idx="73">
                  <c:v>2000.02</c:v>
                </c:pt>
                <c:pt idx="74">
                  <c:v>2000.03</c:v>
                </c:pt>
                <c:pt idx="75">
                  <c:v>2000.04</c:v>
                </c:pt>
                <c:pt idx="76">
                  <c:v>2000.05</c:v>
                </c:pt>
                <c:pt idx="77">
                  <c:v>2000.06</c:v>
                </c:pt>
                <c:pt idx="78">
                  <c:v>2000.07</c:v>
                </c:pt>
                <c:pt idx="79">
                  <c:v>2000.08</c:v>
                </c:pt>
                <c:pt idx="80">
                  <c:v>2000.09</c:v>
                </c:pt>
                <c:pt idx="81">
                  <c:v>2000.1</c:v>
                </c:pt>
                <c:pt idx="82">
                  <c:v>2000.11</c:v>
                </c:pt>
                <c:pt idx="83">
                  <c:v>2000.12</c:v>
                </c:pt>
                <c:pt idx="84">
                  <c:v>2001.01</c:v>
                </c:pt>
                <c:pt idx="85">
                  <c:v>2001.02</c:v>
                </c:pt>
                <c:pt idx="86">
                  <c:v>2001.03</c:v>
                </c:pt>
                <c:pt idx="87">
                  <c:v>2001.04</c:v>
                </c:pt>
                <c:pt idx="88">
                  <c:v>2001.05</c:v>
                </c:pt>
                <c:pt idx="89">
                  <c:v>2001.06</c:v>
                </c:pt>
                <c:pt idx="90">
                  <c:v>2001.07</c:v>
                </c:pt>
                <c:pt idx="91">
                  <c:v>2001.08</c:v>
                </c:pt>
                <c:pt idx="92">
                  <c:v>2001.09</c:v>
                </c:pt>
                <c:pt idx="93">
                  <c:v>2001.1</c:v>
                </c:pt>
                <c:pt idx="94">
                  <c:v>2001.11</c:v>
                </c:pt>
                <c:pt idx="95">
                  <c:v>2001.12</c:v>
                </c:pt>
                <c:pt idx="96">
                  <c:v>2002.01</c:v>
                </c:pt>
                <c:pt idx="97">
                  <c:v>2002.02</c:v>
                </c:pt>
                <c:pt idx="98">
                  <c:v>2002.03</c:v>
                </c:pt>
                <c:pt idx="99">
                  <c:v>2002.04</c:v>
                </c:pt>
                <c:pt idx="100">
                  <c:v>2002.05</c:v>
                </c:pt>
                <c:pt idx="101">
                  <c:v>2002.06</c:v>
                </c:pt>
                <c:pt idx="102">
                  <c:v>2002.07</c:v>
                </c:pt>
                <c:pt idx="103">
                  <c:v>2002.08</c:v>
                </c:pt>
                <c:pt idx="104">
                  <c:v>2002.09</c:v>
                </c:pt>
                <c:pt idx="105">
                  <c:v>2002.1</c:v>
                </c:pt>
                <c:pt idx="106">
                  <c:v>2002.11</c:v>
                </c:pt>
                <c:pt idx="107">
                  <c:v>2002.12</c:v>
                </c:pt>
                <c:pt idx="108">
                  <c:v>2003.01</c:v>
                </c:pt>
                <c:pt idx="109">
                  <c:v>2003.02</c:v>
                </c:pt>
                <c:pt idx="110">
                  <c:v>2003.03</c:v>
                </c:pt>
                <c:pt idx="111">
                  <c:v>2003.04</c:v>
                </c:pt>
                <c:pt idx="112">
                  <c:v>2003.05</c:v>
                </c:pt>
                <c:pt idx="113">
                  <c:v>2003.06</c:v>
                </c:pt>
                <c:pt idx="114">
                  <c:v>2003.07</c:v>
                </c:pt>
                <c:pt idx="115">
                  <c:v>2003.08</c:v>
                </c:pt>
                <c:pt idx="116">
                  <c:v>2003.09</c:v>
                </c:pt>
                <c:pt idx="117">
                  <c:v>2003.1</c:v>
                </c:pt>
                <c:pt idx="118">
                  <c:v>2003.11</c:v>
                </c:pt>
                <c:pt idx="119">
                  <c:v>2003.12</c:v>
                </c:pt>
                <c:pt idx="120">
                  <c:v>2004.01</c:v>
                </c:pt>
                <c:pt idx="121">
                  <c:v>2004.02</c:v>
                </c:pt>
                <c:pt idx="122">
                  <c:v>2004.03</c:v>
                </c:pt>
                <c:pt idx="123">
                  <c:v>2004.04</c:v>
                </c:pt>
                <c:pt idx="124">
                  <c:v>2004.05</c:v>
                </c:pt>
                <c:pt idx="125">
                  <c:v>2004.06</c:v>
                </c:pt>
                <c:pt idx="126">
                  <c:v>2004.07</c:v>
                </c:pt>
                <c:pt idx="127">
                  <c:v>2004.08</c:v>
                </c:pt>
                <c:pt idx="128">
                  <c:v>2004.09</c:v>
                </c:pt>
                <c:pt idx="129">
                  <c:v>2004.1</c:v>
                </c:pt>
                <c:pt idx="130">
                  <c:v>2004.11</c:v>
                </c:pt>
                <c:pt idx="131">
                  <c:v>2004.12</c:v>
                </c:pt>
                <c:pt idx="132">
                  <c:v>2005.01</c:v>
                </c:pt>
                <c:pt idx="133">
                  <c:v>2005.02</c:v>
                </c:pt>
                <c:pt idx="134">
                  <c:v>2005.03</c:v>
                </c:pt>
                <c:pt idx="135">
                  <c:v>2005.04</c:v>
                </c:pt>
                <c:pt idx="136">
                  <c:v>2005.05</c:v>
                </c:pt>
                <c:pt idx="137">
                  <c:v>2005.06</c:v>
                </c:pt>
                <c:pt idx="138">
                  <c:v>2005.07</c:v>
                </c:pt>
                <c:pt idx="139">
                  <c:v>2005.08</c:v>
                </c:pt>
                <c:pt idx="140">
                  <c:v>2005.09</c:v>
                </c:pt>
                <c:pt idx="141">
                  <c:v>2005.1</c:v>
                </c:pt>
                <c:pt idx="142">
                  <c:v>2005.11</c:v>
                </c:pt>
                <c:pt idx="143">
                  <c:v>2005.12</c:v>
                </c:pt>
                <c:pt idx="144">
                  <c:v>2006.01</c:v>
                </c:pt>
                <c:pt idx="145">
                  <c:v>2006.02</c:v>
                </c:pt>
                <c:pt idx="146">
                  <c:v>2006.03</c:v>
                </c:pt>
                <c:pt idx="147">
                  <c:v>2006.04</c:v>
                </c:pt>
                <c:pt idx="148">
                  <c:v>2006.05</c:v>
                </c:pt>
                <c:pt idx="149">
                  <c:v>2006.06</c:v>
                </c:pt>
                <c:pt idx="150">
                  <c:v>2006.07</c:v>
                </c:pt>
                <c:pt idx="151">
                  <c:v>2006.08</c:v>
                </c:pt>
                <c:pt idx="152">
                  <c:v>2006.09</c:v>
                </c:pt>
                <c:pt idx="153">
                  <c:v>2006.1</c:v>
                </c:pt>
                <c:pt idx="154">
                  <c:v>2006.11</c:v>
                </c:pt>
                <c:pt idx="155">
                  <c:v>2006.12</c:v>
                </c:pt>
                <c:pt idx="156">
                  <c:v>2007.01</c:v>
                </c:pt>
                <c:pt idx="157">
                  <c:v>2007.02</c:v>
                </c:pt>
                <c:pt idx="158">
                  <c:v>2007.03</c:v>
                </c:pt>
                <c:pt idx="159">
                  <c:v>2007.04</c:v>
                </c:pt>
                <c:pt idx="160">
                  <c:v>2007.05</c:v>
                </c:pt>
                <c:pt idx="161">
                  <c:v>2007.06</c:v>
                </c:pt>
                <c:pt idx="162">
                  <c:v>2007.07</c:v>
                </c:pt>
                <c:pt idx="163">
                  <c:v>2007.08</c:v>
                </c:pt>
                <c:pt idx="164">
                  <c:v>2007.09</c:v>
                </c:pt>
                <c:pt idx="165">
                  <c:v>2007.1</c:v>
                </c:pt>
                <c:pt idx="166">
                  <c:v>2007.11</c:v>
                </c:pt>
                <c:pt idx="167">
                  <c:v>2007.12</c:v>
                </c:pt>
                <c:pt idx="168">
                  <c:v>2008.01</c:v>
                </c:pt>
                <c:pt idx="169">
                  <c:v>2008.02</c:v>
                </c:pt>
                <c:pt idx="170">
                  <c:v>2008.03</c:v>
                </c:pt>
                <c:pt idx="171">
                  <c:v>2008.04</c:v>
                </c:pt>
                <c:pt idx="172">
                  <c:v>2008.05</c:v>
                </c:pt>
                <c:pt idx="173">
                  <c:v>2008.06</c:v>
                </c:pt>
                <c:pt idx="174">
                  <c:v>2008.07</c:v>
                </c:pt>
                <c:pt idx="175">
                  <c:v>2008.08</c:v>
                </c:pt>
                <c:pt idx="176">
                  <c:v>2008.09</c:v>
                </c:pt>
                <c:pt idx="177">
                  <c:v>2008.1</c:v>
                </c:pt>
                <c:pt idx="178">
                  <c:v>2008.11</c:v>
                </c:pt>
                <c:pt idx="179">
                  <c:v>2008.12</c:v>
                </c:pt>
                <c:pt idx="180">
                  <c:v>2009.01</c:v>
                </c:pt>
                <c:pt idx="181">
                  <c:v>2009.02</c:v>
                </c:pt>
                <c:pt idx="182">
                  <c:v>2009.03</c:v>
                </c:pt>
                <c:pt idx="183">
                  <c:v>2009.04</c:v>
                </c:pt>
                <c:pt idx="184">
                  <c:v>2009.05</c:v>
                </c:pt>
                <c:pt idx="185">
                  <c:v>2009.06</c:v>
                </c:pt>
                <c:pt idx="186">
                  <c:v>2009.07</c:v>
                </c:pt>
                <c:pt idx="187">
                  <c:v>2009.08</c:v>
                </c:pt>
                <c:pt idx="188">
                  <c:v>2009.09</c:v>
                </c:pt>
                <c:pt idx="189">
                  <c:v>2009.1</c:v>
                </c:pt>
                <c:pt idx="190">
                  <c:v>2009.11</c:v>
                </c:pt>
                <c:pt idx="191">
                  <c:v>2009.12</c:v>
                </c:pt>
                <c:pt idx="192">
                  <c:v>2010.01</c:v>
                </c:pt>
                <c:pt idx="193">
                  <c:v>2010.02</c:v>
                </c:pt>
                <c:pt idx="194">
                  <c:v>2010.03</c:v>
                </c:pt>
                <c:pt idx="195">
                  <c:v>2010.04</c:v>
                </c:pt>
                <c:pt idx="196">
                  <c:v>2010.05</c:v>
                </c:pt>
                <c:pt idx="197">
                  <c:v>2010.06</c:v>
                </c:pt>
                <c:pt idx="198">
                  <c:v>2010.07</c:v>
                </c:pt>
                <c:pt idx="199">
                  <c:v>2010.08</c:v>
                </c:pt>
                <c:pt idx="200">
                  <c:v>2010.09</c:v>
                </c:pt>
                <c:pt idx="201">
                  <c:v>2010.1</c:v>
                </c:pt>
                <c:pt idx="202">
                  <c:v>2010.11</c:v>
                </c:pt>
                <c:pt idx="203">
                  <c:v>2010.12</c:v>
                </c:pt>
                <c:pt idx="204">
                  <c:v>2011.01</c:v>
                </c:pt>
                <c:pt idx="205">
                  <c:v>2011.02</c:v>
                </c:pt>
                <c:pt idx="206">
                  <c:v>2011.03</c:v>
                </c:pt>
                <c:pt idx="207">
                  <c:v>2011.04</c:v>
                </c:pt>
                <c:pt idx="208">
                  <c:v>2011.05</c:v>
                </c:pt>
                <c:pt idx="209">
                  <c:v>2011.06</c:v>
                </c:pt>
                <c:pt idx="210">
                  <c:v>2011.07</c:v>
                </c:pt>
                <c:pt idx="211">
                  <c:v>2011.08</c:v>
                </c:pt>
                <c:pt idx="212">
                  <c:v>2011.09</c:v>
                </c:pt>
                <c:pt idx="213">
                  <c:v>2011.1</c:v>
                </c:pt>
                <c:pt idx="214">
                  <c:v>2011.11</c:v>
                </c:pt>
                <c:pt idx="215">
                  <c:v>2011.12</c:v>
                </c:pt>
                <c:pt idx="216">
                  <c:v>2012.01</c:v>
                </c:pt>
                <c:pt idx="217">
                  <c:v>2012.02</c:v>
                </c:pt>
                <c:pt idx="218">
                  <c:v>2012.03</c:v>
                </c:pt>
                <c:pt idx="219">
                  <c:v>2012.04</c:v>
                </c:pt>
                <c:pt idx="220">
                  <c:v>2012.05</c:v>
                </c:pt>
                <c:pt idx="221">
                  <c:v>2012.06</c:v>
                </c:pt>
                <c:pt idx="222">
                  <c:v>2012.07</c:v>
                </c:pt>
                <c:pt idx="223">
                  <c:v>2012.08</c:v>
                </c:pt>
                <c:pt idx="224">
                  <c:v>2012.09</c:v>
                </c:pt>
                <c:pt idx="225">
                  <c:v>2012.1</c:v>
                </c:pt>
                <c:pt idx="226">
                  <c:v>2012.11</c:v>
                </c:pt>
                <c:pt idx="227">
                  <c:v>2012.12</c:v>
                </c:pt>
                <c:pt idx="228">
                  <c:v>2013.01</c:v>
                </c:pt>
                <c:pt idx="229">
                  <c:v>2013.02</c:v>
                </c:pt>
                <c:pt idx="230">
                  <c:v>2013.03</c:v>
                </c:pt>
                <c:pt idx="231">
                  <c:v>2013.04</c:v>
                </c:pt>
                <c:pt idx="232">
                  <c:v>2013.05</c:v>
                </c:pt>
                <c:pt idx="233">
                  <c:v>2013.06</c:v>
                </c:pt>
                <c:pt idx="234">
                  <c:v>2013.07</c:v>
                </c:pt>
                <c:pt idx="235">
                  <c:v>2013.08</c:v>
                </c:pt>
                <c:pt idx="236">
                  <c:v>2013.09</c:v>
                </c:pt>
                <c:pt idx="237">
                  <c:v>2013.1</c:v>
                </c:pt>
                <c:pt idx="238">
                  <c:v>2013.11</c:v>
                </c:pt>
                <c:pt idx="239">
                  <c:v>2013.12</c:v>
                </c:pt>
                <c:pt idx="240">
                  <c:v>2014.01</c:v>
                </c:pt>
                <c:pt idx="241">
                  <c:v>2014.02</c:v>
                </c:pt>
                <c:pt idx="242">
                  <c:v>2014.03</c:v>
                </c:pt>
                <c:pt idx="243">
                  <c:v>2014.04</c:v>
                </c:pt>
                <c:pt idx="244">
                  <c:v>2014.05</c:v>
                </c:pt>
                <c:pt idx="245">
                  <c:v>2014.06</c:v>
                </c:pt>
                <c:pt idx="246">
                  <c:v>2014.07</c:v>
                </c:pt>
                <c:pt idx="247">
                  <c:v>2014.08</c:v>
                </c:pt>
                <c:pt idx="248">
                  <c:v>2014.09</c:v>
                </c:pt>
                <c:pt idx="249">
                  <c:v>2014.1</c:v>
                </c:pt>
                <c:pt idx="250">
                  <c:v>2014.11</c:v>
                </c:pt>
                <c:pt idx="251">
                  <c:v>2014.12</c:v>
                </c:pt>
                <c:pt idx="252">
                  <c:v>2015.01</c:v>
                </c:pt>
                <c:pt idx="253">
                  <c:v>2015.02</c:v>
                </c:pt>
                <c:pt idx="254">
                  <c:v>2015.03</c:v>
                </c:pt>
                <c:pt idx="255">
                  <c:v>2015.04</c:v>
                </c:pt>
                <c:pt idx="256">
                  <c:v>2015.05</c:v>
                </c:pt>
                <c:pt idx="257">
                  <c:v>2015.06</c:v>
                </c:pt>
                <c:pt idx="258">
                  <c:v>2015.07</c:v>
                </c:pt>
                <c:pt idx="259">
                  <c:v>2015.08</c:v>
                </c:pt>
                <c:pt idx="260">
                  <c:v>2015.09</c:v>
                </c:pt>
                <c:pt idx="261">
                  <c:v>2015.1</c:v>
                </c:pt>
                <c:pt idx="262">
                  <c:v>2015.11</c:v>
                </c:pt>
                <c:pt idx="263">
                  <c:v>2015.12</c:v>
                </c:pt>
                <c:pt idx="264">
                  <c:v>2016.01</c:v>
                </c:pt>
                <c:pt idx="265">
                  <c:v>2016.02</c:v>
                </c:pt>
                <c:pt idx="266">
                  <c:v>2016.03</c:v>
                </c:pt>
                <c:pt idx="267">
                  <c:v>2016.04</c:v>
                </c:pt>
                <c:pt idx="268">
                  <c:v>2016.05</c:v>
                </c:pt>
                <c:pt idx="269">
                  <c:v>2016.06</c:v>
                </c:pt>
                <c:pt idx="270">
                  <c:v>2016.07</c:v>
                </c:pt>
                <c:pt idx="271">
                  <c:v>2016.08</c:v>
                </c:pt>
                <c:pt idx="272">
                  <c:v>2016.09</c:v>
                </c:pt>
                <c:pt idx="273">
                  <c:v>2016.1</c:v>
                </c:pt>
                <c:pt idx="274">
                  <c:v>2016.11</c:v>
                </c:pt>
                <c:pt idx="275">
                  <c:v>2016.12</c:v>
                </c:pt>
                <c:pt idx="276">
                  <c:v>2017.01</c:v>
                </c:pt>
                <c:pt idx="277">
                  <c:v>2017.02</c:v>
                </c:pt>
                <c:pt idx="278">
                  <c:v>2017.03</c:v>
                </c:pt>
                <c:pt idx="279">
                  <c:v>2017.04</c:v>
                </c:pt>
                <c:pt idx="280">
                  <c:v>2017.05</c:v>
                </c:pt>
                <c:pt idx="281">
                  <c:v>2017.06</c:v>
                </c:pt>
                <c:pt idx="282">
                  <c:v>2017.07</c:v>
                </c:pt>
                <c:pt idx="283">
                  <c:v>2017.08</c:v>
                </c:pt>
                <c:pt idx="284">
                  <c:v>2017.09</c:v>
                </c:pt>
                <c:pt idx="285">
                  <c:v>2017.1</c:v>
                </c:pt>
                <c:pt idx="286">
                  <c:v>2017.11</c:v>
                </c:pt>
                <c:pt idx="287">
                  <c:v>2017.12</c:v>
                </c:pt>
                <c:pt idx="288">
                  <c:v>2018.01</c:v>
                </c:pt>
                <c:pt idx="289">
                  <c:v>2018.02</c:v>
                </c:pt>
                <c:pt idx="290">
                  <c:v>2018.03</c:v>
                </c:pt>
                <c:pt idx="291">
                  <c:v>2018.04</c:v>
                </c:pt>
                <c:pt idx="292">
                  <c:v>2018.05</c:v>
                </c:pt>
                <c:pt idx="293">
                  <c:v>2018.06</c:v>
                </c:pt>
                <c:pt idx="294">
                  <c:v>2018.07</c:v>
                </c:pt>
                <c:pt idx="295">
                  <c:v>2018.08</c:v>
                </c:pt>
                <c:pt idx="296">
                  <c:v>2018.09</c:v>
                </c:pt>
                <c:pt idx="297">
                  <c:v>2018.1</c:v>
                </c:pt>
                <c:pt idx="298">
                  <c:v>2018.11</c:v>
                </c:pt>
                <c:pt idx="299">
                  <c:v>2018.12</c:v>
                </c:pt>
                <c:pt idx="300">
                  <c:v>2019.01</c:v>
                </c:pt>
                <c:pt idx="301">
                  <c:v>2019.02</c:v>
                </c:pt>
                <c:pt idx="302">
                  <c:v>2019.03</c:v>
                </c:pt>
                <c:pt idx="303">
                  <c:v>2019.04</c:v>
                </c:pt>
                <c:pt idx="304">
                  <c:v>2019.05</c:v>
                </c:pt>
                <c:pt idx="305">
                  <c:v>2019.06</c:v>
                </c:pt>
                <c:pt idx="306">
                  <c:v>2019.07</c:v>
                </c:pt>
                <c:pt idx="307">
                  <c:v>2019.08</c:v>
                </c:pt>
                <c:pt idx="308">
                  <c:v>2019.09</c:v>
                </c:pt>
                <c:pt idx="309">
                  <c:v>2019.1</c:v>
                </c:pt>
                <c:pt idx="310">
                  <c:v>2019.11</c:v>
                </c:pt>
                <c:pt idx="311">
                  <c:v>2019.12</c:v>
                </c:pt>
                <c:pt idx="312">
                  <c:v>2020.01</c:v>
                </c:pt>
                <c:pt idx="313">
                  <c:v>2020.02</c:v>
                </c:pt>
                <c:pt idx="314">
                  <c:v>2020.03</c:v>
                </c:pt>
                <c:pt idx="315">
                  <c:v>2020.04</c:v>
                </c:pt>
                <c:pt idx="316">
                  <c:v>2020.05</c:v>
                </c:pt>
                <c:pt idx="317">
                  <c:v>2020.06</c:v>
                </c:pt>
                <c:pt idx="318">
                  <c:v>2020.07</c:v>
                </c:pt>
                <c:pt idx="319">
                  <c:v>2020.08</c:v>
                </c:pt>
                <c:pt idx="320">
                  <c:v>2020.09</c:v>
                </c:pt>
                <c:pt idx="321">
                  <c:v>2020.1</c:v>
                </c:pt>
                <c:pt idx="322">
                  <c:v>2020.11</c:v>
                </c:pt>
                <c:pt idx="323">
                  <c:v>2020.12</c:v>
                </c:pt>
                <c:pt idx="324">
                  <c:v>2021.01</c:v>
                </c:pt>
                <c:pt idx="325">
                  <c:v>2021.02</c:v>
                </c:pt>
                <c:pt idx="326">
                  <c:v>2021.03</c:v>
                </c:pt>
                <c:pt idx="327">
                  <c:v>2021.04</c:v>
                </c:pt>
                <c:pt idx="328">
                  <c:v>2021.05</c:v>
                </c:pt>
                <c:pt idx="329">
                  <c:v>2021.06</c:v>
                </c:pt>
                <c:pt idx="330">
                  <c:v>2021.07</c:v>
                </c:pt>
                <c:pt idx="331">
                  <c:v>2021.08</c:v>
                </c:pt>
                <c:pt idx="332">
                  <c:v>2021.09</c:v>
                </c:pt>
                <c:pt idx="333">
                  <c:v>2021.1</c:v>
                </c:pt>
                <c:pt idx="334">
                  <c:v>2021.11</c:v>
                </c:pt>
                <c:pt idx="335">
                  <c:v>2021.12</c:v>
                </c:pt>
                <c:pt idx="336">
                  <c:v>2022.01</c:v>
                </c:pt>
                <c:pt idx="337">
                  <c:v>2022.02</c:v>
                </c:pt>
                <c:pt idx="338">
                  <c:v>2022.03</c:v>
                </c:pt>
                <c:pt idx="339">
                  <c:v>2022.04</c:v>
                </c:pt>
                <c:pt idx="340">
                  <c:v>2022.05</c:v>
                </c:pt>
                <c:pt idx="341">
                  <c:v>2022.06</c:v>
                </c:pt>
                <c:pt idx="342">
                  <c:v>2022.07</c:v>
                </c:pt>
                <c:pt idx="343">
                  <c:v>2022.08</c:v>
                </c:pt>
                <c:pt idx="344">
                  <c:v>2022.09</c:v>
                </c:pt>
                <c:pt idx="345">
                  <c:v>2022.1</c:v>
                </c:pt>
                <c:pt idx="346">
                  <c:v>2022.11</c:v>
                </c:pt>
                <c:pt idx="347">
                  <c:v>2022.12</c:v>
                </c:pt>
                <c:pt idx="348">
                  <c:v>2023.01</c:v>
                </c:pt>
                <c:pt idx="349">
                  <c:v>2023.02</c:v>
                </c:pt>
                <c:pt idx="350">
                  <c:v>2023.03</c:v>
                </c:pt>
                <c:pt idx="351">
                  <c:v>2023.04</c:v>
                </c:pt>
                <c:pt idx="352">
                  <c:v>2023.05</c:v>
                </c:pt>
                <c:pt idx="353">
                  <c:v>2023.06</c:v>
                </c:pt>
                <c:pt idx="354">
                  <c:v>2023.07</c:v>
                </c:pt>
                <c:pt idx="355">
                  <c:v>2023.08</c:v>
                </c:pt>
                <c:pt idx="356">
                  <c:v>2023.09</c:v>
                </c:pt>
                <c:pt idx="357">
                  <c:v>2023.1</c:v>
                </c:pt>
                <c:pt idx="358">
                  <c:v>2023.11</c:v>
                </c:pt>
                <c:pt idx="359">
                  <c:v>2023.12</c:v>
                </c:pt>
                <c:pt idx="360">
                  <c:v>2024.01</c:v>
                </c:pt>
                <c:pt idx="361">
                  <c:v>2024.02</c:v>
                </c:pt>
                <c:pt idx="362">
                  <c:v>2024.03</c:v>
                </c:pt>
                <c:pt idx="363">
                  <c:v>2024.04</c:v>
                </c:pt>
                <c:pt idx="364">
                  <c:v>2024.05</c:v>
                </c:pt>
                <c:pt idx="365">
                  <c:v>2024.06</c:v>
                </c:pt>
                <c:pt idx="366">
                  <c:v>2024.07</c:v>
                </c:pt>
                <c:pt idx="367">
                  <c:v>2024.08</c:v>
                </c:pt>
                <c:pt idx="368">
                  <c:v>2024.09</c:v>
                </c:pt>
                <c:pt idx="369">
                  <c:v>2024.1</c:v>
                </c:pt>
                <c:pt idx="370">
                  <c:v>2024.11</c:v>
                </c:pt>
                <c:pt idx="371">
                  <c:v>2024.12</c:v>
                </c:pt>
                <c:pt idx="372">
                  <c:v>2025.01</c:v>
                </c:pt>
                <c:pt idx="373">
                  <c:v>2025.02</c:v>
                </c:pt>
                <c:pt idx="374">
                  <c:v>2025.03</c:v>
                </c:pt>
                <c:pt idx="375">
                  <c:v>2025.04</c:v>
                </c:pt>
                <c:pt idx="376">
                  <c:v>2025.05</c:v>
                </c:pt>
                <c:pt idx="377">
                  <c:v>2025.06</c:v>
                </c:pt>
                <c:pt idx="378">
                  <c:v>2025.07</c:v>
                </c:pt>
                <c:pt idx="379">
                  <c:v>2025.08</c:v>
                </c:pt>
                <c:pt idx="380">
                  <c:v>2025.09</c:v>
                </c:pt>
                <c:pt idx="381">
                  <c:v>2025.1</c:v>
                </c:pt>
                <c:pt idx="382">
                  <c:v>2025.11</c:v>
                </c:pt>
                <c:pt idx="383">
                  <c:v>2025.12</c:v>
                </c:pt>
                <c:pt idx="384">
                  <c:v>2026.01</c:v>
                </c:pt>
                <c:pt idx="385">
                  <c:v>2026.02</c:v>
                </c:pt>
                <c:pt idx="386">
                  <c:v>2026.03</c:v>
                </c:pt>
                <c:pt idx="387">
                  <c:v>2026.04</c:v>
                </c:pt>
                <c:pt idx="388">
                  <c:v>2026.05</c:v>
                </c:pt>
                <c:pt idx="389">
                  <c:v>2026.06</c:v>
                </c:pt>
                <c:pt idx="390">
                  <c:v>2026.07</c:v>
                </c:pt>
                <c:pt idx="391">
                  <c:v>2026.08</c:v>
                </c:pt>
                <c:pt idx="392">
                  <c:v>2026.09</c:v>
                </c:pt>
                <c:pt idx="393">
                  <c:v>2026.1</c:v>
                </c:pt>
                <c:pt idx="394">
                  <c:v>2026.11</c:v>
                </c:pt>
                <c:pt idx="395">
                  <c:v>2026.12</c:v>
                </c:pt>
                <c:pt idx="396">
                  <c:v>2027.01</c:v>
                </c:pt>
                <c:pt idx="397">
                  <c:v>2027.02</c:v>
                </c:pt>
                <c:pt idx="398">
                  <c:v>2027.03</c:v>
                </c:pt>
                <c:pt idx="399">
                  <c:v>2027.04</c:v>
                </c:pt>
                <c:pt idx="400">
                  <c:v>2027.05</c:v>
                </c:pt>
                <c:pt idx="401">
                  <c:v>2027.06</c:v>
                </c:pt>
                <c:pt idx="402">
                  <c:v>2027.07</c:v>
                </c:pt>
                <c:pt idx="403">
                  <c:v>2027.08</c:v>
                </c:pt>
                <c:pt idx="404">
                  <c:v>2027.09</c:v>
                </c:pt>
                <c:pt idx="405">
                  <c:v>2027.1</c:v>
                </c:pt>
                <c:pt idx="406">
                  <c:v>2027.11</c:v>
                </c:pt>
                <c:pt idx="407">
                  <c:v>2027.12</c:v>
                </c:pt>
              </c:numCache>
            </c:numRef>
          </c:cat>
          <c:val>
            <c:numRef>
              <c:f>REGV!$CF$203:$CF$419</c:f>
              <c:numCache>
                <c:formatCode>0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4-4FF8-BC58-240CCED1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7822720"/>
        <c:axId val="577824256"/>
      </c:barChart>
      <c:lineChart>
        <c:grouping val="standard"/>
        <c:varyColors val="0"/>
        <c:ser>
          <c:idx val="3"/>
          <c:order val="1"/>
          <c:tx>
            <c:strRef>
              <c:f>REGV!$BJ$10</c:f>
              <c:strCache>
                <c:ptCount val="1"/>
                <c:pt idx="0">
                  <c:v>REMAQN</c:v>
                </c:pt>
              </c:strCache>
            </c:strRef>
          </c:tx>
          <c:spPr>
            <a:ln w="31750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REGV!$BJ$203:$BJ$419</c:f>
              <c:numCache>
                <c:formatCode>#,##0</c:formatCode>
                <c:ptCount val="217"/>
                <c:pt idx="0">
                  <c:v>1149.4700088618854</c:v>
                </c:pt>
                <c:pt idx="1">
                  <c:v>1212.7145743285751</c:v>
                </c:pt>
                <c:pt idx="2">
                  <c:v>1228.0986103487448</c:v>
                </c:pt>
                <c:pt idx="3">
                  <c:v>1267.4520208856854</c:v>
                </c:pt>
                <c:pt idx="4">
                  <c:v>1324.6884428727424</c:v>
                </c:pt>
                <c:pt idx="5">
                  <c:v>1372.2563457485901</c:v>
                </c:pt>
                <c:pt idx="6">
                  <c:v>1428.2909785781762</c:v>
                </c:pt>
                <c:pt idx="7">
                  <c:v>1453.1730541865854</c:v>
                </c:pt>
                <c:pt idx="8">
                  <c:v>1443.8257470773835</c:v>
                </c:pt>
                <c:pt idx="9">
                  <c:v>1414.352240614947</c:v>
                </c:pt>
                <c:pt idx="10">
                  <c:v>1351.8009212678164</c:v>
                </c:pt>
                <c:pt idx="11">
                  <c:v>1334.8806116825112</c:v>
                </c:pt>
                <c:pt idx="12">
                  <c:v>1370.116238525226</c:v>
                </c:pt>
                <c:pt idx="13">
                  <c:v>1349.6384279884824</c:v>
                </c:pt>
                <c:pt idx="14">
                  <c:v>1288.382582175552</c:v>
                </c:pt>
                <c:pt idx="15">
                  <c:v>1248.1205926787356</c:v>
                </c:pt>
                <c:pt idx="16">
                  <c:v>1200.9530060585246</c:v>
                </c:pt>
                <c:pt idx="17">
                  <c:v>1177.0220658127448</c:v>
                </c:pt>
                <c:pt idx="18">
                  <c:v>1180.4213467981938</c:v>
                </c:pt>
                <c:pt idx="19">
                  <c:v>1155.0575481148026</c:v>
                </c:pt>
                <c:pt idx="20">
                  <c:v>1159.734056448601</c:v>
                </c:pt>
                <c:pt idx="21">
                  <c:v>1198.2737544568797</c:v>
                </c:pt>
                <c:pt idx="22">
                  <c:v>1189.702877948946</c:v>
                </c:pt>
                <c:pt idx="23">
                  <c:v>1141.4418755682661</c:v>
                </c:pt>
                <c:pt idx="24">
                  <c:v>1079.2142129197473</c:v>
                </c:pt>
                <c:pt idx="25">
                  <c:v>1016.274126520565</c:v>
                </c:pt>
                <c:pt idx="26">
                  <c:v>977.41875357147444</c:v>
                </c:pt>
                <c:pt idx="27">
                  <c:v>947.62670018585004</c:v>
                </c:pt>
                <c:pt idx="28">
                  <c:v>920.6021319195363</c:v>
                </c:pt>
                <c:pt idx="29">
                  <c:v>925.87971783785815</c:v>
                </c:pt>
                <c:pt idx="30">
                  <c:v>945.09934500090071</c:v>
                </c:pt>
                <c:pt idx="31">
                  <c:v>969.88601574978486</c:v>
                </c:pt>
                <c:pt idx="32">
                  <c:v>1000.3791549012691</c:v>
                </c:pt>
                <c:pt idx="33">
                  <c:v>1014.1199027072979</c:v>
                </c:pt>
                <c:pt idx="34">
                  <c:v>1061.6373993590805</c:v>
                </c:pt>
                <c:pt idx="35">
                  <c:v>1148.7539677054704</c:v>
                </c:pt>
                <c:pt idx="36">
                  <c:v>1209.5213194246403</c:v>
                </c:pt>
                <c:pt idx="37">
                  <c:v>1254.9300540123759</c:v>
                </c:pt>
                <c:pt idx="38">
                  <c:v>1276.2056261675284</c:v>
                </c:pt>
                <c:pt idx="39">
                  <c:v>1243.3481375303368</c:v>
                </c:pt>
                <c:pt idx="40">
                  <c:v>1206.9941891306546</c:v>
                </c:pt>
                <c:pt idx="41">
                  <c:v>1159.9192499350975</c:v>
                </c:pt>
                <c:pt idx="42">
                  <c:v>1082.6332042100407</c:v>
                </c:pt>
                <c:pt idx="43">
                  <c:v>1048.4733939516445</c:v>
                </c:pt>
                <c:pt idx="44">
                  <c:v>1068.8068715736115</c:v>
                </c:pt>
                <c:pt idx="45">
                  <c:v>1072.2413493284766</c:v>
                </c:pt>
                <c:pt idx="46">
                  <c:v>1036.1638401597334</c:v>
                </c:pt>
                <c:pt idx="47">
                  <c:v>994.41878943352992</c:v>
                </c:pt>
                <c:pt idx="48">
                  <c:v>963.39335179721547</c:v>
                </c:pt>
                <c:pt idx="49">
                  <c:v>926.8868411267872</c:v>
                </c:pt>
                <c:pt idx="50">
                  <c:v>880.80570543809745</c:v>
                </c:pt>
                <c:pt idx="51">
                  <c:v>870.8228757059585</c:v>
                </c:pt>
                <c:pt idx="52">
                  <c:v>884.7764171094758</c:v>
                </c:pt>
                <c:pt idx="53">
                  <c:v>866.23478119709671</c:v>
                </c:pt>
                <c:pt idx="54">
                  <c:v>857.92663756483614</c:v>
                </c:pt>
                <c:pt idx="55">
                  <c:v>861.67375799691058</c:v>
                </c:pt>
                <c:pt idx="56">
                  <c:v>834.49686166242941</c:v>
                </c:pt>
                <c:pt idx="57">
                  <c:v>812.2555699241359</c:v>
                </c:pt>
                <c:pt idx="58">
                  <c:v>792.78377914922476</c:v>
                </c:pt>
                <c:pt idx="59">
                  <c:v>776.85785028667965</c:v>
                </c:pt>
                <c:pt idx="60">
                  <c:v>789.41200398761168</c:v>
                </c:pt>
                <c:pt idx="61">
                  <c:v>822.53056295230112</c:v>
                </c:pt>
                <c:pt idx="62">
                  <c:v>876.92646999029819</c:v>
                </c:pt>
                <c:pt idx="63">
                  <c:v>895.23156078796296</c:v>
                </c:pt>
                <c:pt idx="64">
                  <c:v>883.06597536874006</c:v>
                </c:pt>
                <c:pt idx="65">
                  <c:v>893.5969691793423</c:v>
                </c:pt>
                <c:pt idx="66">
                  <c:v>862.99575054517391</c:v>
                </c:pt>
                <c:pt idx="67">
                  <c:v>805.08682889777754</c:v>
                </c:pt>
                <c:pt idx="68">
                  <c:v>779.68262382379794</c:v>
                </c:pt>
                <c:pt idx="69">
                  <c:v>768.25040428011471</c:v>
                </c:pt>
                <c:pt idx="70">
                  <c:v>769.21083945651799</c:v>
                </c:pt>
                <c:pt idx="71">
                  <c:v>753.43412662544642</c:v>
                </c:pt>
                <c:pt idx="72">
                  <c:v>712.18629870875952</c:v>
                </c:pt>
                <c:pt idx="73">
                  <c:v>699.06064914815238</c:v>
                </c:pt>
                <c:pt idx="74">
                  <c:v>735.31960172209551</c:v>
                </c:pt>
                <c:pt idx="75">
                  <c:v>791.57308156709178</c:v>
                </c:pt>
                <c:pt idx="76">
                  <c:v>826.8159297824518</c:v>
                </c:pt>
                <c:pt idx="77">
                  <c:v>829.46377977547445</c:v>
                </c:pt>
                <c:pt idx="78">
                  <c:v>829.68769696888853</c:v>
                </c:pt>
                <c:pt idx="79">
                  <c:v>872.71610843695782</c:v>
                </c:pt>
                <c:pt idx="80">
                  <c:v>937.55816669663761</c:v>
                </c:pt>
                <c:pt idx="81">
                  <c:v>994.84858234742728</c:v>
                </c:pt>
                <c:pt idx="82">
                  <c:v>1082.8975080785181</c:v>
                </c:pt>
                <c:pt idx="83">
                  <c:v>1168.860720095176</c:v>
                </c:pt>
                <c:pt idx="84">
                  <c:v>1164.1921380783529</c:v>
                </c:pt>
                <c:pt idx="85">
                  <c:v>1150.9474248960314</c:v>
                </c:pt>
                <c:pt idx="86">
                  <c:v>1189.3108741810393</c:v>
                </c:pt>
                <c:pt idx="87">
                  <c:v>1220.8098451074245</c:v>
                </c:pt>
                <c:pt idx="88">
                  <c:v>1271.2514572752705</c:v>
                </c:pt>
                <c:pt idx="89">
                  <c:v>1348.634222130707</c:v>
                </c:pt>
                <c:pt idx="90">
                  <c:v>1371.1389812929629</c:v>
                </c:pt>
                <c:pt idx="91">
                  <c:v>1312.0790287006598</c:v>
                </c:pt>
                <c:pt idx="92">
                  <c:v>1258.5806312701964</c:v>
                </c:pt>
                <c:pt idx="93">
                  <c:v>1287.7561457856918</c:v>
                </c:pt>
                <c:pt idx="94">
                  <c:v>1356.7297699490878</c:v>
                </c:pt>
                <c:pt idx="95">
                  <c:v>1372.0536438004799</c:v>
                </c:pt>
                <c:pt idx="96">
                  <c:v>1326.1000855447496</c:v>
                </c:pt>
                <c:pt idx="97">
                  <c:v>1267.2405591032646</c:v>
                </c:pt>
                <c:pt idx="98">
                  <c:v>1246.806319442951</c:v>
                </c:pt>
                <c:pt idx="99">
                  <c:v>1230.2483537828593</c:v>
                </c:pt>
                <c:pt idx="100">
                  <c:v>1135.5702422779025</c:v>
                </c:pt>
                <c:pt idx="101">
                  <c:v>1006.7110705412155</c:v>
                </c:pt>
                <c:pt idx="102">
                  <c:v>921.74202010737622</c:v>
                </c:pt>
                <c:pt idx="103">
                  <c:v>860.67452475479479</c:v>
                </c:pt>
                <c:pt idx="104">
                  <c:v>801.42087559694744</c:v>
                </c:pt>
                <c:pt idx="105">
                  <c:v>747.52876105749817</c:v>
                </c:pt>
                <c:pt idx="106">
                  <c:v>696.84385709739115</c:v>
                </c:pt>
                <c:pt idx="107">
                  <c:v>666.96959388174582</c:v>
                </c:pt>
                <c:pt idx="108">
                  <c:v>697.99707848944399</c:v>
                </c:pt>
                <c:pt idx="109">
                  <c:v>773.76325293866239</c:v>
                </c:pt>
                <c:pt idx="110">
                  <c:v>785.43619523798975</c:v>
                </c:pt>
                <c:pt idx="111">
                  <c:v>754.18710605609363</c:v>
                </c:pt>
                <c:pt idx="112">
                  <c:v>748.36794644249846</c:v>
                </c:pt>
                <c:pt idx="113">
                  <c:v>725.43032673581627</c:v>
                </c:pt>
                <c:pt idx="114">
                  <c:v>714.9764471122985</c:v>
                </c:pt>
                <c:pt idx="115">
                  <c:v>745.64968535100502</c:v>
                </c:pt>
                <c:pt idx="116">
                  <c:v>775.45677432748687</c:v>
                </c:pt>
                <c:pt idx="117">
                  <c:v>776.10064869218775</c:v>
                </c:pt>
                <c:pt idx="118">
                  <c:v>736.88030517314451</c:v>
                </c:pt>
                <c:pt idx="119">
                  <c:v>704.14308856542289</c:v>
                </c:pt>
                <c:pt idx="120">
                  <c:v>691.12564457345502</c:v>
                </c:pt>
                <c:pt idx="121">
                  <c:v>631.61577325208634</c:v>
                </c:pt>
                <c:pt idx="122">
                  <c:v>560.09930184342829</c:v>
                </c:pt>
                <c:pt idx="123">
                  <c:v>543.69802026701325</c:v>
                </c:pt>
                <c:pt idx="124">
                  <c:v>564.5307427488558</c:v>
                </c:pt>
                <c:pt idx="125">
                  <c:v>631.67542811864723</c:v>
                </c:pt>
                <c:pt idx="126">
                  <c:v>722.91389476464417</c:v>
                </c:pt>
                <c:pt idx="127">
                  <c:v>762.7137659266258</c:v>
                </c:pt>
                <c:pt idx="128">
                  <c:v>751.60006256700024</c:v>
                </c:pt>
                <c:pt idx="129">
                  <c:v>741.45889728100815</c:v>
                </c:pt>
                <c:pt idx="130">
                  <c:v>762.38478049439641</c:v>
                </c:pt>
                <c:pt idx="131">
                  <c:v>821.45272298745328</c:v>
                </c:pt>
                <c:pt idx="132">
                  <c:v>880.30812024180341</c:v>
                </c:pt>
                <c:pt idx="133">
                  <c:v>962.40583527818126</c:v>
                </c:pt>
                <c:pt idx="134">
                  <c:v>1047.7105427081378</c:v>
                </c:pt>
                <c:pt idx="135">
                  <c:v>1057.2051044873899</c:v>
                </c:pt>
                <c:pt idx="136">
                  <c:v>1077.5203344554857</c:v>
                </c:pt>
                <c:pt idx="137">
                  <c:v>1110.272914255559</c:v>
                </c:pt>
                <c:pt idx="138">
                  <c:v>1082.2975981058871</c:v>
                </c:pt>
                <c:pt idx="139">
                  <c:v>1082.4668867993264</c:v>
                </c:pt>
                <c:pt idx="140">
                  <c:v>1131.5274571014556</c:v>
                </c:pt>
                <c:pt idx="141">
                  <c:v>1189.6563903215424</c:v>
                </c:pt>
                <c:pt idx="142">
                  <c:v>1258.2231530898525</c:v>
                </c:pt>
                <c:pt idx="143">
                  <c:v>1249.8433114287986</c:v>
                </c:pt>
                <c:pt idx="144">
                  <c:v>1212.5530146229539</c:v>
                </c:pt>
                <c:pt idx="145">
                  <c:v>1243.4652988342032</c:v>
                </c:pt>
                <c:pt idx="146">
                  <c:v>1260.2765405342548</c:v>
                </c:pt>
                <c:pt idx="147">
                  <c:v>1270.0586394264935</c:v>
                </c:pt>
                <c:pt idx="148">
                  <c:v>1301.2568803519164</c:v>
                </c:pt>
                <c:pt idx="149">
                  <c:v>1303.4777023628412</c:v>
                </c:pt>
                <c:pt idx="150">
                  <c:v>1288.0150263677363</c:v>
                </c:pt>
                <c:pt idx="151">
                  <c:v>1269.3740568278849</c:v>
                </c:pt>
                <c:pt idx="152">
                  <c:v>1220.282870485277</c:v>
                </c:pt>
                <c:pt idx="153">
                  <c:v>1149.4180193215839</c:v>
                </c:pt>
                <c:pt idx="154">
                  <c:v>1101.1484341891985</c:v>
                </c:pt>
                <c:pt idx="155">
                  <c:v>1095.8617373635084</c:v>
                </c:pt>
                <c:pt idx="156">
                  <c:v>1129.152230518446</c:v>
                </c:pt>
                <c:pt idx="157">
                  <c:v>1182.327134275542</c:v>
                </c:pt>
                <c:pt idx="158">
                  <c:v>1219.7268576300091</c:v>
                </c:pt>
                <c:pt idx="159">
                  <c:v>1186.4969858269565</c:v>
                </c:pt>
                <c:pt idx="160">
                  <c:v>1114.4098449204253</c:v>
                </c:pt>
                <c:pt idx="161">
                  <c:v>1070.0729485239101</c:v>
                </c:pt>
                <c:pt idx="162">
                  <c:v>1043.0648412095186</c:v>
                </c:pt>
                <c:pt idx="163">
                  <c:v>1014.0877074512034</c:v>
                </c:pt>
                <c:pt idx="164">
                  <c:v>1004.3363544846313</c:v>
                </c:pt>
                <c:pt idx="165">
                  <c:v>1025.3888533119202</c:v>
                </c:pt>
                <c:pt idx="166">
                  <c:v>1015.865457808618</c:v>
                </c:pt>
                <c:pt idx="167">
                  <c:v>917.81040103240002</c:v>
                </c:pt>
                <c:pt idx="168">
                  <c:v>785.73118939799554</c:v>
                </c:pt>
                <c:pt idx="169">
                  <c:v>716.39718793722</c:v>
                </c:pt>
                <c:pt idx="170">
                  <c:v>714.55658288077427</c:v>
                </c:pt>
                <c:pt idx="171">
                  <c:v>756.17764042196768</c:v>
                </c:pt>
                <c:pt idx="172">
                  <c:v>800.57472450718853</c:v>
                </c:pt>
                <c:pt idx="173">
                  <c:v>836.17288919284124</c:v>
                </c:pt>
                <c:pt idx="174">
                  <c:v>892.8807137274232</c:v>
                </c:pt>
                <c:pt idx="175">
                  <c:v>929.14474976826398</c:v>
                </c:pt>
                <c:pt idx="176">
                  <c:v>962.29676636399267</c:v>
                </c:pt>
                <c:pt idx="177">
                  <c:v>993.68373573337351</c:v>
                </c:pt>
                <c:pt idx="178">
                  <c:v>999.3317359317416</c:v>
                </c:pt>
                <c:pt idx="179">
                  <c:v>1043.054032026304</c:v>
                </c:pt>
                <c:pt idx="180">
                  <c:v>1092.0674501643748</c:v>
                </c:pt>
                <c:pt idx="181">
                  <c:v>1079.8510738838281</c:v>
                </c:pt>
                <c:pt idx="182">
                  <c:v>1084.7978467564299</c:v>
                </c:pt>
                <c:pt idx="183">
                  <c:v>1146.2505255258388</c:v>
                </c:pt>
                <c:pt idx="184">
                  <c:v>1131.1473989244987</c:v>
                </c:pt>
                <c:pt idx="185">
                  <c:v>1036.7768097899382</c:v>
                </c:pt>
                <c:pt idx="186">
                  <c:v>977.47911011458427</c:v>
                </c:pt>
                <c:pt idx="187">
                  <c:v>962.6522530206164</c:v>
                </c:pt>
                <c:pt idx="188">
                  <c:v>950.14544563104789</c:v>
                </c:pt>
                <c:pt idx="189">
                  <c:v>937.08317055102077</c:v>
                </c:pt>
                <c:pt idx="190">
                  <c:v>944.29426897018334</c:v>
                </c:pt>
                <c:pt idx="191">
                  <c:v>979.18027313985965</c:v>
                </c:pt>
                <c:pt idx="192">
                  <c:v>1029.0982264997483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4-4FF8-BC58-240CCED1F78D}"/>
            </c:ext>
          </c:extLst>
        </c:ser>
        <c:ser>
          <c:idx val="0"/>
          <c:order val="2"/>
          <c:tx>
            <c:strRef>
              <c:f>REGV!$BL$10</c:f>
              <c:strCache>
                <c:ptCount val="1"/>
                <c:pt idx="0">
                  <c:v>P.G. Clás.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dLbls>
            <c:dLbl>
              <c:idx val="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54-4FF8-BC58-240CCED1F78D}"/>
                </c:ext>
              </c:extLst>
            </c:dLbl>
            <c:dLbl>
              <c:idx val="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54-4FF8-BC58-240CCED1F78D}"/>
                </c:ext>
              </c:extLst>
            </c:dLbl>
            <c:dLbl>
              <c:idx val="1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54-4FF8-BC58-240CCED1F78D}"/>
                </c:ext>
              </c:extLst>
            </c:dLbl>
            <c:dLbl>
              <c:idx val="1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54-4FF8-BC58-240CCED1F78D}"/>
                </c:ext>
              </c:extLst>
            </c:dLbl>
            <c:dLbl>
              <c:idx val="2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54-4FF8-BC58-240CCED1F78D}"/>
                </c:ext>
              </c:extLst>
            </c:dLbl>
            <c:dLbl>
              <c:idx val="2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54-4FF8-BC58-240CCED1F78D}"/>
                </c:ext>
              </c:extLst>
            </c:dLbl>
            <c:dLbl>
              <c:idx val="2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54-4FF8-BC58-240CCED1F78D}"/>
                </c:ext>
              </c:extLst>
            </c:dLbl>
            <c:dLbl>
              <c:idx val="3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54-4FF8-BC58-240CCED1F78D}"/>
                </c:ext>
              </c:extLst>
            </c:dLbl>
            <c:dLbl>
              <c:idx val="5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54-4FF8-BC58-240CCED1F78D}"/>
                </c:ext>
              </c:extLst>
            </c:dLbl>
            <c:dLbl>
              <c:idx val="5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554-4FF8-BC58-240CCED1F78D}"/>
                </c:ext>
              </c:extLst>
            </c:dLbl>
            <c:dLbl>
              <c:idx val="6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554-4FF8-BC58-240CCED1F78D}"/>
                </c:ext>
              </c:extLst>
            </c:dLbl>
            <c:dLbl>
              <c:idx val="7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54-4FF8-BC58-240CCED1F78D}"/>
                </c:ext>
              </c:extLst>
            </c:dLbl>
            <c:dLbl>
              <c:idx val="7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554-4FF8-BC58-240CCED1F78D}"/>
                </c:ext>
              </c:extLst>
            </c:dLbl>
            <c:dLbl>
              <c:idx val="8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54-4FF8-BC58-240CCED1F78D}"/>
                </c:ext>
              </c:extLst>
            </c:dLbl>
            <c:dLbl>
              <c:idx val="8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54-4FF8-BC58-240CCED1F78D}"/>
                </c:ext>
              </c:extLst>
            </c:dLbl>
            <c:dLbl>
              <c:idx val="9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54-4FF8-BC58-240CCED1F78D}"/>
                </c:ext>
              </c:extLst>
            </c:dLbl>
            <c:dLbl>
              <c:idx val="9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554-4FF8-BC58-240CCED1F78D}"/>
                </c:ext>
              </c:extLst>
            </c:dLbl>
            <c:dLbl>
              <c:idx val="9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54-4FF8-BC58-240CCED1F78D}"/>
                </c:ext>
              </c:extLst>
            </c:dLbl>
            <c:dLbl>
              <c:idx val="9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54-4FF8-BC58-240CCED1F78D}"/>
                </c:ext>
              </c:extLst>
            </c:dLbl>
            <c:dLbl>
              <c:idx val="10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54-4FF8-BC58-240CCED1F78D}"/>
                </c:ext>
              </c:extLst>
            </c:dLbl>
            <c:dLbl>
              <c:idx val="10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54-4FF8-BC58-240CCED1F78D}"/>
                </c:ext>
              </c:extLst>
            </c:dLbl>
            <c:dLbl>
              <c:idx val="10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54-4FF8-BC58-240CCED1F78D}"/>
                </c:ext>
              </c:extLst>
            </c:dLbl>
            <c:dLbl>
              <c:idx val="10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54-4FF8-BC58-240CCED1F78D}"/>
                </c:ext>
              </c:extLst>
            </c:dLbl>
            <c:dLbl>
              <c:idx val="10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54-4FF8-BC58-240CCED1F78D}"/>
                </c:ext>
              </c:extLst>
            </c:dLbl>
            <c:dLbl>
              <c:idx val="10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54-4FF8-BC58-240CCED1F78D}"/>
                </c:ext>
              </c:extLst>
            </c:dLbl>
            <c:dLbl>
              <c:idx val="11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54-4FF8-BC58-240CCED1F78D}"/>
                </c:ext>
              </c:extLst>
            </c:dLbl>
            <c:dLbl>
              <c:idx val="11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54-4FF8-BC58-240CCED1F78D}"/>
                </c:ext>
              </c:extLst>
            </c:dLbl>
            <c:dLbl>
              <c:idx val="12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54-4FF8-BC58-240CCED1F78D}"/>
                </c:ext>
              </c:extLst>
            </c:dLbl>
            <c:dLbl>
              <c:idx val="12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54-4FF8-BC58-240CCED1F78D}"/>
                </c:ext>
              </c:extLst>
            </c:dLbl>
            <c:dLbl>
              <c:idx val="12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54-4FF8-BC58-240CCED1F78D}"/>
                </c:ext>
              </c:extLst>
            </c:dLbl>
            <c:dLbl>
              <c:idx val="12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54-4FF8-BC58-240CCED1F78D}"/>
                </c:ext>
              </c:extLst>
            </c:dLbl>
            <c:dLbl>
              <c:idx val="12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54-4FF8-BC58-240CCED1F78D}"/>
                </c:ext>
              </c:extLst>
            </c:dLbl>
            <c:dLbl>
              <c:idx val="169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C0-4B24-BD3C-803DC46E6617}"/>
                </c:ext>
              </c:extLst>
            </c:dLbl>
            <c:dLbl>
              <c:idx val="17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54-4FF8-BC58-240CCED1F78D}"/>
                </c:ext>
              </c:extLst>
            </c:dLbl>
            <c:dLbl>
              <c:idx val="17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54-4FF8-BC58-240CCED1F78D}"/>
                </c:ext>
              </c:extLst>
            </c:dLbl>
            <c:dLbl>
              <c:idx val="18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54-4FF8-BC58-240CCED1F78D}"/>
                </c:ext>
              </c:extLst>
            </c:dLbl>
            <c:dLbl>
              <c:idx val="18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554-4FF8-BC58-240CCED1F78D}"/>
                </c:ext>
              </c:extLst>
            </c:dLbl>
            <c:dLbl>
              <c:idx val="18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54-4FF8-BC58-240CCED1F78D}"/>
                </c:ext>
              </c:extLst>
            </c:dLbl>
            <c:dLbl>
              <c:idx val="184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54-4FF8-BC58-240CCED1F78D}"/>
                </c:ext>
              </c:extLst>
            </c:dLbl>
            <c:dLbl>
              <c:idx val="18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54-4FF8-BC58-240CCED1F78D}"/>
                </c:ext>
              </c:extLst>
            </c:dLbl>
            <c:dLbl>
              <c:idx val="215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54-4FF8-BC58-240CCED1F78D}"/>
                </c:ext>
              </c:extLst>
            </c:dLbl>
            <c:dLbl>
              <c:idx val="21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54-4FF8-BC58-240CCED1F78D}"/>
                </c:ext>
              </c:extLst>
            </c:dLbl>
            <c:dLbl>
              <c:idx val="22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554-4FF8-BC58-240CCED1F78D}"/>
                </c:ext>
              </c:extLst>
            </c:dLbl>
            <c:dLbl>
              <c:idx val="221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554-4FF8-BC58-240CCED1F78D}"/>
                </c:ext>
              </c:extLst>
            </c:dLbl>
            <c:dLbl>
              <c:idx val="22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554-4FF8-BC58-240CCED1F78D}"/>
                </c:ext>
              </c:extLst>
            </c:dLbl>
            <c:dLbl>
              <c:idx val="22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554-4FF8-BC58-240CCED1F78D}"/>
                </c:ext>
              </c:extLst>
            </c:dLbl>
            <c:dLbl>
              <c:idx val="230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554-4FF8-BC58-240CCED1F78D}"/>
                </c:ext>
              </c:extLst>
            </c:dLbl>
            <c:dLbl>
              <c:idx val="24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554-4FF8-BC58-240CCED1F78D}"/>
                </c:ext>
              </c:extLst>
            </c:dLbl>
            <c:dLbl>
              <c:idx val="24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554-4FF8-BC58-240CCED1F78D}"/>
                </c:ext>
              </c:extLst>
            </c:dLbl>
            <c:dLbl>
              <c:idx val="27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554-4FF8-BC58-240CCED1F78D}"/>
                </c:ext>
              </c:extLst>
            </c:dLbl>
            <c:dLbl>
              <c:idx val="277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554-4FF8-BC58-240CCED1F78D}"/>
                </c:ext>
              </c:extLst>
            </c:dLbl>
            <c:dLbl>
              <c:idx val="278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554-4FF8-BC58-240CCED1F78D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fld id="{7AF99740-F4EB-4407-9006-E81248A41318}" type="CATEGORYNAME">
                      <a:rPr lang="en-US"/>
                      <a:pPr/>
                      <a:t>[NOMBRE DE CATEGORÍA]</a:t>
                    </a:fld>
                    <a:endParaRPr lang="es-AR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6-E554-4FF8-BC58-240CCED1F78D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fld id="{5465AEFD-9172-4310-A705-CF56D062E639}" type="CATEGORYNAME">
                      <a:rPr lang="en-US"/>
                      <a:pPr/>
                      <a:t>[NOMBRE DE CATEGORÍA]</a:t>
                    </a:fld>
                    <a:r>
                      <a:rPr lang="en-US"/>
                      <a:t> (p)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7-E554-4FF8-BC58-240CCED1F78D}"/>
                </c:ext>
              </c:extLst>
            </c:dLbl>
            <c:dLbl>
              <c:idx val="302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554-4FF8-BC58-240CCED1F78D}"/>
                </c:ext>
              </c:extLst>
            </c:dLbl>
            <c:dLbl>
              <c:idx val="303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554-4FF8-BC58-240CCED1F78D}"/>
                </c:ext>
              </c:extLst>
            </c:dLbl>
            <c:dLbl>
              <c:idx val="316"/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554-4FF8-BC58-240CCED1F78D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fld id="{42E64F31-0DB7-444B-BA21-F2DA8CD95249}" type="CATEGORYNAME">
                      <a:rPr lang="en-US"/>
                      <a:pPr/>
                      <a:t>[NOMBRE DE CATEGORÍA]</a:t>
                    </a:fld>
                    <a:r>
                      <a:rPr lang="en-US"/>
                      <a:t> (p)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178911886236582E-2"/>
                      <c:h val="3.472364827871975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B-E554-4FF8-BC58-240CCED1F78D}"/>
                </c:ext>
              </c:extLst>
            </c:dLbl>
            <c:spPr>
              <a:solidFill>
                <a:sysClr val="window" lastClr="FFFFFF"/>
              </a:solidFill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txPr>
              <a:bodyPr/>
              <a:lstStyle/>
              <a:p>
                <a:pPr>
                  <a:defRPr sz="1100"/>
                </a:pPr>
                <a:endParaRPr lang="es-AR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REGV!$BL$203:$BL$419</c:f>
              <c:numCache>
                <c:formatCode>#,##0.0_);[Red]\-#,##0.0_)</c:formatCode>
                <c:ptCount val="2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1553.1730541865854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820.6021319195363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1376.2056261675284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599.06064914815238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1472.0536438004799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443.69802026701325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1403.4777023628412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614.55658288077427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1246.2505255258388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554-4FF8-BC58-240CCED1F78D}"/>
            </c:ext>
          </c:extLst>
        </c:ser>
        <c:ser>
          <c:idx val="2"/>
          <c:order val="3"/>
          <c:tx>
            <c:strRef>
              <c:f>FCT!$AE$10</c:f>
              <c:strCache>
                <c:ptCount val="1"/>
                <c:pt idx="0">
                  <c:v>Predic. REMAQN</c:v>
                </c:pt>
              </c:strCache>
            </c:strRef>
          </c:tx>
          <c:spPr>
            <a:ln>
              <a:solidFill>
                <a:srgbClr val="0000FF"/>
              </a:solidFill>
              <a:prstDash val="sysDash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FCT!$AE$203:$AE$419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#,##0.0">
                  <c:v>1393.3327098795432</c:v>
                </c:pt>
                <c:pt idx="194" formatCode="#,##0.0">
                  <c:v>1144.1001325266868</c:v>
                </c:pt>
                <c:pt idx="195" formatCode="#,##0.0">
                  <c:v>992.91812924073463</c:v>
                </c:pt>
                <c:pt idx="196" formatCode="#,##0.0">
                  <c:v>915.20994391632928</c:v>
                </c:pt>
                <c:pt idx="197" formatCode="#,##0.0">
                  <c:v>1002.1170243594948</c:v>
                </c:pt>
                <c:pt idx="198" formatCode="#,##0.0">
                  <c:v>901.76391597831241</c:v>
                </c:pt>
                <c:pt idx="199" formatCode="#,##0.0">
                  <c:v>882.34483454413373</c:v>
                </c:pt>
                <c:pt idx="200" formatCode="#,##0.0">
                  <c:v>916.52548220420113</c:v>
                </c:pt>
                <c:pt idx="201" formatCode="#,##0.0">
                  <c:v>883.80272030864626</c:v>
                </c:pt>
                <c:pt idx="202" formatCode="#,##0.0">
                  <c:v>957.32047095133203</c:v>
                </c:pt>
                <c:pt idx="203" formatCode="#,##0.0">
                  <c:v>1012.9239279398133</c:v>
                </c:pt>
                <c:pt idx="204" formatCode="#,##0.0">
                  <c:v>1131.4566207799553</c:v>
                </c:pt>
                <c:pt idx="205" formatCode="#,##0.0">
                  <c:v>#N/A</c:v>
                </c:pt>
                <c:pt idx="206" formatCode="#,##0.0">
                  <c:v>#N/A</c:v>
                </c:pt>
                <c:pt idx="207" formatCode="#,##0.0">
                  <c:v>#N/A</c:v>
                </c:pt>
                <c:pt idx="208" formatCode="#,##0.0">
                  <c:v>#N/A</c:v>
                </c:pt>
                <c:pt idx="209" formatCode="#,##0.0">
                  <c:v>#N/A</c:v>
                </c:pt>
                <c:pt idx="210" formatCode="#,##0.0">
                  <c:v>#N/A</c:v>
                </c:pt>
                <c:pt idx="211" formatCode="#,##0.0">
                  <c:v>#N/A</c:v>
                </c:pt>
                <c:pt idx="212" formatCode="#,##0.0">
                  <c:v>#N/A</c:v>
                </c:pt>
                <c:pt idx="213" formatCode="#,##0.0">
                  <c:v>#N/A</c:v>
                </c:pt>
                <c:pt idx="214" formatCode="#,##0.0">
                  <c:v>#N/A</c:v>
                </c:pt>
                <c:pt idx="215" formatCode="#,##0.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554-4FF8-BC58-240CCED1F78D}"/>
            </c:ext>
          </c:extLst>
        </c:ser>
        <c:ser>
          <c:idx val="4"/>
          <c:order val="4"/>
          <c:tx>
            <c:strRef>
              <c:f>FCT!$AF$10</c:f>
              <c:strCache>
                <c:ptCount val="1"/>
                <c:pt idx="0">
                  <c:v>Banda 95%</c:v>
                </c:pt>
              </c:strCache>
            </c:strRef>
          </c:tx>
          <c:spPr>
            <a:ln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FCT!$AF$203:$AF$419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#,##0.0">
                  <c:v>948.28175372029784</c:v>
                </c:pt>
                <c:pt idx="194" formatCode="#,##0.0">
                  <c:v>708.34925068780717</c:v>
                </c:pt>
                <c:pt idx="195" formatCode="#,##0.0">
                  <c:v>587.60025518435361</c:v>
                </c:pt>
                <c:pt idx="196" formatCode="#,##0.0">
                  <c:v>528.83267176559434</c:v>
                </c:pt>
                <c:pt idx="197" formatCode="#,##0.0">
                  <c:v>571.77311290080706</c:v>
                </c:pt>
                <c:pt idx="198" formatCode="#,##0.0">
                  <c:v>510.93930549280327</c:v>
                </c:pt>
                <c:pt idx="199" formatCode="#,##0.0">
                  <c:v>497.90739803563253</c:v>
                </c:pt>
                <c:pt idx="200" formatCode="#,##0.0">
                  <c:v>516.07145834150015</c:v>
                </c:pt>
                <c:pt idx="201" formatCode="#,##0.0">
                  <c:v>496.97231868614551</c:v>
                </c:pt>
                <c:pt idx="202" formatCode="#,##0.0">
                  <c:v>537.90839397974662</c:v>
                </c:pt>
                <c:pt idx="203" formatCode="#,##0.0">
                  <c:v>568.75170629019919</c:v>
                </c:pt>
                <c:pt idx="204" formatCode="#,##0.0">
                  <c:v>634.83497883402345</c:v>
                </c:pt>
                <c:pt idx="205" formatCode="#,##0.0">
                  <c:v>#N/A</c:v>
                </c:pt>
                <c:pt idx="206" formatCode="#,##0.0">
                  <c:v>#N/A</c:v>
                </c:pt>
                <c:pt idx="207" formatCode="#,##0.0">
                  <c:v>#N/A</c:v>
                </c:pt>
                <c:pt idx="208" formatCode="#,##0.0">
                  <c:v>#N/A</c:v>
                </c:pt>
                <c:pt idx="209" formatCode="#,##0.0">
                  <c:v>#N/A</c:v>
                </c:pt>
                <c:pt idx="210" formatCode="#,##0.0">
                  <c:v>#N/A</c:v>
                </c:pt>
                <c:pt idx="211" formatCode="#,##0.0">
                  <c:v>#N/A</c:v>
                </c:pt>
                <c:pt idx="212" formatCode="#,##0.0">
                  <c:v>#N/A</c:v>
                </c:pt>
                <c:pt idx="213" formatCode="#,##0.0">
                  <c:v>#N/A</c:v>
                </c:pt>
                <c:pt idx="214" formatCode="#,##0.0">
                  <c:v>#N/A</c:v>
                </c:pt>
                <c:pt idx="215" formatCode="#,##0.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554-4FF8-BC58-240CCED1F78D}"/>
            </c:ext>
          </c:extLst>
        </c:ser>
        <c:ser>
          <c:idx val="5"/>
          <c:order val="5"/>
          <c:tx>
            <c:strRef>
              <c:f>FCT!$AG$10</c:f>
              <c:strCache>
                <c:ptCount val="1"/>
              </c:strCache>
            </c:strRef>
          </c:tx>
          <c:spPr>
            <a:ln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REGV!$A$203:$A$419</c:f>
              <c:numCache>
                <c:formatCode>0.00</c:formatCode>
                <c:ptCount val="217"/>
                <c:pt idx="0">
                  <c:v>2010.01</c:v>
                </c:pt>
                <c:pt idx="1">
                  <c:v>2010.02</c:v>
                </c:pt>
                <c:pt idx="2">
                  <c:v>2010.03</c:v>
                </c:pt>
                <c:pt idx="3">
                  <c:v>2010.04</c:v>
                </c:pt>
                <c:pt idx="4">
                  <c:v>2010.05</c:v>
                </c:pt>
                <c:pt idx="5">
                  <c:v>2010.06</c:v>
                </c:pt>
                <c:pt idx="6">
                  <c:v>2010.07</c:v>
                </c:pt>
                <c:pt idx="7">
                  <c:v>2010.08</c:v>
                </c:pt>
                <c:pt idx="8">
                  <c:v>2010.09</c:v>
                </c:pt>
                <c:pt idx="9">
                  <c:v>2010.1</c:v>
                </c:pt>
                <c:pt idx="10">
                  <c:v>2010.11</c:v>
                </c:pt>
                <c:pt idx="11">
                  <c:v>2010.12</c:v>
                </c:pt>
                <c:pt idx="12">
                  <c:v>2011.01</c:v>
                </c:pt>
                <c:pt idx="13">
                  <c:v>2011.02</c:v>
                </c:pt>
                <c:pt idx="14">
                  <c:v>2011.03</c:v>
                </c:pt>
                <c:pt idx="15">
                  <c:v>2011.04</c:v>
                </c:pt>
                <c:pt idx="16">
                  <c:v>2011.05</c:v>
                </c:pt>
                <c:pt idx="17">
                  <c:v>2011.06</c:v>
                </c:pt>
                <c:pt idx="18">
                  <c:v>2011.07</c:v>
                </c:pt>
                <c:pt idx="19">
                  <c:v>2011.08</c:v>
                </c:pt>
                <c:pt idx="20">
                  <c:v>2011.09</c:v>
                </c:pt>
                <c:pt idx="21">
                  <c:v>2011.1</c:v>
                </c:pt>
                <c:pt idx="22">
                  <c:v>2011.11</c:v>
                </c:pt>
                <c:pt idx="23">
                  <c:v>2011.12</c:v>
                </c:pt>
                <c:pt idx="24">
                  <c:v>2012.01</c:v>
                </c:pt>
                <c:pt idx="25">
                  <c:v>2012.02</c:v>
                </c:pt>
                <c:pt idx="26">
                  <c:v>2012.03</c:v>
                </c:pt>
                <c:pt idx="27">
                  <c:v>2012.04</c:v>
                </c:pt>
                <c:pt idx="28">
                  <c:v>2012.05</c:v>
                </c:pt>
                <c:pt idx="29">
                  <c:v>2012.06</c:v>
                </c:pt>
                <c:pt idx="30">
                  <c:v>2012.07</c:v>
                </c:pt>
                <c:pt idx="31">
                  <c:v>2012.08</c:v>
                </c:pt>
                <c:pt idx="32">
                  <c:v>2012.09</c:v>
                </c:pt>
                <c:pt idx="33">
                  <c:v>2012.1</c:v>
                </c:pt>
                <c:pt idx="34">
                  <c:v>2012.11</c:v>
                </c:pt>
                <c:pt idx="35">
                  <c:v>2012.12</c:v>
                </c:pt>
                <c:pt idx="36">
                  <c:v>2013.01</c:v>
                </c:pt>
                <c:pt idx="37">
                  <c:v>2013.02</c:v>
                </c:pt>
                <c:pt idx="38">
                  <c:v>2013.03</c:v>
                </c:pt>
                <c:pt idx="39">
                  <c:v>2013.04</c:v>
                </c:pt>
                <c:pt idx="40">
                  <c:v>2013.05</c:v>
                </c:pt>
                <c:pt idx="41">
                  <c:v>2013.06</c:v>
                </c:pt>
                <c:pt idx="42">
                  <c:v>2013.07</c:v>
                </c:pt>
                <c:pt idx="43">
                  <c:v>2013.08</c:v>
                </c:pt>
                <c:pt idx="44">
                  <c:v>2013.09</c:v>
                </c:pt>
                <c:pt idx="45">
                  <c:v>2013.1</c:v>
                </c:pt>
                <c:pt idx="46">
                  <c:v>2013.11</c:v>
                </c:pt>
                <c:pt idx="47">
                  <c:v>2013.12</c:v>
                </c:pt>
                <c:pt idx="48">
                  <c:v>2014.01</c:v>
                </c:pt>
                <c:pt idx="49">
                  <c:v>2014.02</c:v>
                </c:pt>
                <c:pt idx="50">
                  <c:v>2014.03</c:v>
                </c:pt>
                <c:pt idx="51">
                  <c:v>2014.04</c:v>
                </c:pt>
                <c:pt idx="52">
                  <c:v>2014.05</c:v>
                </c:pt>
                <c:pt idx="53">
                  <c:v>2014.06</c:v>
                </c:pt>
                <c:pt idx="54">
                  <c:v>2014.07</c:v>
                </c:pt>
                <c:pt idx="55">
                  <c:v>2014.08</c:v>
                </c:pt>
                <c:pt idx="56">
                  <c:v>2014.09</c:v>
                </c:pt>
                <c:pt idx="57">
                  <c:v>2014.1</c:v>
                </c:pt>
                <c:pt idx="58">
                  <c:v>2014.11</c:v>
                </c:pt>
                <c:pt idx="59">
                  <c:v>2014.12</c:v>
                </c:pt>
                <c:pt idx="60">
                  <c:v>2015.01</c:v>
                </c:pt>
                <c:pt idx="61">
                  <c:v>2015.02</c:v>
                </c:pt>
                <c:pt idx="62">
                  <c:v>2015.03</c:v>
                </c:pt>
                <c:pt idx="63">
                  <c:v>2015.04</c:v>
                </c:pt>
                <c:pt idx="64">
                  <c:v>2015.05</c:v>
                </c:pt>
                <c:pt idx="65">
                  <c:v>2015.06</c:v>
                </c:pt>
                <c:pt idx="66">
                  <c:v>2015.07</c:v>
                </c:pt>
                <c:pt idx="67">
                  <c:v>2015.08</c:v>
                </c:pt>
                <c:pt idx="68">
                  <c:v>2015.09</c:v>
                </c:pt>
                <c:pt idx="69">
                  <c:v>2015.1</c:v>
                </c:pt>
                <c:pt idx="70">
                  <c:v>2015.11</c:v>
                </c:pt>
                <c:pt idx="71">
                  <c:v>2015.12</c:v>
                </c:pt>
                <c:pt idx="72">
                  <c:v>2016.01</c:v>
                </c:pt>
                <c:pt idx="73">
                  <c:v>2016.02</c:v>
                </c:pt>
                <c:pt idx="74">
                  <c:v>2016.03</c:v>
                </c:pt>
                <c:pt idx="75">
                  <c:v>2016.04</c:v>
                </c:pt>
                <c:pt idx="76">
                  <c:v>2016.05</c:v>
                </c:pt>
                <c:pt idx="77">
                  <c:v>2016.06</c:v>
                </c:pt>
                <c:pt idx="78">
                  <c:v>2016.07</c:v>
                </c:pt>
                <c:pt idx="79">
                  <c:v>2016.08</c:v>
                </c:pt>
                <c:pt idx="80">
                  <c:v>2016.09</c:v>
                </c:pt>
                <c:pt idx="81">
                  <c:v>2016.1</c:v>
                </c:pt>
                <c:pt idx="82">
                  <c:v>2016.11</c:v>
                </c:pt>
                <c:pt idx="83">
                  <c:v>2016.12</c:v>
                </c:pt>
                <c:pt idx="84">
                  <c:v>2017.01</c:v>
                </c:pt>
                <c:pt idx="85">
                  <c:v>2017.02</c:v>
                </c:pt>
                <c:pt idx="86">
                  <c:v>2017.03</c:v>
                </c:pt>
                <c:pt idx="87">
                  <c:v>2017.04</c:v>
                </c:pt>
                <c:pt idx="88">
                  <c:v>2017.05</c:v>
                </c:pt>
                <c:pt idx="89">
                  <c:v>2017.06</c:v>
                </c:pt>
                <c:pt idx="90">
                  <c:v>2017.07</c:v>
                </c:pt>
                <c:pt idx="91">
                  <c:v>2017.08</c:v>
                </c:pt>
                <c:pt idx="92">
                  <c:v>2017.09</c:v>
                </c:pt>
                <c:pt idx="93">
                  <c:v>2017.1</c:v>
                </c:pt>
                <c:pt idx="94">
                  <c:v>2017.11</c:v>
                </c:pt>
                <c:pt idx="95">
                  <c:v>2017.12</c:v>
                </c:pt>
                <c:pt idx="96">
                  <c:v>2018.01</c:v>
                </c:pt>
                <c:pt idx="97">
                  <c:v>2018.02</c:v>
                </c:pt>
                <c:pt idx="98">
                  <c:v>2018.03</c:v>
                </c:pt>
                <c:pt idx="99">
                  <c:v>2018.04</c:v>
                </c:pt>
                <c:pt idx="100">
                  <c:v>2018.05</c:v>
                </c:pt>
                <c:pt idx="101">
                  <c:v>2018.06</c:v>
                </c:pt>
                <c:pt idx="102">
                  <c:v>2018.07</c:v>
                </c:pt>
                <c:pt idx="103">
                  <c:v>2018.08</c:v>
                </c:pt>
                <c:pt idx="104">
                  <c:v>2018.09</c:v>
                </c:pt>
                <c:pt idx="105">
                  <c:v>2018.1</c:v>
                </c:pt>
                <c:pt idx="106">
                  <c:v>2018.11</c:v>
                </c:pt>
                <c:pt idx="107">
                  <c:v>2018.12</c:v>
                </c:pt>
                <c:pt idx="108">
                  <c:v>2019.01</c:v>
                </c:pt>
                <c:pt idx="109">
                  <c:v>2019.02</c:v>
                </c:pt>
                <c:pt idx="110">
                  <c:v>2019.03</c:v>
                </c:pt>
                <c:pt idx="111">
                  <c:v>2019.04</c:v>
                </c:pt>
                <c:pt idx="112">
                  <c:v>2019.05</c:v>
                </c:pt>
                <c:pt idx="113">
                  <c:v>2019.06</c:v>
                </c:pt>
                <c:pt idx="114">
                  <c:v>2019.07</c:v>
                </c:pt>
                <c:pt idx="115">
                  <c:v>2019.08</c:v>
                </c:pt>
                <c:pt idx="116">
                  <c:v>2019.09</c:v>
                </c:pt>
                <c:pt idx="117">
                  <c:v>2019.1</c:v>
                </c:pt>
                <c:pt idx="118">
                  <c:v>2019.11</c:v>
                </c:pt>
                <c:pt idx="119">
                  <c:v>2019.12</c:v>
                </c:pt>
                <c:pt idx="120">
                  <c:v>2020.01</c:v>
                </c:pt>
                <c:pt idx="121">
                  <c:v>2020.02</c:v>
                </c:pt>
                <c:pt idx="122">
                  <c:v>2020.03</c:v>
                </c:pt>
                <c:pt idx="123">
                  <c:v>2020.04</c:v>
                </c:pt>
                <c:pt idx="124">
                  <c:v>2020.05</c:v>
                </c:pt>
                <c:pt idx="125">
                  <c:v>2020.06</c:v>
                </c:pt>
                <c:pt idx="126">
                  <c:v>2020.07</c:v>
                </c:pt>
                <c:pt idx="127">
                  <c:v>2020.08</c:v>
                </c:pt>
                <c:pt idx="128">
                  <c:v>2020.09</c:v>
                </c:pt>
                <c:pt idx="129">
                  <c:v>2020.1</c:v>
                </c:pt>
                <c:pt idx="130">
                  <c:v>2020.11</c:v>
                </c:pt>
                <c:pt idx="131">
                  <c:v>2020.12</c:v>
                </c:pt>
                <c:pt idx="132">
                  <c:v>2021.01</c:v>
                </c:pt>
                <c:pt idx="133">
                  <c:v>2021.02</c:v>
                </c:pt>
                <c:pt idx="134">
                  <c:v>2021.03</c:v>
                </c:pt>
                <c:pt idx="135">
                  <c:v>2021.04</c:v>
                </c:pt>
                <c:pt idx="136">
                  <c:v>2021.05</c:v>
                </c:pt>
                <c:pt idx="137">
                  <c:v>2021.06</c:v>
                </c:pt>
                <c:pt idx="138">
                  <c:v>2021.07</c:v>
                </c:pt>
                <c:pt idx="139">
                  <c:v>2021.08</c:v>
                </c:pt>
                <c:pt idx="140">
                  <c:v>2021.09</c:v>
                </c:pt>
                <c:pt idx="141">
                  <c:v>2021.1</c:v>
                </c:pt>
                <c:pt idx="142">
                  <c:v>2021.11</c:v>
                </c:pt>
                <c:pt idx="143">
                  <c:v>2021.12</c:v>
                </c:pt>
                <c:pt idx="144">
                  <c:v>2022.01</c:v>
                </c:pt>
                <c:pt idx="145">
                  <c:v>2022.02</c:v>
                </c:pt>
                <c:pt idx="146">
                  <c:v>2022.03</c:v>
                </c:pt>
                <c:pt idx="147">
                  <c:v>2022.04</c:v>
                </c:pt>
                <c:pt idx="148">
                  <c:v>2022.05</c:v>
                </c:pt>
                <c:pt idx="149">
                  <c:v>2022.06</c:v>
                </c:pt>
                <c:pt idx="150">
                  <c:v>2022.07</c:v>
                </c:pt>
                <c:pt idx="151">
                  <c:v>2022.08</c:v>
                </c:pt>
                <c:pt idx="152">
                  <c:v>2022.09</c:v>
                </c:pt>
                <c:pt idx="153">
                  <c:v>2022.1</c:v>
                </c:pt>
                <c:pt idx="154">
                  <c:v>2022.11</c:v>
                </c:pt>
                <c:pt idx="155">
                  <c:v>2022.12</c:v>
                </c:pt>
                <c:pt idx="156">
                  <c:v>2023.01</c:v>
                </c:pt>
                <c:pt idx="157">
                  <c:v>2023.02</c:v>
                </c:pt>
                <c:pt idx="158">
                  <c:v>2023.03</c:v>
                </c:pt>
                <c:pt idx="159">
                  <c:v>2023.04</c:v>
                </c:pt>
                <c:pt idx="160">
                  <c:v>2023.05</c:v>
                </c:pt>
                <c:pt idx="161">
                  <c:v>2023.06</c:v>
                </c:pt>
                <c:pt idx="162">
                  <c:v>2023.07</c:v>
                </c:pt>
                <c:pt idx="163">
                  <c:v>2023.08</c:v>
                </c:pt>
                <c:pt idx="164">
                  <c:v>2023.09</c:v>
                </c:pt>
                <c:pt idx="165">
                  <c:v>2023.1</c:v>
                </c:pt>
                <c:pt idx="166">
                  <c:v>2023.11</c:v>
                </c:pt>
                <c:pt idx="167">
                  <c:v>2023.12</c:v>
                </c:pt>
                <c:pt idx="168">
                  <c:v>2024.01</c:v>
                </c:pt>
                <c:pt idx="169">
                  <c:v>2024.02</c:v>
                </c:pt>
                <c:pt idx="170">
                  <c:v>2024.03</c:v>
                </c:pt>
                <c:pt idx="171">
                  <c:v>2024.04</c:v>
                </c:pt>
                <c:pt idx="172">
                  <c:v>2024.05</c:v>
                </c:pt>
                <c:pt idx="173">
                  <c:v>2024.06</c:v>
                </c:pt>
                <c:pt idx="174">
                  <c:v>2024.07</c:v>
                </c:pt>
                <c:pt idx="175">
                  <c:v>2024.08</c:v>
                </c:pt>
                <c:pt idx="176">
                  <c:v>2024.09</c:v>
                </c:pt>
                <c:pt idx="177">
                  <c:v>2024.1</c:v>
                </c:pt>
                <c:pt idx="178">
                  <c:v>2024.11</c:v>
                </c:pt>
                <c:pt idx="179">
                  <c:v>2024.12</c:v>
                </c:pt>
                <c:pt idx="180">
                  <c:v>2025.01</c:v>
                </c:pt>
                <c:pt idx="181">
                  <c:v>2025.02</c:v>
                </c:pt>
                <c:pt idx="182">
                  <c:v>2025.03</c:v>
                </c:pt>
                <c:pt idx="183">
                  <c:v>2025.04</c:v>
                </c:pt>
                <c:pt idx="184">
                  <c:v>2025.05</c:v>
                </c:pt>
                <c:pt idx="185">
                  <c:v>2025.06</c:v>
                </c:pt>
                <c:pt idx="186">
                  <c:v>2025.07</c:v>
                </c:pt>
                <c:pt idx="187">
                  <c:v>2025.08</c:v>
                </c:pt>
                <c:pt idx="188">
                  <c:v>2025.09</c:v>
                </c:pt>
                <c:pt idx="189">
                  <c:v>2025.1</c:v>
                </c:pt>
                <c:pt idx="190">
                  <c:v>2025.11</c:v>
                </c:pt>
                <c:pt idx="191">
                  <c:v>2025.12</c:v>
                </c:pt>
                <c:pt idx="192">
                  <c:v>2026.01</c:v>
                </c:pt>
                <c:pt idx="193">
                  <c:v>2026.02</c:v>
                </c:pt>
                <c:pt idx="194">
                  <c:v>2026.03</c:v>
                </c:pt>
                <c:pt idx="195">
                  <c:v>2026.04</c:v>
                </c:pt>
                <c:pt idx="196">
                  <c:v>2026.05</c:v>
                </c:pt>
                <c:pt idx="197">
                  <c:v>2026.06</c:v>
                </c:pt>
                <c:pt idx="198">
                  <c:v>2026.07</c:v>
                </c:pt>
                <c:pt idx="199">
                  <c:v>2026.08</c:v>
                </c:pt>
                <c:pt idx="200">
                  <c:v>2026.09</c:v>
                </c:pt>
                <c:pt idx="201">
                  <c:v>2026.1</c:v>
                </c:pt>
                <c:pt idx="202">
                  <c:v>2026.11</c:v>
                </c:pt>
                <c:pt idx="203">
                  <c:v>2026.12</c:v>
                </c:pt>
                <c:pt idx="204">
                  <c:v>2027.01</c:v>
                </c:pt>
                <c:pt idx="205">
                  <c:v>2027.02</c:v>
                </c:pt>
                <c:pt idx="206">
                  <c:v>2027.03</c:v>
                </c:pt>
                <c:pt idx="207">
                  <c:v>2027.04</c:v>
                </c:pt>
                <c:pt idx="208">
                  <c:v>2027.05</c:v>
                </c:pt>
                <c:pt idx="209">
                  <c:v>2027.06</c:v>
                </c:pt>
                <c:pt idx="210">
                  <c:v>2027.07</c:v>
                </c:pt>
                <c:pt idx="211">
                  <c:v>2027.08</c:v>
                </c:pt>
                <c:pt idx="212">
                  <c:v>2027.09</c:v>
                </c:pt>
                <c:pt idx="213">
                  <c:v>2027.1</c:v>
                </c:pt>
                <c:pt idx="214">
                  <c:v>2027.11</c:v>
                </c:pt>
                <c:pt idx="215">
                  <c:v>2027.12</c:v>
                </c:pt>
              </c:numCache>
            </c:numRef>
          </c:cat>
          <c:val>
            <c:numRef>
              <c:f>FCT!$AG$203:$AG$419</c:f>
              <c:numCache>
                <c:formatCode>#,##0.0_);[Red]\-#,##0.0_)</c:formatCode>
                <c:ptCount val="217"/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 formatCode="#,##0.0">
                  <c:v>2047.256559354722</c:v>
                </c:pt>
                <c:pt idx="194" formatCode="#,##0.0">
                  <c:v>1847.9092227126314</c:v>
                </c:pt>
                <c:pt idx="195" formatCode="#,##0.0">
                  <c:v>1677.8182151496967</c:v>
                </c:pt>
                <c:pt idx="196" formatCode="#,##0.0">
                  <c:v>1583.8833078274822</c:v>
                </c:pt>
                <c:pt idx="197" formatCode="#,##0.0">
                  <c:v>1756.3584363319937</c:v>
                </c:pt>
                <c:pt idx="198" formatCode="#,##0.0">
                  <c:v>1591.5357292315296</c:v>
                </c:pt>
                <c:pt idx="199" formatCode="#,##0.0">
                  <c:v>1563.6088359365933</c:v>
                </c:pt>
                <c:pt idx="200" formatCode="#,##0.0">
                  <c:v>1627.7183051921045</c:v>
                </c:pt>
                <c:pt idx="201" formatCode="#,##0.0">
                  <c:v>1571.731903479028</c:v>
                </c:pt>
                <c:pt idx="202" formatCode="#,##0.0">
                  <c:v>1703.7519666164371</c:v>
                </c:pt>
                <c:pt idx="203" formatCode="#,##0.0">
                  <c:v>1803.9768012045408</c:v>
                </c:pt>
                <c:pt idx="204" formatCode="#,##0.0">
                  <c:v>2016.5777365608881</c:v>
                </c:pt>
                <c:pt idx="205" formatCode="#,##0.0">
                  <c:v>#N/A</c:v>
                </c:pt>
                <c:pt idx="206" formatCode="#,##0.0">
                  <c:v>#N/A</c:v>
                </c:pt>
                <c:pt idx="207" formatCode="#,##0.0">
                  <c:v>#N/A</c:v>
                </c:pt>
                <c:pt idx="208" formatCode="#,##0.0">
                  <c:v>#N/A</c:v>
                </c:pt>
                <c:pt idx="209" formatCode="#,##0.0">
                  <c:v>#N/A</c:v>
                </c:pt>
                <c:pt idx="210" formatCode="#,##0.0">
                  <c:v>#N/A</c:v>
                </c:pt>
                <c:pt idx="211" formatCode="#,##0.0">
                  <c:v>#N/A</c:v>
                </c:pt>
                <c:pt idx="212" formatCode="#,##0.0">
                  <c:v>#N/A</c:v>
                </c:pt>
                <c:pt idx="213" formatCode="#,##0.0">
                  <c:v>#N/A</c:v>
                </c:pt>
                <c:pt idx="214" formatCode="#,##0.0">
                  <c:v>#N/A</c:v>
                </c:pt>
                <c:pt idx="215" formatCode="#,##0.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554-4FF8-BC58-240CCED1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778432"/>
        <c:axId val="577779968"/>
      </c:lineChart>
      <c:catAx>
        <c:axId val="577778432"/>
        <c:scaling>
          <c:orientation val="minMax"/>
        </c:scaling>
        <c:delete val="0"/>
        <c:axPos val="b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7779968"/>
        <c:crosses val="autoZero"/>
        <c:auto val="1"/>
        <c:lblAlgn val="ctr"/>
        <c:lblOffset val="100"/>
        <c:tickLblSkip val="24"/>
        <c:tickMarkSkip val="12"/>
        <c:noMultiLvlLbl val="0"/>
      </c:catAx>
      <c:valAx>
        <c:axId val="577779968"/>
        <c:scaling>
          <c:orientation val="minMax"/>
        </c:scaling>
        <c:delete val="0"/>
        <c:axPos val="l"/>
        <c:majorGridlines>
          <c:spPr>
            <a:ln w="63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7778432"/>
        <c:crosses val="autoZero"/>
        <c:crossBetween val="midCat"/>
      </c:valAx>
      <c:catAx>
        <c:axId val="5778227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577824256"/>
        <c:crosses val="autoZero"/>
        <c:auto val="1"/>
        <c:lblAlgn val="ctr"/>
        <c:lblOffset val="100"/>
        <c:noMultiLvlLbl val="0"/>
      </c:catAx>
      <c:valAx>
        <c:axId val="577824256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77822720"/>
        <c:crosses val="max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6.3901521014030405E-2"/>
          <c:y val="0.93834319520785137"/>
          <c:w val="0.90228242913726553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solidFill>
        <a:sysClr val="windowText" lastClr="000000"/>
      </a:solidFill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VARS!$B$20</c:f>
          <c:strCache>
            <c:ptCount val="1"/>
            <c:pt idx="0">
              <c:v>Patentamientos de maquinaria en Argentina. Ajustada por estacionalidad.
Variacion anual de serie filtrada. Datos: 1995.01-2026.01.
Fuente: CICEc, en base a datos de INDEC.</c:v>
            </c:pt>
          </c:strCache>
        </c:strRef>
      </c:tx>
      <c:overlay val="1"/>
      <c:txPr>
        <a:bodyPr/>
        <a:lstStyle/>
        <a:p>
          <a:pPr>
            <a:defRPr sz="14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429624137310431"/>
          <c:y val="0.14226290367950131"/>
          <c:w val="0.86127193159196969"/>
          <c:h val="0.72418876624141082"/>
        </c:manualLayout>
      </c:layout>
      <c:barChart>
        <c:barDir val="col"/>
        <c:grouping val="clustered"/>
        <c:varyColors val="0"/>
        <c:ser>
          <c:idx val="1"/>
          <c:order val="5"/>
          <c:tx>
            <c:strRef>
              <c:f>REGV!$CF$10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REGV!$A$119:$A$419</c:f>
              <c:numCache>
                <c:formatCode>0.00</c:formatCode>
                <c:ptCount val="301"/>
                <c:pt idx="0">
                  <c:v>2003.01</c:v>
                </c:pt>
                <c:pt idx="1">
                  <c:v>2003.02</c:v>
                </c:pt>
                <c:pt idx="2">
                  <c:v>2003.03</c:v>
                </c:pt>
                <c:pt idx="3">
                  <c:v>2003.04</c:v>
                </c:pt>
                <c:pt idx="4">
                  <c:v>2003.05</c:v>
                </c:pt>
                <c:pt idx="5">
                  <c:v>2003.06</c:v>
                </c:pt>
                <c:pt idx="6">
                  <c:v>2003.07</c:v>
                </c:pt>
                <c:pt idx="7">
                  <c:v>2003.08</c:v>
                </c:pt>
                <c:pt idx="8">
                  <c:v>2003.09</c:v>
                </c:pt>
                <c:pt idx="9">
                  <c:v>2003.1</c:v>
                </c:pt>
                <c:pt idx="10">
                  <c:v>2003.11</c:v>
                </c:pt>
                <c:pt idx="11">
                  <c:v>2003.12</c:v>
                </c:pt>
                <c:pt idx="12">
                  <c:v>2004.01</c:v>
                </c:pt>
                <c:pt idx="13">
                  <c:v>2004.02</c:v>
                </c:pt>
                <c:pt idx="14">
                  <c:v>2004.03</c:v>
                </c:pt>
                <c:pt idx="15">
                  <c:v>2004.04</c:v>
                </c:pt>
                <c:pt idx="16">
                  <c:v>2004.05</c:v>
                </c:pt>
                <c:pt idx="17">
                  <c:v>2004.06</c:v>
                </c:pt>
                <c:pt idx="18">
                  <c:v>2004.07</c:v>
                </c:pt>
                <c:pt idx="19">
                  <c:v>2004.08</c:v>
                </c:pt>
                <c:pt idx="20">
                  <c:v>2004.09</c:v>
                </c:pt>
                <c:pt idx="21">
                  <c:v>2004.1</c:v>
                </c:pt>
                <c:pt idx="22">
                  <c:v>2004.11</c:v>
                </c:pt>
                <c:pt idx="23">
                  <c:v>2004.12</c:v>
                </c:pt>
                <c:pt idx="24">
                  <c:v>2005.01</c:v>
                </c:pt>
                <c:pt idx="25">
                  <c:v>2005.02</c:v>
                </c:pt>
                <c:pt idx="26">
                  <c:v>2005.03</c:v>
                </c:pt>
                <c:pt idx="27">
                  <c:v>2005.04</c:v>
                </c:pt>
                <c:pt idx="28">
                  <c:v>2005.05</c:v>
                </c:pt>
                <c:pt idx="29">
                  <c:v>2005.06</c:v>
                </c:pt>
                <c:pt idx="30">
                  <c:v>2005.07</c:v>
                </c:pt>
                <c:pt idx="31">
                  <c:v>2005.08</c:v>
                </c:pt>
                <c:pt idx="32">
                  <c:v>2005.09</c:v>
                </c:pt>
                <c:pt idx="33">
                  <c:v>2005.1</c:v>
                </c:pt>
                <c:pt idx="34">
                  <c:v>2005.11</c:v>
                </c:pt>
                <c:pt idx="35">
                  <c:v>2005.12</c:v>
                </c:pt>
                <c:pt idx="36">
                  <c:v>2006.01</c:v>
                </c:pt>
                <c:pt idx="37">
                  <c:v>2006.02</c:v>
                </c:pt>
                <c:pt idx="38">
                  <c:v>2006.03</c:v>
                </c:pt>
                <c:pt idx="39">
                  <c:v>2006.04</c:v>
                </c:pt>
                <c:pt idx="40">
                  <c:v>2006.05</c:v>
                </c:pt>
                <c:pt idx="41">
                  <c:v>2006.06</c:v>
                </c:pt>
                <c:pt idx="42">
                  <c:v>2006.07</c:v>
                </c:pt>
                <c:pt idx="43">
                  <c:v>2006.08</c:v>
                </c:pt>
                <c:pt idx="44">
                  <c:v>2006.09</c:v>
                </c:pt>
                <c:pt idx="45">
                  <c:v>2006.1</c:v>
                </c:pt>
                <c:pt idx="46">
                  <c:v>2006.11</c:v>
                </c:pt>
                <c:pt idx="47">
                  <c:v>2006.12</c:v>
                </c:pt>
                <c:pt idx="48">
                  <c:v>2007.01</c:v>
                </c:pt>
                <c:pt idx="49">
                  <c:v>2007.02</c:v>
                </c:pt>
                <c:pt idx="50">
                  <c:v>2007.03</c:v>
                </c:pt>
                <c:pt idx="51">
                  <c:v>2007.04</c:v>
                </c:pt>
                <c:pt idx="52">
                  <c:v>2007.05</c:v>
                </c:pt>
                <c:pt idx="53">
                  <c:v>2007.06</c:v>
                </c:pt>
                <c:pt idx="54">
                  <c:v>2007.07</c:v>
                </c:pt>
                <c:pt idx="55">
                  <c:v>2007.08</c:v>
                </c:pt>
                <c:pt idx="56">
                  <c:v>2007.09</c:v>
                </c:pt>
                <c:pt idx="57">
                  <c:v>2007.1</c:v>
                </c:pt>
                <c:pt idx="58">
                  <c:v>2007.11</c:v>
                </c:pt>
                <c:pt idx="59">
                  <c:v>2007.12</c:v>
                </c:pt>
                <c:pt idx="60">
                  <c:v>2008.01</c:v>
                </c:pt>
                <c:pt idx="61">
                  <c:v>2008.02</c:v>
                </c:pt>
                <c:pt idx="62">
                  <c:v>2008.03</c:v>
                </c:pt>
                <c:pt idx="63">
                  <c:v>2008.04</c:v>
                </c:pt>
                <c:pt idx="64">
                  <c:v>2008.05</c:v>
                </c:pt>
                <c:pt idx="65">
                  <c:v>2008.06</c:v>
                </c:pt>
                <c:pt idx="66">
                  <c:v>2008.07</c:v>
                </c:pt>
                <c:pt idx="67">
                  <c:v>2008.08</c:v>
                </c:pt>
                <c:pt idx="68">
                  <c:v>2008.09</c:v>
                </c:pt>
                <c:pt idx="69">
                  <c:v>2008.1</c:v>
                </c:pt>
                <c:pt idx="70">
                  <c:v>2008.11</c:v>
                </c:pt>
                <c:pt idx="71">
                  <c:v>2008.12</c:v>
                </c:pt>
                <c:pt idx="72">
                  <c:v>2009.01</c:v>
                </c:pt>
                <c:pt idx="73">
                  <c:v>2009.02</c:v>
                </c:pt>
                <c:pt idx="74">
                  <c:v>2009.03</c:v>
                </c:pt>
                <c:pt idx="75">
                  <c:v>2009.04</c:v>
                </c:pt>
                <c:pt idx="76">
                  <c:v>2009.05</c:v>
                </c:pt>
                <c:pt idx="77">
                  <c:v>2009.06</c:v>
                </c:pt>
                <c:pt idx="78">
                  <c:v>2009.07</c:v>
                </c:pt>
                <c:pt idx="79">
                  <c:v>2009.08</c:v>
                </c:pt>
                <c:pt idx="80">
                  <c:v>2009.09</c:v>
                </c:pt>
                <c:pt idx="81">
                  <c:v>2009.1</c:v>
                </c:pt>
                <c:pt idx="82">
                  <c:v>2009.11</c:v>
                </c:pt>
                <c:pt idx="83">
                  <c:v>2009.12</c:v>
                </c:pt>
                <c:pt idx="84">
                  <c:v>2010.01</c:v>
                </c:pt>
                <c:pt idx="85">
                  <c:v>2010.02</c:v>
                </c:pt>
                <c:pt idx="86">
                  <c:v>2010.03</c:v>
                </c:pt>
                <c:pt idx="87">
                  <c:v>2010.04</c:v>
                </c:pt>
                <c:pt idx="88">
                  <c:v>2010.05</c:v>
                </c:pt>
                <c:pt idx="89">
                  <c:v>2010.06</c:v>
                </c:pt>
                <c:pt idx="90">
                  <c:v>2010.07</c:v>
                </c:pt>
                <c:pt idx="91">
                  <c:v>2010.08</c:v>
                </c:pt>
                <c:pt idx="92">
                  <c:v>2010.09</c:v>
                </c:pt>
                <c:pt idx="93">
                  <c:v>2010.1</c:v>
                </c:pt>
                <c:pt idx="94">
                  <c:v>2010.11</c:v>
                </c:pt>
                <c:pt idx="95">
                  <c:v>2010.12</c:v>
                </c:pt>
                <c:pt idx="96">
                  <c:v>2011.01</c:v>
                </c:pt>
                <c:pt idx="97">
                  <c:v>2011.02</c:v>
                </c:pt>
                <c:pt idx="98">
                  <c:v>2011.03</c:v>
                </c:pt>
                <c:pt idx="99">
                  <c:v>2011.04</c:v>
                </c:pt>
                <c:pt idx="100">
                  <c:v>2011.05</c:v>
                </c:pt>
                <c:pt idx="101">
                  <c:v>2011.06</c:v>
                </c:pt>
                <c:pt idx="102">
                  <c:v>2011.07</c:v>
                </c:pt>
                <c:pt idx="103">
                  <c:v>2011.08</c:v>
                </c:pt>
                <c:pt idx="104">
                  <c:v>2011.09</c:v>
                </c:pt>
                <c:pt idx="105">
                  <c:v>2011.1</c:v>
                </c:pt>
                <c:pt idx="106">
                  <c:v>2011.11</c:v>
                </c:pt>
                <c:pt idx="107">
                  <c:v>2011.12</c:v>
                </c:pt>
                <c:pt idx="108">
                  <c:v>2012.01</c:v>
                </c:pt>
                <c:pt idx="109">
                  <c:v>2012.02</c:v>
                </c:pt>
                <c:pt idx="110">
                  <c:v>2012.03</c:v>
                </c:pt>
                <c:pt idx="111">
                  <c:v>2012.04</c:v>
                </c:pt>
                <c:pt idx="112">
                  <c:v>2012.05</c:v>
                </c:pt>
                <c:pt idx="113">
                  <c:v>2012.06</c:v>
                </c:pt>
                <c:pt idx="114">
                  <c:v>2012.07</c:v>
                </c:pt>
                <c:pt idx="115">
                  <c:v>2012.08</c:v>
                </c:pt>
                <c:pt idx="116">
                  <c:v>2012.09</c:v>
                </c:pt>
                <c:pt idx="117">
                  <c:v>2012.1</c:v>
                </c:pt>
                <c:pt idx="118">
                  <c:v>2012.11</c:v>
                </c:pt>
                <c:pt idx="119">
                  <c:v>2012.12</c:v>
                </c:pt>
                <c:pt idx="120">
                  <c:v>2013.01</c:v>
                </c:pt>
                <c:pt idx="121">
                  <c:v>2013.02</c:v>
                </c:pt>
                <c:pt idx="122">
                  <c:v>2013.03</c:v>
                </c:pt>
                <c:pt idx="123">
                  <c:v>2013.04</c:v>
                </c:pt>
                <c:pt idx="124">
                  <c:v>2013.05</c:v>
                </c:pt>
                <c:pt idx="125">
                  <c:v>2013.06</c:v>
                </c:pt>
                <c:pt idx="126">
                  <c:v>2013.07</c:v>
                </c:pt>
                <c:pt idx="127">
                  <c:v>2013.08</c:v>
                </c:pt>
                <c:pt idx="128">
                  <c:v>2013.09</c:v>
                </c:pt>
                <c:pt idx="129">
                  <c:v>2013.1</c:v>
                </c:pt>
                <c:pt idx="130">
                  <c:v>2013.11</c:v>
                </c:pt>
                <c:pt idx="131">
                  <c:v>2013.12</c:v>
                </c:pt>
                <c:pt idx="132">
                  <c:v>2014.01</c:v>
                </c:pt>
                <c:pt idx="133">
                  <c:v>2014.02</c:v>
                </c:pt>
                <c:pt idx="134">
                  <c:v>2014.03</c:v>
                </c:pt>
                <c:pt idx="135">
                  <c:v>2014.04</c:v>
                </c:pt>
                <c:pt idx="136">
                  <c:v>2014.05</c:v>
                </c:pt>
                <c:pt idx="137">
                  <c:v>2014.06</c:v>
                </c:pt>
                <c:pt idx="138">
                  <c:v>2014.07</c:v>
                </c:pt>
                <c:pt idx="139">
                  <c:v>2014.08</c:v>
                </c:pt>
                <c:pt idx="140">
                  <c:v>2014.09</c:v>
                </c:pt>
                <c:pt idx="141">
                  <c:v>2014.1</c:v>
                </c:pt>
                <c:pt idx="142">
                  <c:v>2014.11</c:v>
                </c:pt>
                <c:pt idx="143">
                  <c:v>2014.12</c:v>
                </c:pt>
                <c:pt idx="144">
                  <c:v>2015.01</c:v>
                </c:pt>
                <c:pt idx="145">
                  <c:v>2015.02</c:v>
                </c:pt>
                <c:pt idx="146">
                  <c:v>2015.03</c:v>
                </c:pt>
                <c:pt idx="147">
                  <c:v>2015.04</c:v>
                </c:pt>
                <c:pt idx="148">
                  <c:v>2015.05</c:v>
                </c:pt>
                <c:pt idx="149">
                  <c:v>2015.06</c:v>
                </c:pt>
                <c:pt idx="150">
                  <c:v>2015.07</c:v>
                </c:pt>
                <c:pt idx="151">
                  <c:v>2015.08</c:v>
                </c:pt>
                <c:pt idx="152">
                  <c:v>2015.09</c:v>
                </c:pt>
                <c:pt idx="153">
                  <c:v>2015.1</c:v>
                </c:pt>
                <c:pt idx="154">
                  <c:v>2015.11</c:v>
                </c:pt>
                <c:pt idx="155">
                  <c:v>2015.12</c:v>
                </c:pt>
                <c:pt idx="156">
                  <c:v>2016.01</c:v>
                </c:pt>
                <c:pt idx="157">
                  <c:v>2016.02</c:v>
                </c:pt>
                <c:pt idx="158">
                  <c:v>2016.03</c:v>
                </c:pt>
                <c:pt idx="159">
                  <c:v>2016.04</c:v>
                </c:pt>
                <c:pt idx="160">
                  <c:v>2016.05</c:v>
                </c:pt>
                <c:pt idx="161">
                  <c:v>2016.06</c:v>
                </c:pt>
                <c:pt idx="162">
                  <c:v>2016.07</c:v>
                </c:pt>
                <c:pt idx="163">
                  <c:v>2016.08</c:v>
                </c:pt>
                <c:pt idx="164">
                  <c:v>2016.09</c:v>
                </c:pt>
                <c:pt idx="165">
                  <c:v>2016.1</c:v>
                </c:pt>
                <c:pt idx="166">
                  <c:v>2016.11</c:v>
                </c:pt>
                <c:pt idx="167">
                  <c:v>2016.12</c:v>
                </c:pt>
                <c:pt idx="168">
                  <c:v>2017.01</c:v>
                </c:pt>
                <c:pt idx="169">
                  <c:v>2017.02</c:v>
                </c:pt>
                <c:pt idx="170">
                  <c:v>2017.03</c:v>
                </c:pt>
                <c:pt idx="171">
                  <c:v>2017.04</c:v>
                </c:pt>
                <c:pt idx="172">
                  <c:v>2017.05</c:v>
                </c:pt>
                <c:pt idx="173">
                  <c:v>2017.06</c:v>
                </c:pt>
                <c:pt idx="174">
                  <c:v>2017.07</c:v>
                </c:pt>
                <c:pt idx="175">
                  <c:v>2017.08</c:v>
                </c:pt>
                <c:pt idx="176">
                  <c:v>2017.09</c:v>
                </c:pt>
                <c:pt idx="177">
                  <c:v>2017.1</c:v>
                </c:pt>
                <c:pt idx="178">
                  <c:v>2017.11</c:v>
                </c:pt>
                <c:pt idx="179">
                  <c:v>2017.12</c:v>
                </c:pt>
                <c:pt idx="180">
                  <c:v>2018.01</c:v>
                </c:pt>
                <c:pt idx="181">
                  <c:v>2018.02</c:v>
                </c:pt>
                <c:pt idx="182">
                  <c:v>2018.03</c:v>
                </c:pt>
                <c:pt idx="183">
                  <c:v>2018.04</c:v>
                </c:pt>
                <c:pt idx="184">
                  <c:v>2018.05</c:v>
                </c:pt>
                <c:pt idx="185">
                  <c:v>2018.06</c:v>
                </c:pt>
                <c:pt idx="186">
                  <c:v>2018.07</c:v>
                </c:pt>
                <c:pt idx="187">
                  <c:v>2018.08</c:v>
                </c:pt>
                <c:pt idx="188">
                  <c:v>2018.09</c:v>
                </c:pt>
                <c:pt idx="189">
                  <c:v>2018.1</c:v>
                </c:pt>
                <c:pt idx="190">
                  <c:v>2018.11</c:v>
                </c:pt>
                <c:pt idx="191">
                  <c:v>2018.12</c:v>
                </c:pt>
                <c:pt idx="192">
                  <c:v>2019.01</c:v>
                </c:pt>
                <c:pt idx="193">
                  <c:v>2019.02</c:v>
                </c:pt>
                <c:pt idx="194">
                  <c:v>2019.03</c:v>
                </c:pt>
                <c:pt idx="195">
                  <c:v>2019.04</c:v>
                </c:pt>
                <c:pt idx="196">
                  <c:v>2019.05</c:v>
                </c:pt>
                <c:pt idx="197">
                  <c:v>2019.06</c:v>
                </c:pt>
                <c:pt idx="198">
                  <c:v>2019.07</c:v>
                </c:pt>
                <c:pt idx="199">
                  <c:v>2019.08</c:v>
                </c:pt>
                <c:pt idx="200">
                  <c:v>2019.09</c:v>
                </c:pt>
                <c:pt idx="201">
                  <c:v>2019.1</c:v>
                </c:pt>
                <c:pt idx="202">
                  <c:v>2019.11</c:v>
                </c:pt>
                <c:pt idx="203">
                  <c:v>2019.12</c:v>
                </c:pt>
                <c:pt idx="204">
                  <c:v>2020.01</c:v>
                </c:pt>
                <c:pt idx="205">
                  <c:v>2020.02</c:v>
                </c:pt>
                <c:pt idx="206">
                  <c:v>2020.03</c:v>
                </c:pt>
                <c:pt idx="207">
                  <c:v>2020.04</c:v>
                </c:pt>
                <c:pt idx="208">
                  <c:v>2020.05</c:v>
                </c:pt>
                <c:pt idx="209">
                  <c:v>2020.06</c:v>
                </c:pt>
                <c:pt idx="210">
                  <c:v>2020.07</c:v>
                </c:pt>
                <c:pt idx="211">
                  <c:v>2020.08</c:v>
                </c:pt>
                <c:pt idx="212">
                  <c:v>2020.09</c:v>
                </c:pt>
                <c:pt idx="213">
                  <c:v>2020.1</c:v>
                </c:pt>
                <c:pt idx="214">
                  <c:v>2020.11</c:v>
                </c:pt>
                <c:pt idx="215">
                  <c:v>2020.12</c:v>
                </c:pt>
                <c:pt idx="216">
                  <c:v>2021.01</c:v>
                </c:pt>
                <c:pt idx="217">
                  <c:v>2021.02</c:v>
                </c:pt>
                <c:pt idx="218">
                  <c:v>2021.03</c:v>
                </c:pt>
                <c:pt idx="219">
                  <c:v>2021.04</c:v>
                </c:pt>
                <c:pt idx="220">
                  <c:v>2021.05</c:v>
                </c:pt>
                <c:pt idx="221">
                  <c:v>2021.06</c:v>
                </c:pt>
                <c:pt idx="222">
                  <c:v>2021.07</c:v>
                </c:pt>
                <c:pt idx="223">
                  <c:v>2021.08</c:v>
                </c:pt>
                <c:pt idx="224">
                  <c:v>2021.09</c:v>
                </c:pt>
                <c:pt idx="225">
                  <c:v>2021.1</c:v>
                </c:pt>
                <c:pt idx="226">
                  <c:v>2021.11</c:v>
                </c:pt>
                <c:pt idx="227">
                  <c:v>2021.12</c:v>
                </c:pt>
                <c:pt idx="228">
                  <c:v>2022.01</c:v>
                </c:pt>
                <c:pt idx="229">
                  <c:v>2022.02</c:v>
                </c:pt>
                <c:pt idx="230">
                  <c:v>2022.03</c:v>
                </c:pt>
                <c:pt idx="231">
                  <c:v>2022.04</c:v>
                </c:pt>
                <c:pt idx="232">
                  <c:v>2022.05</c:v>
                </c:pt>
                <c:pt idx="233">
                  <c:v>2022.06</c:v>
                </c:pt>
                <c:pt idx="234">
                  <c:v>2022.07</c:v>
                </c:pt>
                <c:pt idx="235">
                  <c:v>2022.08</c:v>
                </c:pt>
                <c:pt idx="236">
                  <c:v>2022.09</c:v>
                </c:pt>
                <c:pt idx="237">
                  <c:v>2022.1</c:v>
                </c:pt>
                <c:pt idx="238">
                  <c:v>2022.11</c:v>
                </c:pt>
                <c:pt idx="239">
                  <c:v>2022.12</c:v>
                </c:pt>
                <c:pt idx="240">
                  <c:v>2023.01</c:v>
                </c:pt>
                <c:pt idx="241">
                  <c:v>2023.02</c:v>
                </c:pt>
                <c:pt idx="242">
                  <c:v>2023.03</c:v>
                </c:pt>
                <c:pt idx="243">
                  <c:v>2023.04</c:v>
                </c:pt>
                <c:pt idx="244">
                  <c:v>2023.05</c:v>
                </c:pt>
                <c:pt idx="245">
                  <c:v>2023.06</c:v>
                </c:pt>
                <c:pt idx="246">
                  <c:v>2023.07</c:v>
                </c:pt>
                <c:pt idx="247">
                  <c:v>2023.08</c:v>
                </c:pt>
                <c:pt idx="248">
                  <c:v>2023.09</c:v>
                </c:pt>
                <c:pt idx="249">
                  <c:v>2023.1</c:v>
                </c:pt>
                <c:pt idx="250">
                  <c:v>2023.11</c:v>
                </c:pt>
                <c:pt idx="251">
                  <c:v>2023.12</c:v>
                </c:pt>
                <c:pt idx="252">
                  <c:v>2024.01</c:v>
                </c:pt>
                <c:pt idx="253">
                  <c:v>2024.02</c:v>
                </c:pt>
                <c:pt idx="254">
                  <c:v>2024.03</c:v>
                </c:pt>
                <c:pt idx="255">
                  <c:v>2024.04</c:v>
                </c:pt>
                <c:pt idx="256">
                  <c:v>2024.05</c:v>
                </c:pt>
                <c:pt idx="257">
                  <c:v>2024.06</c:v>
                </c:pt>
                <c:pt idx="258">
                  <c:v>2024.07</c:v>
                </c:pt>
                <c:pt idx="259">
                  <c:v>2024.08</c:v>
                </c:pt>
                <c:pt idx="260">
                  <c:v>2024.09</c:v>
                </c:pt>
                <c:pt idx="261">
                  <c:v>2024.1</c:v>
                </c:pt>
                <c:pt idx="262">
                  <c:v>2024.11</c:v>
                </c:pt>
                <c:pt idx="263">
                  <c:v>2024.12</c:v>
                </c:pt>
                <c:pt idx="264">
                  <c:v>2025.01</c:v>
                </c:pt>
                <c:pt idx="265">
                  <c:v>2025.02</c:v>
                </c:pt>
                <c:pt idx="266">
                  <c:v>2025.03</c:v>
                </c:pt>
                <c:pt idx="267">
                  <c:v>2025.04</c:v>
                </c:pt>
                <c:pt idx="268">
                  <c:v>2025.05</c:v>
                </c:pt>
                <c:pt idx="269">
                  <c:v>2025.06</c:v>
                </c:pt>
                <c:pt idx="270">
                  <c:v>2025.07</c:v>
                </c:pt>
                <c:pt idx="271">
                  <c:v>2025.08</c:v>
                </c:pt>
                <c:pt idx="272">
                  <c:v>2025.09</c:v>
                </c:pt>
                <c:pt idx="273">
                  <c:v>2025.1</c:v>
                </c:pt>
                <c:pt idx="274">
                  <c:v>2025.11</c:v>
                </c:pt>
                <c:pt idx="275">
                  <c:v>2025.12</c:v>
                </c:pt>
                <c:pt idx="276">
                  <c:v>2026.01</c:v>
                </c:pt>
                <c:pt idx="277">
                  <c:v>2026.02</c:v>
                </c:pt>
                <c:pt idx="278">
                  <c:v>2026.03</c:v>
                </c:pt>
                <c:pt idx="279">
                  <c:v>2026.04</c:v>
                </c:pt>
                <c:pt idx="280">
                  <c:v>2026.05</c:v>
                </c:pt>
                <c:pt idx="281">
                  <c:v>2026.06</c:v>
                </c:pt>
                <c:pt idx="282">
                  <c:v>2026.07</c:v>
                </c:pt>
                <c:pt idx="283">
                  <c:v>2026.08</c:v>
                </c:pt>
                <c:pt idx="284">
                  <c:v>2026.09</c:v>
                </c:pt>
                <c:pt idx="285">
                  <c:v>2026.1</c:v>
                </c:pt>
                <c:pt idx="286">
                  <c:v>2026.11</c:v>
                </c:pt>
                <c:pt idx="287">
                  <c:v>2026.12</c:v>
                </c:pt>
                <c:pt idx="288">
                  <c:v>2027.01</c:v>
                </c:pt>
                <c:pt idx="289">
                  <c:v>2027.02</c:v>
                </c:pt>
                <c:pt idx="290">
                  <c:v>2027.03</c:v>
                </c:pt>
                <c:pt idx="291">
                  <c:v>2027.04</c:v>
                </c:pt>
                <c:pt idx="292">
                  <c:v>2027.05</c:v>
                </c:pt>
                <c:pt idx="293">
                  <c:v>2027.06</c:v>
                </c:pt>
                <c:pt idx="294">
                  <c:v>2027.07</c:v>
                </c:pt>
                <c:pt idx="295">
                  <c:v>2027.08</c:v>
                </c:pt>
                <c:pt idx="296">
                  <c:v>2027.09</c:v>
                </c:pt>
                <c:pt idx="297">
                  <c:v>2027.1</c:v>
                </c:pt>
                <c:pt idx="298">
                  <c:v>2027.11</c:v>
                </c:pt>
                <c:pt idx="299">
                  <c:v>2027.12</c:v>
                </c:pt>
              </c:numCache>
            </c:numRef>
          </c:cat>
          <c:val>
            <c:numRef>
              <c:f>REGV!$CF$119:$CF$419</c:f>
              <c:numCache>
                <c:formatCode>0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8-45F5-A83E-FCC39821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8273280"/>
        <c:axId val="578274816"/>
      </c:barChart>
      <c:lineChart>
        <c:grouping val="standard"/>
        <c:varyColors val="0"/>
        <c:ser>
          <c:idx val="2"/>
          <c:order val="0"/>
          <c:tx>
            <c:strRef>
              <c:f>REGV!$BY$10</c:f>
              <c:strCache>
                <c:ptCount val="1"/>
                <c:pt idx="0">
                  <c:v>VAS6-REMAQN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REGV!$A$119:$A$419</c:f>
              <c:numCache>
                <c:formatCode>0.00</c:formatCode>
                <c:ptCount val="301"/>
                <c:pt idx="0">
                  <c:v>2003.01</c:v>
                </c:pt>
                <c:pt idx="1">
                  <c:v>2003.02</c:v>
                </c:pt>
                <c:pt idx="2">
                  <c:v>2003.03</c:v>
                </c:pt>
                <c:pt idx="3">
                  <c:v>2003.04</c:v>
                </c:pt>
                <c:pt idx="4">
                  <c:v>2003.05</c:v>
                </c:pt>
                <c:pt idx="5">
                  <c:v>2003.06</c:v>
                </c:pt>
                <c:pt idx="6">
                  <c:v>2003.07</c:v>
                </c:pt>
                <c:pt idx="7">
                  <c:v>2003.08</c:v>
                </c:pt>
                <c:pt idx="8">
                  <c:v>2003.09</c:v>
                </c:pt>
                <c:pt idx="9">
                  <c:v>2003.1</c:v>
                </c:pt>
                <c:pt idx="10">
                  <c:v>2003.11</c:v>
                </c:pt>
                <c:pt idx="11">
                  <c:v>2003.12</c:v>
                </c:pt>
                <c:pt idx="12">
                  <c:v>2004.01</c:v>
                </c:pt>
                <c:pt idx="13">
                  <c:v>2004.02</c:v>
                </c:pt>
                <c:pt idx="14">
                  <c:v>2004.03</c:v>
                </c:pt>
                <c:pt idx="15">
                  <c:v>2004.04</c:v>
                </c:pt>
                <c:pt idx="16">
                  <c:v>2004.05</c:v>
                </c:pt>
                <c:pt idx="17">
                  <c:v>2004.06</c:v>
                </c:pt>
                <c:pt idx="18">
                  <c:v>2004.07</c:v>
                </c:pt>
                <c:pt idx="19">
                  <c:v>2004.08</c:v>
                </c:pt>
                <c:pt idx="20">
                  <c:v>2004.09</c:v>
                </c:pt>
                <c:pt idx="21">
                  <c:v>2004.1</c:v>
                </c:pt>
                <c:pt idx="22">
                  <c:v>2004.11</c:v>
                </c:pt>
                <c:pt idx="23">
                  <c:v>2004.12</c:v>
                </c:pt>
                <c:pt idx="24">
                  <c:v>2005.01</c:v>
                </c:pt>
                <c:pt idx="25">
                  <c:v>2005.02</c:v>
                </c:pt>
                <c:pt idx="26">
                  <c:v>2005.03</c:v>
                </c:pt>
                <c:pt idx="27">
                  <c:v>2005.04</c:v>
                </c:pt>
                <c:pt idx="28">
                  <c:v>2005.05</c:v>
                </c:pt>
                <c:pt idx="29">
                  <c:v>2005.06</c:v>
                </c:pt>
                <c:pt idx="30">
                  <c:v>2005.07</c:v>
                </c:pt>
                <c:pt idx="31">
                  <c:v>2005.08</c:v>
                </c:pt>
                <c:pt idx="32">
                  <c:v>2005.09</c:v>
                </c:pt>
                <c:pt idx="33">
                  <c:v>2005.1</c:v>
                </c:pt>
                <c:pt idx="34">
                  <c:v>2005.11</c:v>
                </c:pt>
                <c:pt idx="35">
                  <c:v>2005.12</c:v>
                </c:pt>
                <c:pt idx="36">
                  <c:v>2006.01</c:v>
                </c:pt>
                <c:pt idx="37">
                  <c:v>2006.02</c:v>
                </c:pt>
                <c:pt idx="38">
                  <c:v>2006.03</c:v>
                </c:pt>
                <c:pt idx="39">
                  <c:v>2006.04</c:v>
                </c:pt>
                <c:pt idx="40">
                  <c:v>2006.05</c:v>
                </c:pt>
                <c:pt idx="41">
                  <c:v>2006.06</c:v>
                </c:pt>
                <c:pt idx="42">
                  <c:v>2006.07</c:v>
                </c:pt>
                <c:pt idx="43">
                  <c:v>2006.08</c:v>
                </c:pt>
                <c:pt idx="44">
                  <c:v>2006.09</c:v>
                </c:pt>
                <c:pt idx="45">
                  <c:v>2006.1</c:v>
                </c:pt>
                <c:pt idx="46">
                  <c:v>2006.11</c:v>
                </c:pt>
                <c:pt idx="47">
                  <c:v>2006.12</c:v>
                </c:pt>
                <c:pt idx="48">
                  <c:v>2007.01</c:v>
                </c:pt>
                <c:pt idx="49">
                  <c:v>2007.02</c:v>
                </c:pt>
                <c:pt idx="50">
                  <c:v>2007.03</c:v>
                </c:pt>
                <c:pt idx="51">
                  <c:v>2007.04</c:v>
                </c:pt>
                <c:pt idx="52">
                  <c:v>2007.05</c:v>
                </c:pt>
                <c:pt idx="53">
                  <c:v>2007.06</c:v>
                </c:pt>
                <c:pt idx="54">
                  <c:v>2007.07</c:v>
                </c:pt>
                <c:pt idx="55">
                  <c:v>2007.08</c:v>
                </c:pt>
                <c:pt idx="56">
                  <c:v>2007.09</c:v>
                </c:pt>
                <c:pt idx="57">
                  <c:v>2007.1</c:v>
                </c:pt>
                <c:pt idx="58">
                  <c:v>2007.11</c:v>
                </c:pt>
                <c:pt idx="59">
                  <c:v>2007.12</c:v>
                </c:pt>
                <c:pt idx="60">
                  <c:v>2008.01</c:v>
                </c:pt>
                <c:pt idx="61">
                  <c:v>2008.02</c:v>
                </c:pt>
                <c:pt idx="62">
                  <c:v>2008.03</c:v>
                </c:pt>
                <c:pt idx="63">
                  <c:v>2008.04</c:v>
                </c:pt>
                <c:pt idx="64">
                  <c:v>2008.05</c:v>
                </c:pt>
                <c:pt idx="65">
                  <c:v>2008.06</c:v>
                </c:pt>
                <c:pt idx="66">
                  <c:v>2008.07</c:v>
                </c:pt>
                <c:pt idx="67">
                  <c:v>2008.08</c:v>
                </c:pt>
                <c:pt idx="68">
                  <c:v>2008.09</c:v>
                </c:pt>
                <c:pt idx="69">
                  <c:v>2008.1</c:v>
                </c:pt>
                <c:pt idx="70">
                  <c:v>2008.11</c:v>
                </c:pt>
                <c:pt idx="71">
                  <c:v>2008.12</c:v>
                </c:pt>
                <c:pt idx="72">
                  <c:v>2009.01</c:v>
                </c:pt>
                <c:pt idx="73">
                  <c:v>2009.02</c:v>
                </c:pt>
                <c:pt idx="74">
                  <c:v>2009.03</c:v>
                </c:pt>
                <c:pt idx="75">
                  <c:v>2009.04</c:v>
                </c:pt>
                <c:pt idx="76">
                  <c:v>2009.05</c:v>
                </c:pt>
                <c:pt idx="77">
                  <c:v>2009.06</c:v>
                </c:pt>
                <c:pt idx="78">
                  <c:v>2009.07</c:v>
                </c:pt>
                <c:pt idx="79">
                  <c:v>2009.08</c:v>
                </c:pt>
                <c:pt idx="80">
                  <c:v>2009.09</c:v>
                </c:pt>
                <c:pt idx="81">
                  <c:v>2009.1</c:v>
                </c:pt>
                <c:pt idx="82">
                  <c:v>2009.11</c:v>
                </c:pt>
                <c:pt idx="83">
                  <c:v>2009.12</c:v>
                </c:pt>
                <c:pt idx="84">
                  <c:v>2010.01</c:v>
                </c:pt>
                <c:pt idx="85">
                  <c:v>2010.02</c:v>
                </c:pt>
                <c:pt idx="86">
                  <c:v>2010.03</c:v>
                </c:pt>
                <c:pt idx="87">
                  <c:v>2010.04</c:v>
                </c:pt>
                <c:pt idx="88">
                  <c:v>2010.05</c:v>
                </c:pt>
                <c:pt idx="89">
                  <c:v>2010.06</c:v>
                </c:pt>
                <c:pt idx="90">
                  <c:v>2010.07</c:v>
                </c:pt>
                <c:pt idx="91">
                  <c:v>2010.08</c:v>
                </c:pt>
                <c:pt idx="92">
                  <c:v>2010.09</c:v>
                </c:pt>
                <c:pt idx="93">
                  <c:v>2010.1</c:v>
                </c:pt>
                <c:pt idx="94">
                  <c:v>2010.11</c:v>
                </c:pt>
                <c:pt idx="95">
                  <c:v>2010.12</c:v>
                </c:pt>
                <c:pt idx="96">
                  <c:v>2011.01</c:v>
                </c:pt>
                <c:pt idx="97">
                  <c:v>2011.02</c:v>
                </c:pt>
                <c:pt idx="98">
                  <c:v>2011.03</c:v>
                </c:pt>
                <c:pt idx="99">
                  <c:v>2011.04</c:v>
                </c:pt>
                <c:pt idx="100">
                  <c:v>2011.05</c:v>
                </c:pt>
                <c:pt idx="101">
                  <c:v>2011.06</c:v>
                </c:pt>
                <c:pt idx="102">
                  <c:v>2011.07</c:v>
                </c:pt>
                <c:pt idx="103">
                  <c:v>2011.08</c:v>
                </c:pt>
                <c:pt idx="104">
                  <c:v>2011.09</c:v>
                </c:pt>
                <c:pt idx="105">
                  <c:v>2011.1</c:v>
                </c:pt>
                <c:pt idx="106">
                  <c:v>2011.11</c:v>
                </c:pt>
                <c:pt idx="107">
                  <c:v>2011.12</c:v>
                </c:pt>
                <c:pt idx="108">
                  <c:v>2012.01</c:v>
                </c:pt>
                <c:pt idx="109">
                  <c:v>2012.02</c:v>
                </c:pt>
                <c:pt idx="110">
                  <c:v>2012.03</c:v>
                </c:pt>
                <c:pt idx="111">
                  <c:v>2012.04</c:v>
                </c:pt>
                <c:pt idx="112">
                  <c:v>2012.05</c:v>
                </c:pt>
                <c:pt idx="113">
                  <c:v>2012.06</c:v>
                </c:pt>
                <c:pt idx="114">
                  <c:v>2012.07</c:v>
                </c:pt>
                <c:pt idx="115">
                  <c:v>2012.08</c:v>
                </c:pt>
                <c:pt idx="116">
                  <c:v>2012.09</c:v>
                </c:pt>
                <c:pt idx="117">
                  <c:v>2012.1</c:v>
                </c:pt>
                <c:pt idx="118">
                  <c:v>2012.11</c:v>
                </c:pt>
                <c:pt idx="119">
                  <c:v>2012.12</c:v>
                </c:pt>
                <c:pt idx="120">
                  <c:v>2013.01</c:v>
                </c:pt>
                <c:pt idx="121">
                  <c:v>2013.02</c:v>
                </c:pt>
                <c:pt idx="122">
                  <c:v>2013.03</c:v>
                </c:pt>
                <c:pt idx="123">
                  <c:v>2013.04</c:v>
                </c:pt>
                <c:pt idx="124">
                  <c:v>2013.05</c:v>
                </c:pt>
                <c:pt idx="125">
                  <c:v>2013.06</c:v>
                </c:pt>
                <c:pt idx="126">
                  <c:v>2013.07</c:v>
                </c:pt>
                <c:pt idx="127">
                  <c:v>2013.08</c:v>
                </c:pt>
                <c:pt idx="128">
                  <c:v>2013.09</c:v>
                </c:pt>
                <c:pt idx="129">
                  <c:v>2013.1</c:v>
                </c:pt>
                <c:pt idx="130">
                  <c:v>2013.11</c:v>
                </c:pt>
                <c:pt idx="131">
                  <c:v>2013.12</c:v>
                </c:pt>
                <c:pt idx="132">
                  <c:v>2014.01</c:v>
                </c:pt>
                <c:pt idx="133">
                  <c:v>2014.02</c:v>
                </c:pt>
                <c:pt idx="134">
                  <c:v>2014.03</c:v>
                </c:pt>
                <c:pt idx="135">
                  <c:v>2014.04</c:v>
                </c:pt>
                <c:pt idx="136">
                  <c:v>2014.05</c:v>
                </c:pt>
                <c:pt idx="137">
                  <c:v>2014.06</c:v>
                </c:pt>
                <c:pt idx="138">
                  <c:v>2014.07</c:v>
                </c:pt>
                <c:pt idx="139">
                  <c:v>2014.08</c:v>
                </c:pt>
                <c:pt idx="140">
                  <c:v>2014.09</c:v>
                </c:pt>
                <c:pt idx="141">
                  <c:v>2014.1</c:v>
                </c:pt>
                <c:pt idx="142">
                  <c:v>2014.11</c:v>
                </c:pt>
                <c:pt idx="143">
                  <c:v>2014.12</c:v>
                </c:pt>
                <c:pt idx="144">
                  <c:v>2015.01</c:v>
                </c:pt>
                <c:pt idx="145">
                  <c:v>2015.02</c:v>
                </c:pt>
                <c:pt idx="146">
                  <c:v>2015.03</c:v>
                </c:pt>
                <c:pt idx="147">
                  <c:v>2015.04</c:v>
                </c:pt>
                <c:pt idx="148">
                  <c:v>2015.05</c:v>
                </c:pt>
                <c:pt idx="149">
                  <c:v>2015.06</c:v>
                </c:pt>
                <c:pt idx="150">
                  <c:v>2015.07</c:v>
                </c:pt>
                <c:pt idx="151">
                  <c:v>2015.08</c:v>
                </c:pt>
                <c:pt idx="152">
                  <c:v>2015.09</c:v>
                </c:pt>
                <c:pt idx="153">
                  <c:v>2015.1</c:v>
                </c:pt>
                <c:pt idx="154">
                  <c:v>2015.11</c:v>
                </c:pt>
                <c:pt idx="155">
                  <c:v>2015.12</c:v>
                </c:pt>
                <c:pt idx="156">
                  <c:v>2016.01</c:v>
                </c:pt>
                <c:pt idx="157">
                  <c:v>2016.02</c:v>
                </c:pt>
                <c:pt idx="158">
                  <c:v>2016.03</c:v>
                </c:pt>
                <c:pt idx="159">
                  <c:v>2016.04</c:v>
                </c:pt>
                <c:pt idx="160">
                  <c:v>2016.05</c:v>
                </c:pt>
                <c:pt idx="161">
                  <c:v>2016.06</c:v>
                </c:pt>
                <c:pt idx="162">
                  <c:v>2016.07</c:v>
                </c:pt>
                <c:pt idx="163">
                  <c:v>2016.08</c:v>
                </c:pt>
                <c:pt idx="164">
                  <c:v>2016.09</c:v>
                </c:pt>
                <c:pt idx="165">
                  <c:v>2016.1</c:v>
                </c:pt>
                <c:pt idx="166">
                  <c:v>2016.11</c:v>
                </c:pt>
                <c:pt idx="167">
                  <c:v>2016.12</c:v>
                </c:pt>
                <c:pt idx="168">
                  <c:v>2017.01</c:v>
                </c:pt>
                <c:pt idx="169">
                  <c:v>2017.02</c:v>
                </c:pt>
                <c:pt idx="170">
                  <c:v>2017.03</c:v>
                </c:pt>
                <c:pt idx="171">
                  <c:v>2017.04</c:v>
                </c:pt>
                <c:pt idx="172">
                  <c:v>2017.05</c:v>
                </c:pt>
                <c:pt idx="173">
                  <c:v>2017.06</c:v>
                </c:pt>
                <c:pt idx="174">
                  <c:v>2017.07</c:v>
                </c:pt>
                <c:pt idx="175">
                  <c:v>2017.08</c:v>
                </c:pt>
                <c:pt idx="176">
                  <c:v>2017.09</c:v>
                </c:pt>
                <c:pt idx="177">
                  <c:v>2017.1</c:v>
                </c:pt>
                <c:pt idx="178">
                  <c:v>2017.11</c:v>
                </c:pt>
                <c:pt idx="179">
                  <c:v>2017.12</c:v>
                </c:pt>
                <c:pt idx="180">
                  <c:v>2018.01</c:v>
                </c:pt>
                <c:pt idx="181">
                  <c:v>2018.02</c:v>
                </c:pt>
                <c:pt idx="182">
                  <c:v>2018.03</c:v>
                </c:pt>
                <c:pt idx="183">
                  <c:v>2018.04</c:v>
                </c:pt>
                <c:pt idx="184">
                  <c:v>2018.05</c:v>
                </c:pt>
                <c:pt idx="185">
                  <c:v>2018.06</c:v>
                </c:pt>
                <c:pt idx="186">
                  <c:v>2018.07</c:v>
                </c:pt>
                <c:pt idx="187">
                  <c:v>2018.08</c:v>
                </c:pt>
                <c:pt idx="188">
                  <c:v>2018.09</c:v>
                </c:pt>
                <c:pt idx="189">
                  <c:v>2018.1</c:v>
                </c:pt>
                <c:pt idx="190">
                  <c:v>2018.11</c:v>
                </c:pt>
                <c:pt idx="191">
                  <c:v>2018.12</c:v>
                </c:pt>
                <c:pt idx="192">
                  <c:v>2019.01</c:v>
                </c:pt>
                <c:pt idx="193">
                  <c:v>2019.02</c:v>
                </c:pt>
                <c:pt idx="194">
                  <c:v>2019.03</c:v>
                </c:pt>
                <c:pt idx="195">
                  <c:v>2019.04</c:v>
                </c:pt>
                <c:pt idx="196">
                  <c:v>2019.05</c:v>
                </c:pt>
                <c:pt idx="197">
                  <c:v>2019.06</c:v>
                </c:pt>
                <c:pt idx="198">
                  <c:v>2019.07</c:v>
                </c:pt>
                <c:pt idx="199">
                  <c:v>2019.08</c:v>
                </c:pt>
                <c:pt idx="200">
                  <c:v>2019.09</c:v>
                </c:pt>
                <c:pt idx="201">
                  <c:v>2019.1</c:v>
                </c:pt>
                <c:pt idx="202">
                  <c:v>2019.11</c:v>
                </c:pt>
                <c:pt idx="203">
                  <c:v>2019.12</c:v>
                </c:pt>
                <c:pt idx="204">
                  <c:v>2020.01</c:v>
                </c:pt>
                <c:pt idx="205">
                  <c:v>2020.02</c:v>
                </c:pt>
                <c:pt idx="206">
                  <c:v>2020.03</c:v>
                </c:pt>
                <c:pt idx="207">
                  <c:v>2020.04</c:v>
                </c:pt>
                <c:pt idx="208">
                  <c:v>2020.05</c:v>
                </c:pt>
                <c:pt idx="209">
                  <c:v>2020.06</c:v>
                </c:pt>
                <c:pt idx="210">
                  <c:v>2020.07</c:v>
                </c:pt>
                <c:pt idx="211">
                  <c:v>2020.08</c:v>
                </c:pt>
                <c:pt idx="212">
                  <c:v>2020.09</c:v>
                </c:pt>
                <c:pt idx="213">
                  <c:v>2020.1</c:v>
                </c:pt>
                <c:pt idx="214">
                  <c:v>2020.11</c:v>
                </c:pt>
                <c:pt idx="215">
                  <c:v>2020.12</c:v>
                </c:pt>
                <c:pt idx="216">
                  <c:v>2021.01</c:v>
                </c:pt>
                <c:pt idx="217">
                  <c:v>2021.02</c:v>
                </c:pt>
                <c:pt idx="218">
                  <c:v>2021.03</c:v>
                </c:pt>
                <c:pt idx="219">
                  <c:v>2021.04</c:v>
                </c:pt>
                <c:pt idx="220">
                  <c:v>2021.05</c:v>
                </c:pt>
                <c:pt idx="221">
                  <c:v>2021.06</c:v>
                </c:pt>
                <c:pt idx="222">
                  <c:v>2021.07</c:v>
                </c:pt>
                <c:pt idx="223">
                  <c:v>2021.08</c:v>
                </c:pt>
                <c:pt idx="224">
                  <c:v>2021.09</c:v>
                </c:pt>
                <c:pt idx="225">
                  <c:v>2021.1</c:v>
                </c:pt>
                <c:pt idx="226">
                  <c:v>2021.11</c:v>
                </c:pt>
                <c:pt idx="227">
                  <c:v>2021.12</c:v>
                </c:pt>
                <c:pt idx="228">
                  <c:v>2022.01</c:v>
                </c:pt>
                <c:pt idx="229">
                  <c:v>2022.02</c:v>
                </c:pt>
                <c:pt idx="230">
                  <c:v>2022.03</c:v>
                </c:pt>
                <c:pt idx="231">
                  <c:v>2022.04</c:v>
                </c:pt>
                <c:pt idx="232">
                  <c:v>2022.05</c:v>
                </c:pt>
                <c:pt idx="233">
                  <c:v>2022.06</c:v>
                </c:pt>
                <c:pt idx="234">
                  <c:v>2022.07</c:v>
                </c:pt>
                <c:pt idx="235">
                  <c:v>2022.08</c:v>
                </c:pt>
                <c:pt idx="236">
                  <c:v>2022.09</c:v>
                </c:pt>
                <c:pt idx="237">
                  <c:v>2022.1</c:v>
                </c:pt>
                <c:pt idx="238">
                  <c:v>2022.11</c:v>
                </c:pt>
                <c:pt idx="239">
                  <c:v>2022.12</c:v>
                </c:pt>
                <c:pt idx="240">
                  <c:v>2023.01</c:v>
                </c:pt>
                <c:pt idx="241">
                  <c:v>2023.02</c:v>
                </c:pt>
                <c:pt idx="242">
                  <c:v>2023.03</c:v>
                </c:pt>
                <c:pt idx="243">
                  <c:v>2023.04</c:v>
                </c:pt>
                <c:pt idx="244">
                  <c:v>2023.05</c:v>
                </c:pt>
                <c:pt idx="245">
                  <c:v>2023.06</c:v>
                </c:pt>
                <c:pt idx="246">
                  <c:v>2023.07</c:v>
                </c:pt>
                <c:pt idx="247">
                  <c:v>2023.08</c:v>
                </c:pt>
                <c:pt idx="248">
                  <c:v>2023.09</c:v>
                </c:pt>
                <c:pt idx="249">
                  <c:v>2023.1</c:v>
                </c:pt>
                <c:pt idx="250">
                  <c:v>2023.11</c:v>
                </c:pt>
                <c:pt idx="251">
                  <c:v>2023.12</c:v>
                </c:pt>
                <c:pt idx="252">
                  <c:v>2024.01</c:v>
                </c:pt>
                <c:pt idx="253">
                  <c:v>2024.02</c:v>
                </c:pt>
                <c:pt idx="254">
                  <c:v>2024.03</c:v>
                </c:pt>
                <c:pt idx="255">
                  <c:v>2024.04</c:v>
                </c:pt>
                <c:pt idx="256">
                  <c:v>2024.05</c:v>
                </c:pt>
                <c:pt idx="257">
                  <c:v>2024.06</c:v>
                </c:pt>
                <c:pt idx="258">
                  <c:v>2024.07</c:v>
                </c:pt>
                <c:pt idx="259">
                  <c:v>2024.08</c:v>
                </c:pt>
                <c:pt idx="260">
                  <c:v>2024.09</c:v>
                </c:pt>
                <c:pt idx="261">
                  <c:v>2024.1</c:v>
                </c:pt>
                <c:pt idx="262">
                  <c:v>2024.11</c:v>
                </c:pt>
                <c:pt idx="263">
                  <c:v>2024.12</c:v>
                </c:pt>
                <c:pt idx="264">
                  <c:v>2025.01</c:v>
                </c:pt>
                <c:pt idx="265">
                  <c:v>2025.02</c:v>
                </c:pt>
                <c:pt idx="266">
                  <c:v>2025.03</c:v>
                </c:pt>
                <c:pt idx="267">
                  <c:v>2025.04</c:v>
                </c:pt>
                <c:pt idx="268">
                  <c:v>2025.05</c:v>
                </c:pt>
                <c:pt idx="269">
                  <c:v>2025.06</c:v>
                </c:pt>
                <c:pt idx="270">
                  <c:v>2025.07</c:v>
                </c:pt>
                <c:pt idx="271">
                  <c:v>2025.08</c:v>
                </c:pt>
                <c:pt idx="272">
                  <c:v>2025.09</c:v>
                </c:pt>
                <c:pt idx="273">
                  <c:v>2025.1</c:v>
                </c:pt>
                <c:pt idx="274">
                  <c:v>2025.11</c:v>
                </c:pt>
                <c:pt idx="275">
                  <c:v>2025.12</c:v>
                </c:pt>
                <c:pt idx="276">
                  <c:v>2026.01</c:v>
                </c:pt>
                <c:pt idx="277">
                  <c:v>2026.02</c:v>
                </c:pt>
                <c:pt idx="278">
                  <c:v>2026.03</c:v>
                </c:pt>
                <c:pt idx="279">
                  <c:v>2026.04</c:v>
                </c:pt>
                <c:pt idx="280">
                  <c:v>2026.05</c:v>
                </c:pt>
                <c:pt idx="281">
                  <c:v>2026.06</c:v>
                </c:pt>
                <c:pt idx="282">
                  <c:v>2026.07</c:v>
                </c:pt>
                <c:pt idx="283">
                  <c:v>2026.08</c:v>
                </c:pt>
                <c:pt idx="284">
                  <c:v>2026.09</c:v>
                </c:pt>
                <c:pt idx="285">
                  <c:v>2026.1</c:v>
                </c:pt>
                <c:pt idx="286">
                  <c:v>2026.11</c:v>
                </c:pt>
                <c:pt idx="287">
                  <c:v>2026.12</c:v>
                </c:pt>
                <c:pt idx="288">
                  <c:v>2027.01</c:v>
                </c:pt>
                <c:pt idx="289">
                  <c:v>2027.02</c:v>
                </c:pt>
                <c:pt idx="290">
                  <c:v>2027.03</c:v>
                </c:pt>
                <c:pt idx="291">
                  <c:v>2027.04</c:v>
                </c:pt>
                <c:pt idx="292">
                  <c:v>2027.05</c:v>
                </c:pt>
                <c:pt idx="293">
                  <c:v>2027.06</c:v>
                </c:pt>
                <c:pt idx="294">
                  <c:v>2027.07</c:v>
                </c:pt>
                <c:pt idx="295">
                  <c:v>2027.08</c:v>
                </c:pt>
                <c:pt idx="296">
                  <c:v>2027.09</c:v>
                </c:pt>
                <c:pt idx="297">
                  <c:v>2027.1</c:v>
                </c:pt>
                <c:pt idx="298">
                  <c:v>2027.11</c:v>
                </c:pt>
                <c:pt idx="299">
                  <c:v>2027.12</c:v>
                </c:pt>
              </c:numCache>
            </c:numRef>
          </c:cat>
          <c:val>
            <c:numRef>
              <c:f>REGV!$BY$119:$BY$419</c:f>
              <c:numCache>
                <c:formatCode>0.0%_);[Red]\-0.0%_)</c:formatCode>
                <c:ptCount val="301"/>
                <c:pt idx="0">
                  <c:v>1.189377330715268</c:v>
                </c:pt>
                <c:pt idx="1">
                  <c:v>1.0470270704405427</c:v>
                </c:pt>
                <c:pt idx="2">
                  <c:v>1.0115378549578051</c:v>
                </c:pt>
                <c:pt idx="3">
                  <c:v>0.92634840003523666</c:v>
                </c:pt>
                <c:pt idx="4">
                  <c:v>0.8847007471005548</c:v>
                </c:pt>
                <c:pt idx="5">
                  <c:v>0.84323339615758663</c:v>
                </c:pt>
                <c:pt idx="6">
                  <c:v>0.81147963215286789</c:v>
                </c:pt>
                <c:pt idx="7">
                  <c:v>0.81822292257530638</c:v>
                </c:pt>
                <c:pt idx="8">
                  <c:v>0.74693385628727427</c:v>
                </c:pt>
                <c:pt idx="9">
                  <c:v>0.72616640462128967</c:v>
                </c:pt>
                <c:pt idx="10">
                  <c:v>0.78242745339255637</c:v>
                </c:pt>
                <c:pt idx="11">
                  <c:v>0.80362517172375836</c:v>
                </c:pt>
                <c:pt idx="12">
                  <c:v>0.84371784021958929</c:v>
                </c:pt>
                <c:pt idx="13">
                  <c:v>0.7856761327230819</c:v>
                </c:pt>
                <c:pt idx="14">
                  <c:v>0.60167661376362669</c:v>
                </c:pt>
                <c:pt idx="15">
                  <c:v>0.46851503536240791</c:v>
                </c:pt>
                <c:pt idx="16">
                  <c:v>0.35017265734892766</c:v>
                </c:pt>
                <c:pt idx="17">
                  <c:v>0.20142989450519422</c:v>
                </c:pt>
                <c:pt idx="18">
                  <c:v>0.10101172286968829</c:v>
                </c:pt>
                <c:pt idx="19">
                  <c:v>2.7422245148702729E-2</c:v>
                </c:pt>
                <c:pt idx="20">
                  <c:v>-2.0588788332615793E-2</c:v>
                </c:pt>
                <c:pt idx="21">
                  <c:v>-5.9834408308809484E-2</c:v>
                </c:pt>
                <c:pt idx="22">
                  <c:v>-0.14394170898957637</c:v>
                </c:pt>
                <c:pt idx="23">
                  <c:v>-0.18074206160861706</c:v>
                </c:pt>
                <c:pt idx="24">
                  <c:v>-0.16344417517771059</c:v>
                </c:pt>
                <c:pt idx="25">
                  <c:v>-0.18220884741488441</c:v>
                </c:pt>
                <c:pt idx="26">
                  <c:v>-0.17499646537505942</c:v>
                </c:pt>
                <c:pt idx="27">
                  <c:v>-0.11287797460845861</c:v>
                </c:pt>
                <c:pt idx="28">
                  <c:v>-7.0402604296991855E-2</c:v>
                </c:pt>
                <c:pt idx="29">
                  <c:v>-3.0677136131331828E-3</c:v>
                </c:pt>
                <c:pt idx="30">
                  <c:v>7.4770336250745695E-2</c:v>
                </c:pt>
                <c:pt idx="31">
                  <c:v>7.6429433368029542E-2</c:v>
                </c:pt>
                <c:pt idx="32">
                  <c:v>9.8931162097385172E-2</c:v>
                </c:pt>
                <c:pt idx="33">
                  <c:v>0.13044703887983733</c:v>
                </c:pt>
                <c:pt idx="34">
                  <c:v>7.4705499625142169E-2</c:v>
                </c:pt>
                <c:pt idx="35">
                  <c:v>-7.9646992531434702E-4</c:v>
                </c:pt>
                <c:pt idx="36">
                  <c:v>-6.3658655766780314E-2</c:v>
                </c:pt>
                <c:pt idx="37">
                  <c:v>-0.11285185051641011</c:v>
                </c:pt>
                <c:pt idx="38">
                  <c:v>-0.12354904531719058</c:v>
                </c:pt>
                <c:pt idx="39">
                  <c:v>-0.1034902761185218</c:v>
                </c:pt>
                <c:pt idx="40">
                  <c:v>-8.8026119676101633E-2</c:v>
                </c:pt>
                <c:pt idx="41">
                  <c:v>-9.1355381643712597E-2</c:v>
                </c:pt>
                <c:pt idx="42">
                  <c:v>-9.2637881365520869E-2</c:v>
                </c:pt>
                <c:pt idx="43">
                  <c:v>-9.5843416577190532E-2</c:v>
                </c:pt>
                <c:pt idx="44">
                  <c:v>-9.1294196019549578E-2</c:v>
                </c:pt>
                <c:pt idx="45">
                  <c:v>-5.4746155545438047E-2</c:v>
                </c:pt>
                <c:pt idx="46">
                  <c:v>4.6640241868286747E-2</c:v>
                </c:pt>
                <c:pt idx="47">
                  <c:v>0.17562878778766988</c:v>
                </c:pt>
                <c:pt idx="48">
                  <c:v>0.26741672424985197</c:v>
                </c:pt>
                <c:pt idx="49">
                  <c:v>0.36764956146201477</c:v>
                </c:pt>
                <c:pt idx="50">
                  <c:v>0.42445097846429491</c:v>
                </c:pt>
                <c:pt idx="51">
                  <c:v>0.36062867796619802</c:v>
                </c:pt>
                <c:pt idx="52">
                  <c:v>0.27269454157662421</c:v>
                </c:pt>
                <c:pt idx="53">
                  <c:v>0.22429496874400323</c:v>
                </c:pt>
                <c:pt idx="54">
                  <c:v>0.17618996064850889</c:v>
                </c:pt>
                <c:pt idx="55">
                  <c:v>0.17542371893129793</c:v>
                </c:pt>
                <c:pt idx="56">
                  <c:v>0.18444478334563907</c:v>
                </c:pt>
                <c:pt idx="57">
                  <c:v>0.15339690791986138</c:v>
                </c:pt>
                <c:pt idx="58">
                  <c:v>0.21192203528417108</c:v>
                </c:pt>
                <c:pt idx="59">
                  <c:v>0.28749331884049156</c:v>
                </c:pt>
                <c:pt idx="60">
                  <c:v>0.25641488585210226</c:v>
                </c:pt>
                <c:pt idx="61">
                  <c:v>0.19931508043447477</c:v>
                </c:pt>
                <c:pt idx="62">
                  <c:v>0.11885028895881966</c:v>
                </c:pt>
                <c:pt idx="63">
                  <c:v>1.1058174057910541E-2</c:v>
                </c:pt>
                <c:pt idx="64">
                  <c:v>-6.2123402293963181E-2</c:v>
                </c:pt>
                <c:pt idx="65">
                  <c:v>-0.12262391601404521</c:v>
                </c:pt>
                <c:pt idx="66">
                  <c:v>-0.1810042152100928</c:v>
                </c:pt>
                <c:pt idx="67">
                  <c:v>-0.22795718783565899</c:v>
                </c:pt>
                <c:pt idx="68">
                  <c:v>-0.30949634401787651</c:v>
                </c:pt>
                <c:pt idx="69">
                  <c:v>-0.40676098729087662</c:v>
                </c:pt>
                <c:pt idx="70">
                  <c:v>-0.48884582622289319</c:v>
                </c:pt>
                <c:pt idx="71">
                  <c:v>-0.56006845363458146</c:v>
                </c:pt>
                <c:pt idx="72">
                  <c:v>-0.59858410881160795</c:v>
                </c:pt>
                <c:pt idx="73">
                  <c:v>-0.5983220072860258</c:v>
                </c:pt>
                <c:pt idx="74">
                  <c:v>-0.57446755125643401</c:v>
                </c:pt>
                <c:pt idx="75">
                  <c:v>-0.5302126247230603</c:v>
                </c:pt>
                <c:pt idx="76">
                  <c:v>-0.46580633495964774</c:v>
                </c:pt>
                <c:pt idx="77">
                  <c:v>-0.39571782717918003</c:v>
                </c:pt>
                <c:pt idx="78">
                  <c:v>-0.32167009314205819</c:v>
                </c:pt>
                <c:pt idx="79">
                  <c:v>-0.23692644588313372</c:v>
                </c:pt>
                <c:pt idx="80">
                  <c:v>-0.15266220742499403</c:v>
                </c:pt>
                <c:pt idx="81">
                  <c:v>-2.989967818660566E-2</c:v>
                </c:pt>
                <c:pt idx="82">
                  <c:v>0.12162349791866767</c:v>
                </c:pt>
                <c:pt idx="83">
                  <c:v>0.30036116193634332</c:v>
                </c:pt>
                <c:pt idx="84">
                  <c:v>0.52804306422505243</c:v>
                </c:pt>
                <c:pt idx="85">
                  <c:v>0.6270859099732784</c:v>
                </c:pt>
                <c:pt idx="86">
                  <c:v>0.57921844454453475</c:v>
                </c:pt>
                <c:pt idx="87">
                  <c:v>0.58035047323955014</c:v>
                </c:pt>
                <c:pt idx="88">
                  <c:v>0.61094988617406498</c:v>
                </c:pt>
                <c:pt idx="89">
                  <c:v>0.60785228787224499</c:v>
                </c:pt>
                <c:pt idx="90">
                  <c:v>0.6142254562277234</c:v>
                </c:pt>
                <c:pt idx="91">
                  <c:v>0.54794578126876581</c:v>
                </c:pt>
                <c:pt idx="92">
                  <c:v>0.42233877343931425</c:v>
                </c:pt>
                <c:pt idx="93">
                  <c:v>0.2793697600286511</c:v>
                </c:pt>
                <c:pt idx="94">
                  <c:v>0.11010005852851812</c:v>
                </c:pt>
                <c:pt idx="95">
                  <c:v>3.8162722915614955E-2</c:v>
                </c:pt>
                <c:pt idx="96">
                  <c:v>5.3832505871959979E-2</c:v>
                </c:pt>
                <c:pt idx="97">
                  <c:v>-6.8229105377060062E-4</c:v>
                </c:pt>
                <c:pt idx="98">
                  <c:v>-9.6944647202348411E-2</c:v>
                </c:pt>
                <c:pt idx="99">
                  <c:v>-0.15412495058967324</c:v>
                </c:pt>
                <c:pt idx="100">
                  <c:v>-0.21047700286702031</c:v>
                </c:pt>
                <c:pt idx="101">
                  <c:v>-0.22855207280611245</c:v>
                </c:pt>
                <c:pt idx="102">
                  <c:v>-0.20693908745013911</c:v>
                </c:pt>
                <c:pt idx="103">
                  <c:v>-0.2159177952079141</c:v>
                </c:pt>
                <c:pt idx="104">
                  <c:v>-0.18179654286628222</c:v>
                </c:pt>
                <c:pt idx="105">
                  <c:v>-0.10073036028077331</c:v>
                </c:pt>
                <c:pt idx="106">
                  <c:v>-8.8847837205291103E-2</c:v>
                </c:pt>
                <c:pt idx="107">
                  <c:v>-0.13882477640665247</c:v>
                </c:pt>
                <c:pt idx="108">
                  <c:v>-0.2044713370893716</c:v>
                </c:pt>
                <c:pt idx="109">
                  <c:v>-0.26116376683202114</c:v>
                </c:pt>
                <c:pt idx="110">
                  <c:v>-0.28201670303838089</c:v>
                </c:pt>
                <c:pt idx="111">
                  <c:v>-0.29325876303094667</c:v>
                </c:pt>
                <c:pt idx="112">
                  <c:v>-0.30206704006128526</c:v>
                </c:pt>
                <c:pt idx="113">
                  <c:v>-0.2666355121381434</c:v>
                </c:pt>
                <c:pt idx="114">
                  <c:v>-0.21066367077455472</c:v>
                </c:pt>
                <c:pt idx="115">
                  <c:v>-0.14337742207383131</c:v>
                </c:pt>
                <c:pt idx="116">
                  <c:v>-6.7977680872527313E-2</c:v>
                </c:pt>
                <c:pt idx="117">
                  <c:v>-2.1242362254580094E-2</c:v>
                </c:pt>
                <c:pt idx="118">
                  <c:v>9.5147434476330561E-2</c:v>
                </c:pt>
                <c:pt idx="119">
                  <c:v>0.29186299954233252</c:v>
                </c:pt>
                <c:pt idx="120">
                  <c:v>0.41924367243169813</c:v>
                </c:pt>
                <c:pt idx="121">
                  <c:v>0.48919633066438162</c:v>
                </c:pt>
                <c:pt idx="122">
                  <c:v>0.4818987673604016</c:v>
                </c:pt>
                <c:pt idx="123">
                  <c:v>0.35138292995170017</c:v>
                </c:pt>
                <c:pt idx="124">
                  <c:v>0.22601023631510553</c:v>
                </c:pt>
                <c:pt idx="125">
                  <c:v>9.4173918838799109E-2</c:v>
                </c:pt>
                <c:pt idx="126">
                  <c:v>-6.7241203946605599E-2</c:v>
                </c:pt>
                <c:pt idx="127">
                  <c:v>-0.13715811878855211</c:v>
                </c:pt>
                <c:pt idx="128">
                  <c:v>-0.11545206097382099</c:v>
                </c:pt>
                <c:pt idx="129">
                  <c:v>-0.11834031412171264</c:v>
                </c:pt>
                <c:pt idx="130">
                  <c:v>-0.17873413422661499</c:v>
                </c:pt>
                <c:pt idx="131">
                  <c:v>-0.2361802369458712</c:v>
                </c:pt>
                <c:pt idx="132">
                  <c:v>-0.2644885875996601</c:v>
                </c:pt>
                <c:pt idx="133">
                  <c:v>-0.29172536503121682</c:v>
                </c:pt>
                <c:pt idx="134">
                  <c:v>-0.32519743410159396</c:v>
                </c:pt>
                <c:pt idx="135">
                  <c:v>-0.30072222674889892</c:v>
                </c:pt>
                <c:pt idx="136">
                  <c:v>-0.23915627106156367</c:v>
                </c:pt>
                <c:pt idx="137">
                  <c:v>-0.23161621993579828</c:v>
                </c:pt>
                <c:pt idx="138">
                  <c:v>-0.20980267325262691</c:v>
                </c:pt>
                <c:pt idx="139">
                  <c:v>-0.17437268994952715</c:v>
                </c:pt>
                <c:pt idx="140">
                  <c:v>-0.19785472984686803</c:v>
                </c:pt>
                <c:pt idx="141">
                  <c:v>-0.20673612934413133</c:v>
                </c:pt>
                <c:pt idx="142">
                  <c:v>-0.20740194584559568</c:v>
                </c:pt>
                <c:pt idx="143">
                  <c:v>-0.20370369729891336</c:v>
                </c:pt>
                <c:pt idx="144">
                  <c:v>-0.14760569332772033</c:v>
                </c:pt>
                <c:pt idx="145">
                  <c:v>-5.1119567118815268E-2</c:v>
                </c:pt>
                <c:pt idx="146">
                  <c:v>8.852176666922329E-2</c:v>
                </c:pt>
                <c:pt idx="147">
                  <c:v>0.13164630724793369</c:v>
                </c:pt>
                <c:pt idx="148">
                  <c:v>9.8486862675101206E-2</c:v>
                </c:pt>
                <c:pt idx="149">
                  <c:v>0.1231455429329944</c:v>
                </c:pt>
                <c:pt idx="150">
                  <c:v>4.7906129252175411E-2</c:v>
                </c:pt>
                <c:pt idx="151">
                  <c:v>-7.9064975722889286E-2</c:v>
                </c:pt>
                <c:pt idx="152">
                  <c:v>-0.12294781817236933</c:v>
                </c:pt>
                <c:pt idx="153">
                  <c:v>-0.13787685992246868</c:v>
                </c:pt>
                <c:pt idx="154">
                  <c:v>-0.12881492769940628</c:v>
                </c:pt>
                <c:pt idx="155">
                  <c:v>-0.15783479184625238</c:v>
                </c:pt>
                <c:pt idx="156">
                  <c:v>-0.23765661009641792</c:v>
                </c:pt>
                <c:pt idx="157">
                  <c:v>-0.25266521247314655</c:v>
                </c:pt>
                <c:pt idx="158">
                  <c:v>-0.16015005189238596</c:v>
                </c:pt>
                <c:pt idx="159">
                  <c:v>-1.1222128491639616E-2</c:v>
                </c:pt>
                <c:pt idx="160">
                  <c:v>9.3371259368973059E-2</c:v>
                </c:pt>
                <c:pt idx="161">
                  <c:v>0.1120291682217549</c:v>
                </c:pt>
                <c:pt idx="162">
                  <c:v>0.1267387271603635</c:v>
                </c:pt>
                <c:pt idx="163">
                  <c:v>0.24516872349757035</c:v>
                </c:pt>
                <c:pt idx="164">
                  <c:v>0.40242822553419555</c:v>
                </c:pt>
                <c:pt idx="165">
                  <c:v>0.51717267648780463</c:v>
                </c:pt>
                <c:pt idx="166">
                  <c:v>0.69894511484649113</c:v>
                </c:pt>
                <c:pt idx="167">
                  <c:v>0.84519322135749375</c:v>
                </c:pt>
                <c:pt idx="168">
                  <c:v>0.69983509921743892</c:v>
                </c:pt>
                <c:pt idx="169">
                  <c:v>0.53950189459718589</c:v>
                </c:pt>
                <c:pt idx="170">
                  <c:v>0.51773722171481174</c:v>
                </c:pt>
                <c:pt idx="171">
                  <c:v>0.48184985998616403</c:v>
                </c:pt>
                <c:pt idx="172">
                  <c:v>0.49524011093461051</c:v>
                </c:pt>
                <c:pt idx="173">
                  <c:v>0.5615511035045575</c:v>
                </c:pt>
                <c:pt idx="174">
                  <c:v>0.49531322481705753</c:v>
                </c:pt>
                <c:pt idx="175">
                  <c:v>0.28019258099296929</c:v>
                </c:pt>
                <c:pt idx="176">
                  <c:v>0.11872079961464221</c:v>
                </c:pt>
                <c:pt idx="177">
                  <c:v>0.11992079662972666</c:v>
                </c:pt>
                <c:pt idx="178">
                  <c:v>0.18856366598137164</c:v>
                </c:pt>
                <c:pt idx="179">
                  <c:v>0.17315254560782511</c:v>
                </c:pt>
                <c:pt idx="180">
                  <c:v>7.4791240318764718E-2</c:v>
                </c:pt>
                <c:pt idx="181">
                  <c:v>-3.0640212252934229E-2</c:v>
                </c:pt>
                <c:pt idx="182">
                  <c:v>-7.2220912513571767E-2</c:v>
                </c:pt>
                <c:pt idx="183">
                  <c:v>-0.10097372659613035</c:v>
                </c:pt>
                <c:pt idx="184">
                  <c:v>-0.22539258525847172</c:v>
                </c:pt>
                <c:pt idx="185">
                  <c:v>-0.36977883201455264</c:v>
                </c:pt>
                <c:pt idx="186">
                  <c:v>-0.44196250080408972</c:v>
                </c:pt>
                <c:pt idx="187">
                  <c:v>-0.48022945017540297</c:v>
                </c:pt>
                <c:pt idx="188">
                  <c:v>-0.51739664948518871</c:v>
                </c:pt>
                <c:pt idx="189">
                  <c:v>-0.54930569378492522</c:v>
                </c:pt>
                <c:pt idx="190">
                  <c:v>-0.57383738557640318</c:v>
                </c:pt>
                <c:pt idx="191">
                  <c:v>-0.56815194486957155</c:v>
                </c:pt>
                <c:pt idx="192">
                  <c:v>-0.47771201922861228</c:v>
                </c:pt>
                <c:pt idx="193">
                  <c:v>-0.30179802723511684</c:v>
                </c:pt>
                <c:pt idx="194">
                  <c:v>-0.22043295605096691</c:v>
                </c:pt>
                <c:pt idx="195">
                  <c:v>-0.21593428852905505</c:v>
                </c:pt>
                <c:pt idx="196">
                  <c:v>-0.15668505532774357</c:v>
                </c:pt>
                <c:pt idx="197">
                  <c:v>-0.14259011920385722</c:v>
                </c:pt>
                <c:pt idx="198">
                  <c:v>-0.11743349733017494</c:v>
                </c:pt>
                <c:pt idx="199">
                  <c:v>-5.3013693365061565E-3</c:v>
                </c:pt>
                <c:pt idx="200">
                  <c:v>9.5120328945874633E-2</c:v>
                </c:pt>
                <c:pt idx="201">
                  <c:v>0.10275924889881183</c:v>
                </c:pt>
                <c:pt idx="202">
                  <c:v>-3.8748871256487627E-3</c:v>
                </c:pt>
                <c:pt idx="203">
                  <c:v>-9.1628001342021315E-2</c:v>
                </c:pt>
                <c:pt idx="204">
                  <c:v>-0.12911412080907025</c:v>
                </c:pt>
                <c:pt idx="205">
                  <c:v>-0.26144000709581861</c:v>
                </c:pt>
                <c:pt idx="206">
                  <c:v>-0.39060076111368935</c:v>
                </c:pt>
                <c:pt idx="207">
                  <c:v>-0.39480321969919552</c:v>
                </c:pt>
                <c:pt idx="208">
                  <c:v>-0.32080190832202171</c:v>
                </c:pt>
                <c:pt idx="209">
                  <c:v>-0.1291520614839794</c:v>
                </c:pt>
                <c:pt idx="210">
                  <c:v>0.14121524141393182</c:v>
                </c:pt>
                <c:pt idx="211">
                  <c:v>0.25761926219921549</c:v>
                </c:pt>
                <c:pt idx="212">
                  <c:v>0.2192413946698486</c:v>
                </c:pt>
                <c:pt idx="213">
                  <c:v>0.19553569219218936</c:v>
                </c:pt>
                <c:pt idx="214">
                  <c:v>0.26859611050586474</c:v>
                </c:pt>
                <c:pt idx="215">
                  <c:v>0.44749008604627072</c:v>
                </c:pt>
                <c:pt idx="216">
                  <c:v>0.60148344396223452</c:v>
                </c:pt>
                <c:pt idx="217">
                  <c:v>0.81005560371015495</c:v>
                </c:pt>
                <c:pt idx="218">
                  <c:v>0.97116599695320383</c:v>
                </c:pt>
                <c:pt idx="219">
                  <c:v>0.81241986510198383</c:v>
                </c:pt>
                <c:pt idx="220">
                  <c:v>0.69800541797084503</c:v>
                </c:pt>
                <c:pt idx="221">
                  <c:v>0.63175250502631997</c:v>
                </c:pt>
                <c:pt idx="222">
                  <c:v>0.43052984388588778</c:v>
                </c:pt>
                <c:pt idx="223">
                  <c:v>0.34626414646108672</c:v>
                </c:pt>
                <c:pt idx="224">
                  <c:v>0.38615890749798809</c:v>
                </c:pt>
                <c:pt idx="225">
                  <c:v>0.43100641466422607</c:v>
                </c:pt>
                <c:pt idx="226">
                  <c:v>0.48106118902074768</c:v>
                </c:pt>
                <c:pt idx="227">
                  <c:v>0.35921233449294254</c:v>
                </c:pt>
                <c:pt idx="228">
                  <c:v>0.20893975288711264</c:v>
                </c:pt>
                <c:pt idx="229">
                  <c:v>0.20934948515012608</c:v>
                </c:pt>
                <c:pt idx="230">
                  <c:v>0.19330498469949009</c:v>
                </c:pt>
                <c:pt idx="231">
                  <c:v>0.17664152665815958</c:v>
                </c:pt>
                <c:pt idx="232">
                  <c:v>0.19664278393318013</c:v>
                </c:pt>
                <c:pt idx="233">
                  <c:v>0.16619032864926875</c:v>
                </c:pt>
                <c:pt idx="234">
                  <c:v>0.11303689681884266</c:v>
                </c:pt>
                <c:pt idx="235">
                  <c:v>5.5823363204214438E-2</c:v>
                </c:pt>
                <c:pt idx="236">
                  <c:v>-4.0820238454760682E-2</c:v>
                </c:pt>
                <c:pt idx="237">
                  <c:v>-0.15043789000069296</c:v>
                </c:pt>
                <c:pt idx="238">
                  <c:v>-0.2112460880667244</c:v>
                </c:pt>
                <c:pt idx="239">
                  <c:v>-0.20290841273340854</c:v>
                </c:pt>
                <c:pt idx="240">
                  <c:v>-0.14128614497852854</c:v>
                </c:pt>
                <c:pt idx="241">
                  <c:v>-5.52840088497486E-2</c:v>
                </c:pt>
                <c:pt idx="242">
                  <c:v>8.3877474833615739E-3</c:v>
                </c:pt>
                <c:pt idx="243">
                  <c:v>-3.6801893038838851E-2</c:v>
                </c:pt>
                <c:pt idx="244">
                  <c:v>-0.13286954869428946</c:v>
                </c:pt>
                <c:pt idx="245">
                  <c:v>-0.17591611638104132</c:v>
                </c:pt>
                <c:pt idx="246">
                  <c:v>-0.18958507488855869</c:v>
                </c:pt>
                <c:pt idx="247">
                  <c:v>-0.20522555001621079</c:v>
                </c:pt>
                <c:pt idx="248">
                  <c:v>-0.19185698859104316</c:v>
                </c:pt>
                <c:pt idx="249">
                  <c:v>-0.13498274038306279</c:v>
                </c:pt>
                <c:pt idx="250">
                  <c:v>-0.1349330449253936</c:v>
                </c:pt>
                <c:pt idx="251">
                  <c:v>-0.27411510071292489</c:v>
                </c:pt>
                <c:pt idx="252">
                  <c:v>-0.44119185287716467</c:v>
                </c:pt>
                <c:pt idx="253">
                  <c:v>-0.50478914185776358</c:v>
                </c:pt>
                <c:pt idx="254">
                  <c:v>-0.47156848133004148</c:v>
                </c:pt>
                <c:pt idx="255">
                  <c:v>-0.36534971744855738</c:v>
                </c:pt>
                <c:pt idx="256">
                  <c:v>-0.24392404611378249</c:v>
                </c:pt>
                <c:pt idx="257">
                  <c:v>-0.13646482519604541</c:v>
                </c:pt>
                <c:pt idx="258">
                  <c:v>1.4707898488472759E-2</c:v>
                </c:pt>
                <c:pt idx="259">
                  <c:v>0.12116429506200688</c:v>
                </c:pt>
                <c:pt idx="260">
                  <c:v>0.2142363194064596</c:v>
                </c:pt>
                <c:pt idx="261">
                  <c:v>0.29803425290009122</c:v>
                </c:pt>
                <c:pt idx="262">
                  <c:v>0.31913604084942548</c:v>
                </c:pt>
                <c:pt idx="263">
                  <c:v>0.43188499704678818</c:v>
                </c:pt>
                <c:pt idx="264">
                  <c:v>0.52419088042442286</c:v>
                </c:pt>
                <c:pt idx="265">
                  <c:v>0.41517558102114838</c:v>
                </c:pt>
                <c:pt idx="266">
                  <c:v>0.34209091864944785</c:v>
                </c:pt>
                <c:pt idx="267">
                  <c:v>0.39847388957790431</c:v>
                </c:pt>
                <c:pt idx="268">
                  <c:v>0.28294052915462764</c:v>
                </c:pt>
                <c:pt idx="269">
                  <c:v>3.8287119918688051E-2</c:v>
                </c:pt>
                <c:pt idx="270">
                  <c:v>-9.6328269109460907E-2</c:v>
                </c:pt>
                <c:pt idx="271">
                  <c:v>-0.13243801172576586</c:v>
                </c:pt>
                <c:pt idx="272">
                  <c:v>-0.15731536807909419</c:v>
                </c:pt>
                <c:pt idx="273">
                  <c:v>-0.17710336357683543</c:v>
                </c:pt>
                <c:pt idx="274">
                  <c:v>-0.15835092044033627</c:v>
                </c:pt>
                <c:pt idx="275">
                  <c:v>-9.2654502409158401E-2</c:v>
                </c:pt>
                <c:pt idx="276">
                  <c:v>4.1171505774739714E-3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8-45F5-A83E-FCC39821EEA8}"/>
            </c:ext>
          </c:extLst>
        </c:ser>
        <c:ser>
          <c:idx val="3"/>
          <c:order val="1"/>
          <c:tx>
            <c:strRef>
              <c:f>REGV!$BX$10</c:f>
              <c:strCache>
                <c:ptCount val="1"/>
                <c:pt idx="0">
                  <c:v>TCA-REMAQN</c:v>
                </c:pt>
              </c:strCache>
            </c:strRef>
          </c:tx>
          <c:spPr>
            <a:ln w="3175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REGV!$A$119:$A$419</c:f>
              <c:numCache>
                <c:formatCode>0.00</c:formatCode>
                <c:ptCount val="301"/>
                <c:pt idx="0">
                  <c:v>2003.01</c:v>
                </c:pt>
                <c:pt idx="1">
                  <c:v>2003.02</c:v>
                </c:pt>
                <c:pt idx="2">
                  <c:v>2003.03</c:v>
                </c:pt>
                <c:pt idx="3">
                  <c:v>2003.04</c:v>
                </c:pt>
                <c:pt idx="4">
                  <c:v>2003.05</c:v>
                </c:pt>
                <c:pt idx="5">
                  <c:v>2003.06</c:v>
                </c:pt>
                <c:pt idx="6">
                  <c:v>2003.07</c:v>
                </c:pt>
                <c:pt idx="7">
                  <c:v>2003.08</c:v>
                </c:pt>
                <c:pt idx="8">
                  <c:v>2003.09</c:v>
                </c:pt>
                <c:pt idx="9">
                  <c:v>2003.1</c:v>
                </c:pt>
                <c:pt idx="10">
                  <c:v>2003.11</c:v>
                </c:pt>
                <c:pt idx="11">
                  <c:v>2003.12</c:v>
                </c:pt>
                <c:pt idx="12">
                  <c:v>2004.01</c:v>
                </c:pt>
                <c:pt idx="13">
                  <c:v>2004.02</c:v>
                </c:pt>
                <c:pt idx="14">
                  <c:v>2004.03</c:v>
                </c:pt>
                <c:pt idx="15">
                  <c:v>2004.04</c:v>
                </c:pt>
                <c:pt idx="16">
                  <c:v>2004.05</c:v>
                </c:pt>
                <c:pt idx="17">
                  <c:v>2004.06</c:v>
                </c:pt>
                <c:pt idx="18">
                  <c:v>2004.07</c:v>
                </c:pt>
                <c:pt idx="19">
                  <c:v>2004.08</c:v>
                </c:pt>
                <c:pt idx="20">
                  <c:v>2004.09</c:v>
                </c:pt>
                <c:pt idx="21">
                  <c:v>2004.1</c:v>
                </c:pt>
                <c:pt idx="22">
                  <c:v>2004.11</c:v>
                </c:pt>
                <c:pt idx="23">
                  <c:v>2004.12</c:v>
                </c:pt>
                <c:pt idx="24">
                  <c:v>2005.01</c:v>
                </c:pt>
                <c:pt idx="25">
                  <c:v>2005.02</c:v>
                </c:pt>
                <c:pt idx="26">
                  <c:v>2005.03</c:v>
                </c:pt>
                <c:pt idx="27">
                  <c:v>2005.04</c:v>
                </c:pt>
                <c:pt idx="28">
                  <c:v>2005.05</c:v>
                </c:pt>
                <c:pt idx="29">
                  <c:v>2005.06</c:v>
                </c:pt>
                <c:pt idx="30">
                  <c:v>2005.07</c:v>
                </c:pt>
                <c:pt idx="31">
                  <c:v>2005.08</c:v>
                </c:pt>
                <c:pt idx="32">
                  <c:v>2005.09</c:v>
                </c:pt>
                <c:pt idx="33">
                  <c:v>2005.1</c:v>
                </c:pt>
                <c:pt idx="34">
                  <c:v>2005.11</c:v>
                </c:pt>
                <c:pt idx="35">
                  <c:v>2005.12</c:v>
                </c:pt>
                <c:pt idx="36">
                  <c:v>2006.01</c:v>
                </c:pt>
                <c:pt idx="37">
                  <c:v>2006.02</c:v>
                </c:pt>
                <c:pt idx="38">
                  <c:v>2006.03</c:v>
                </c:pt>
                <c:pt idx="39">
                  <c:v>2006.04</c:v>
                </c:pt>
                <c:pt idx="40">
                  <c:v>2006.05</c:v>
                </c:pt>
                <c:pt idx="41">
                  <c:v>2006.06</c:v>
                </c:pt>
                <c:pt idx="42">
                  <c:v>2006.07</c:v>
                </c:pt>
                <c:pt idx="43">
                  <c:v>2006.08</c:v>
                </c:pt>
                <c:pt idx="44">
                  <c:v>2006.09</c:v>
                </c:pt>
                <c:pt idx="45">
                  <c:v>2006.1</c:v>
                </c:pt>
                <c:pt idx="46">
                  <c:v>2006.11</c:v>
                </c:pt>
                <c:pt idx="47">
                  <c:v>2006.12</c:v>
                </c:pt>
                <c:pt idx="48">
                  <c:v>2007.01</c:v>
                </c:pt>
                <c:pt idx="49">
                  <c:v>2007.02</c:v>
                </c:pt>
                <c:pt idx="50">
                  <c:v>2007.03</c:v>
                </c:pt>
                <c:pt idx="51">
                  <c:v>2007.04</c:v>
                </c:pt>
                <c:pt idx="52">
                  <c:v>2007.05</c:v>
                </c:pt>
                <c:pt idx="53">
                  <c:v>2007.06</c:v>
                </c:pt>
                <c:pt idx="54">
                  <c:v>2007.07</c:v>
                </c:pt>
                <c:pt idx="55">
                  <c:v>2007.08</c:v>
                </c:pt>
                <c:pt idx="56">
                  <c:v>2007.09</c:v>
                </c:pt>
                <c:pt idx="57">
                  <c:v>2007.1</c:v>
                </c:pt>
                <c:pt idx="58">
                  <c:v>2007.11</c:v>
                </c:pt>
                <c:pt idx="59">
                  <c:v>2007.12</c:v>
                </c:pt>
                <c:pt idx="60">
                  <c:v>2008.01</c:v>
                </c:pt>
                <c:pt idx="61">
                  <c:v>2008.02</c:v>
                </c:pt>
                <c:pt idx="62">
                  <c:v>2008.03</c:v>
                </c:pt>
                <c:pt idx="63">
                  <c:v>2008.04</c:v>
                </c:pt>
                <c:pt idx="64">
                  <c:v>2008.05</c:v>
                </c:pt>
                <c:pt idx="65">
                  <c:v>2008.06</c:v>
                </c:pt>
                <c:pt idx="66">
                  <c:v>2008.07</c:v>
                </c:pt>
                <c:pt idx="67">
                  <c:v>2008.08</c:v>
                </c:pt>
                <c:pt idx="68">
                  <c:v>2008.09</c:v>
                </c:pt>
                <c:pt idx="69">
                  <c:v>2008.1</c:v>
                </c:pt>
                <c:pt idx="70">
                  <c:v>2008.11</c:v>
                </c:pt>
                <c:pt idx="71">
                  <c:v>2008.12</c:v>
                </c:pt>
                <c:pt idx="72">
                  <c:v>2009.01</c:v>
                </c:pt>
                <c:pt idx="73">
                  <c:v>2009.02</c:v>
                </c:pt>
                <c:pt idx="74">
                  <c:v>2009.03</c:v>
                </c:pt>
                <c:pt idx="75">
                  <c:v>2009.04</c:v>
                </c:pt>
                <c:pt idx="76">
                  <c:v>2009.05</c:v>
                </c:pt>
                <c:pt idx="77">
                  <c:v>2009.06</c:v>
                </c:pt>
                <c:pt idx="78">
                  <c:v>2009.07</c:v>
                </c:pt>
                <c:pt idx="79">
                  <c:v>2009.08</c:v>
                </c:pt>
                <c:pt idx="80">
                  <c:v>2009.09</c:v>
                </c:pt>
                <c:pt idx="81">
                  <c:v>2009.1</c:v>
                </c:pt>
                <c:pt idx="82">
                  <c:v>2009.11</c:v>
                </c:pt>
                <c:pt idx="83">
                  <c:v>2009.12</c:v>
                </c:pt>
                <c:pt idx="84">
                  <c:v>2010.01</c:v>
                </c:pt>
                <c:pt idx="85">
                  <c:v>2010.02</c:v>
                </c:pt>
                <c:pt idx="86">
                  <c:v>2010.03</c:v>
                </c:pt>
                <c:pt idx="87">
                  <c:v>2010.04</c:v>
                </c:pt>
                <c:pt idx="88">
                  <c:v>2010.05</c:v>
                </c:pt>
                <c:pt idx="89">
                  <c:v>2010.06</c:v>
                </c:pt>
                <c:pt idx="90">
                  <c:v>2010.07</c:v>
                </c:pt>
                <c:pt idx="91">
                  <c:v>2010.08</c:v>
                </c:pt>
                <c:pt idx="92">
                  <c:v>2010.09</c:v>
                </c:pt>
                <c:pt idx="93">
                  <c:v>2010.1</c:v>
                </c:pt>
                <c:pt idx="94">
                  <c:v>2010.11</c:v>
                </c:pt>
                <c:pt idx="95">
                  <c:v>2010.12</c:v>
                </c:pt>
                <c:pt idx="96">
                  <c:v>2011.01</c:v>
                </c:pt>
                <c:pt idx="97">
                  <c:v>2011.02</c:v>
                </c:pt>
                <c:pt idx="98">
                  <c:v>2011.03</c:v>
                </c:pt>
                <c:pt idx="99">
                  <c:v>2011.04</c:v>
                </c:pt>
                <c:pt idx="100">
                  <c:v>2011.05</c:v>
                </c:pt>
                <c:pt idx="101">
                  <c:v>2011.06</c:v>
                </c:pt>
                <c:pt idx="102">
                  <c:v>2011.07</c:v>
                </c:pt>
                <c:pt idx="103">
                  <c:v>2011.08</c:v>
                </c:pt>
                <c:pt idx="104">
                  <c:v>2011.09</c:v>
                </c:pt>
                <c:pt idx="105">
                  <c:v>2011.1</c:v>
                </c:pt>
                <c:pt idx="106">
                  <c:v>2011.11</c:v>
                </c:pt>
                <c:pt idx="107">
                  <c:v>2011.12</c:v>
                </c:pt>
                <c:pt idx="108">
                  <c:v>2012.01</c:v>
                </c:pt>
                <c:pt idx="109">
                  <c:v>2012.02</c:v>
                </c:pt>
                <c:pt idx="110">
                  <c:v>2012.03</c:v>
                </c:pt>
                <c:pt idx="111">
                  <c:v>2012.04</c:v>
                </c:pt>
                <c:pt idx="112">
                  <c:v>2012.05</c:v>
                </c:pt>
                <c:pt idx="113">
                  <c:v>2012.06</c:v>
                </c:pt>
                <c:pt idx="114">
                  <c:v>2012.07</c:v>
                </c:pt>
                <c:pt idx="115">
                  <c:v>2012.08</c:v>
                </c:pt>
                <c:pt idx="116">
                  <c:v>2012.09</c:v>
                </c:pt>
                <c:pt idx="117">
                  <c:v>2012.1</c:v>
                </c:pt>
                <c:pt idx="118">
                  <c:v>2012.11</c:v>
                </c:pt>
                <c:pt idx="119">
                  <c:v>2012.12</c:v>
                </c:pt>
                <c:pt idx="120">
                  <c:v>2013.01</c:v>
                </c:pt>
                <c:pt idx="121">
                  <c:v>2013.02</c:v>
                </c:pt>
                <c:pt idx="122">
                  <c:v>2013.03</c:v>
                </c:pt>
                <c:pt idx="123">
                  <c:v>2013.04</c:v>
                </c:pt>
                <c:pt idx="124">
                  <c:v>2013.05</c:v>
                </c:pt>
                <c:pt idx="125">
                  <c:v>2013.06</c:v>
                </c:pt>
                <c:pt idx="126">
                  <c:v>2013.07</c:v>
                </c:pt>
                <c:pt idx="127">
                  <c:v>2013.08</c:v>
                </c:pt>
                <c:pt idx="128">
                  <c:v>2013.09</c:v>
                </c:pt>
                <c:pt idx="129">
                  <c:v>2013.1</c:v>
                </c:pt>
                <c:pt idx="130">
                  <c:v>2013.11</c:v>
                </c:pt>
                <c:pt idx="131">
                  <c:v>2013.12</c:v>
                </c:pt>
                <c:pt idx="132">
                  <c:v>2014.01</c:v>
                </c:pt>
                <c:pt idx="133">
                  <c:v>2014.02</c:v>
                </c:pt>
                <c:pt idx="134">
                  <c:v>2014.03</c:v>
                </c:pt>
                <c:pt idx="135">
                  <c:v>2014.04</c:v>
                </c:pt>
                <c:pt idx="136">
                  <c:v>2014.05</c:v>
                </c:pt>
                <c:pt idx="137">
                  <c:v>2014.06</c:v>
                </c:pt>
                <c:pt idx="138">
                  <c:v>2014.07</c:v>
                </c:pt>
                <c:pt idx="139">
                  <c:v>2014.08</c:v>
                </c:pt>
                <c:pt idx="140">
                  <c:v>2014.09</c:v>
                </c:pt>
                <c:pt idx="141">
                  <c:v>2014.1</c:v>
                </c:pt>
                <c:pt idx="142">
                  <c:v>2014.11</c:v>
                </c:pt>
                <c:pt idx="143">
                  <c:v>2014.12</c:v>
                </c:pt>
                <c:pt idx="144">
                  <c:v>2015.01</c:v>
                </c:pt>
                <c:pt idx="145">
                  <c:v>2015.02</c:v>
                </c:pt>
                <c:pt idx="146">
                  <c:v>2015.03</c:v>
                </c:pt>
                <c:pt idx="147">
                  <c:v>2015.04</c:v>
                </c:pt>
                <c:pt idx="148">
                  <c:v>2015.05</c:v>
                </c:pt>
                <c:pt idx="149">
                  <c:v>2015.06</c:v>
                </c:pt>
                <c:pt idx="150">
                  <c:v>2015.07</c:v>
                </c:pt>
                <c:pt idx="151">
                  <c:v>2015.08</c:v>
                </c:pt>
                <c:pt idx="152">
                  <c:v>2015.09</c:v>
                </c:pt>
                <c:pt idx="153">
                  <c:v>2015.1</c:v>
                </c:pt>
                <c:pt idx="154">
                  <c:v>2015.11</c:v>
                </c:pt>
                <c:pt idx="155">
                  <c:v>2015.12</c:v>
                </c:pt>
                <c:pt idx="156">
                  <c:v>2016.01</c:v>
                </c:pt>
                <c:pt idx="157">
                  <c:v>2016.02</c:v>
                </c:pt>
                <c:pt idx="158">
                  <c:v>2016.03</c:v>
                </c:pt>
                <c:pt idx="159">
                  <c:v>2016.04</c:v>
                </c:pt>
                <c:pt idx="160">
                  <c:v>2016.05</c:v>
                </c:pt>
                <c:pt idx="161">
                  <c:v>2016.06</c:v>
                </c:pt>
                <c:pt idx="162">
                  <c:v>2016.07</c:v>
                </c:pt>
                <c:pt idx="163">
                  <c:v>2016.08</c:v>
                </c:pt>
                <c:pt idx="164">
                  <c:v>2016.09</c:v>
                </c:pt>
                <c:pt idx="165">
                  <c:v>2016.1</c:v>
                </c:pt>
                <c:pt idx="166">
                  <c:v>2016.11</c:v>
                </c:pt>
                <c:pt idx="167">
                  <c:v>2016.12</c:v>
                </c:pt>
                <c:pt idx="168">
                  <c:v>2017.01</c:v>
                </c:pt>
                <c:pt idx="169">
                  <c:v>2017.02</c:v>
                </c:pt>
                <c:pt idx="170">
                  <c:v>2017.03</c:v>
                </c:pt>
                <c:pt idx="171">
                  <c:v>2017.04</c:v>
                </c:pt>
                <c:pt idx="172">
                  <c:v>2017.05</c:v>
                </c:pt>
                <c:pt idx="173">
                  <c:v>2017.06</c:v>
                </c:pt>
                <c:pt idx="174">
                  <c:v>2017.07</c:v>
                </c:pt>
                <c:pt idx="175">
                  <c:v>2017.08</c:v>
                </c:pt>
                <c:pt idx="176">
                  <c:v>2017.09</c:v>
                </c:pt>
                <c:pt idx="177">
                  <c:v>2017.1</c:v>
                </c:pt>
                <c:pt idx="178">
                  <c:v>2017.11</c:v>
                </c:pt>
                <c:pt idx="179">
                  <c:v>2017.12</c:v>
                </c:pt>
                <c:pt idx="180">
                  <c:v>2018.01</c:v>
                </c:pt>
                <c:pt idx="181">
                  <c:v>2018.02</c:v>
                </c:pt>
                <c:pt idx="182">
                  <c:v>2018.03</c:v>
                </c:pt>
                <c:pt idx="183">
                  <c:v>2018.04</c:v>
                </c:pt>
                <c:pt idx="184">
                  <c:v>2018.05</c:v>
                </c:pt>
                <c:pt idx="185">
                  <c:v>2018.06</c:v>
                </c:pt>
                <c:pt idx="186">
                  <c:v>2018.07</c:v>
                </c:pt>
                <c:pt idx="187">
                  <c:v>2018.08</c:v>
                </c:pt>
                <c:pt idx="188">
                  <c:v>2018.09</c:v>
                </c:pt>
                <c:pt idx="189">
                  <c:v>2018.1</c:v>
                </c:pt>
                <c:pt idx="190">
                  <c:v>2018.11</c:v>
                </c:pt>
                <c:pt idx="191">
                  <c:v>2018.12</c:v>
                </c:pt>
                <c:pt idx="192">
                  <c:v>2019.01</c:v>
                </c:pt>
                <c:pt idx="193">
                  <c:v>2019.02</c:v>
                </c:pt>
                <c:pt idx="194">
                  <c:v>2019.03</c:v>
                </c:pt>
                <c:pt idx="195">
                  <c:v>2019.04</c:v>
                </c:pt>
                <c:pt idx="196">
                  <c:v>2019.05</c:v>
                </c:pt>
                <c:pt idx="197">
                  <c:v>2019.06</c:v>
                </c:pt>
                <c:pt idx="198">
                  <c:v>2019.07</c:v>
                </c:pt>
                <c:pt idx="199">
                  <c:v>2019.08</c:v>
                </c:pt>
                <c:pt idx="200">
                  <c:v>2019.09</c:v>
                </c:pt>
                <c:pt idx="201">
                  <c:v>2019.1</c:v>
                </c:pt>
                <c:pt idx="202">
                  <c:v>2019.11</c:v>
                </c:pt>
                <c:pt idx="203">
                  <c:v>2019.12</c:v>
                </c:pt>
                <c:pt idx="204">
                  <c:v>2020.01</c:v>
                </c:pt>
                <c:pt idx="205">
                  <c:v>2020.02</c:v>
                </c:pt>
                <c:pt idx="206">
                  <c:v>2020.03</c:v>
                </c:pt>
                <c:pt idx="207">
                  <c:v>2020.04</c:v>
                </c:pt>
                <c:pt idx="208">
                  <c:v>2020.05</c:v>
                </c:pt>
                <c:pt idx="209">
                  <c:v>2020.06</c:v>
                </c:pt>
                <c:pt idx="210">
                  <c:v>2020.07</c:v>
                </c:pt>
                <c:pt idx="211">
                  <c:v>2020.08</c:v>
                </c:pt>
                <c:pt idx="212">
                  <c:v>2020.09</c:v>
                </c:pt>
                <c:pt idx="213">
                  <c:v>2020.1</c:v>
                </c:pt>
                <c:pt idx="214">
                  <c:v>2020.11</c:v>
                </c:pt>
                <c:pt idx="215">
                  <c:v>2020.12</c:v>
                </c:pt>
                <c:pt idx="216">
                  <c:v>2021.01</c:v>
                </c:pt>
                <c:pt idx="217">
                  <c:v>2021.02</c:v>
                </c:pt>
                <c:pt idx="218">
                  <c:v>2021.03</c:v>
                </c:pt>
                <c:pt idx="219">
                  <c:v>2021.04</c:v>
                </c:pt>
                <c:pt idx="220">
                  <c:v>2021.05</c:v>
                </c:pt>
                <c:pt idx="221">
                  <c:v>2021.06</c:v>
                </c:pt>
                <c:pt idx="222">
                  <c:v>2021.07</c:v>
                </c:pt>
                <c:pt idx="223">
                  <c:v>2021.08</c:v>
                </c:pt>
                <c:pt idx="224">
                  <c:v>2021.09</c:v>
                </c:pt>
                <c:pt idx="225">
                  <c:v>2021.1</c:v>
                </c:pt>
                <c:pt idx="226">
                  <c:v>2021.11</c:v>
                </c:pt>
                <c:pt idx="227">
                  <c:v>2021.12</c:v>
                </c:pt>
                <c:pt idx="228">
                  <c:v>2022.01</c:v>
                </c:pt>
                <c:pt idx="229">
                  <c:v>2022.02</c:v>
                </c:pt>
                <c:pt idx="230">
                  <c:v>2022.03</c:v>
                </c:pt>
                <c:pt idx="231">
                  <c:v>2022.04</c:v>
                </c:pt>
                <c:pt idx="232">
                  <c:v>2022.05</c:v>
                </c:pt>
                <c:pt idx="233">
                  <c:v>2022.06</c:v>
                </c:pt>
                <c:pt idx="234">
                  <c:v>2022.07</c:v>
                </c:pt>
                <c:pt idx="235">
                  <c:v>2022.08</c:v>
                </c:pt>
                <c:pt idx="236">
                  <c:v>2022.09</c:v>
                </c:pt>
                <c:pt idx="237">
                  <c:v>2022.1</c:v>
                </c:pt>
                <c:pt idx="238">
                  <c:v>2022.11</c:v>
                </c:pt>
                <c:pt idx="239">
                  <c:v>2022.12</c:v>
                </c:pt>
                <c:pt idx="240">
                  <c:v>2023.01</c:v>
                </c:pt>
                <c:pt idx="241">
                  <c:v>2023.02</c:v>
                </c:pt>
                <c:pt idx="242">
                  <c:v>2023.03</c:v>
                </c:pt>
                <c:pt idx="243">
                  <c:v>2023.04</c:v>
                </c:pt>
                <c:pt idx="244">
                  <c:v>2023.05</c:v>
                </c:pt>
                <c:pt idx="245">
                  <c:v>2023.06</c:v>
                </c:pt>
                <c:pt idx="246">
                  <c:v>2023.07</c:v>
                </c:pt>
                <c:pt idx="247">
                  <c:v>2023.08</c:v>
                </c:pt>
                <c:pt idx="248">
                  <c:v>2023.09</c:v>
                </c:pt>
                <c:pt idx="249">
                  <c:v>2023.1</c:v>
                </c:pt>
                <c:pt idx="250">
                  <c:v>2023.11</c:v>
                </c:pt>
                <c:pt idx="251">
                  <c:v>2023.12</c:v>
                </c:pt>
                <c:pt idx="252">
                  <c:v>2024.01</c:v>
                </c:pt>
                <c:pt idx="253">
                  <c:v>2024.02</c:v>
                </c:pt>
                <c:pt idx="254">
                  <c:v>2024.03</c:v>
                </c:pt>
                <c:pt idx="255">
                  <c:v>2024.04</c:v>
                </c:pt>
                <c:pt idx="256">
                  <c:v>2024.05</c:v>
                </c:pt>
                <c:pt idx="257">
                  <c:v>2024.06</c:v>
                </c:pt>
                <c:pt idx="258">
                  <c:v>2024.07</c:v>
                </c:pt>
                <c:pt idx="259">
                  <c:v>2024.08</c:v>
                </c:pt>
                <c:pt idx="260">
                  <c:v>2024.09</c:v>
                </c:pt>
                <c:pt idx="261">
                  <c:v>2024.1</c:v>
                </c:pt>
                <c:pt idx="262">
                  <c:v>2024.11</c:v>
                </c:pt>
                <c:pt idx="263">
                  <c:v>2024.12</c:v>
                </c:pt>
                <c:pt idx="264">
                  <c:v>2025.01</c:v>
                </c:pt>
                <c:pt idx="265">
                  <c:v>2025.02</c:v>
                </c:pt>
                <c:pt idx="266">
                  <c:v>2025.03</c:v>
                </c:pt>
                <c:pt idx="267">
                  <c:v>2025.04</c:v>
                </c:pt>
                <c:pt idx="268">
                  <c:v>2025.05</c:v>
                </c:pt>
                <c:pt idx="269">
                  <c:v>2025.06</c:v>
                </c:pt>
                <c:pt idx="270">
                  <c:v>2025.07</c:v>
                </c:pt>
                <c:pt idx="271">
                  <c:v>2025.08</c:v>
                </c:pt>
                <c:pt idx="272">
                  <c:v>2025.09</c:v>
                </c:pt>
                <c:pt idx="273">
                  <c:v>2025.1</c:v>
                </c:pt>
                <c:pt idx="274">
                  <c:v>2025.11</c:v>
                </c:pt>
                <c:pt idx="275">
                  <c:v>2025.12</c:v>
                </c:pt>
                <c:pt idx="276">
                  <c:v>2026.01</c:v>
                </c:pt>
                <c:pt idx="277">
                  <c:v>2026.02</c:v>
                </c:pt>
                <c:pt idx="278">
                  <c:v>2026.03</c:v>
                </c:pt>
                <c:pt idx="279">
                  <c:v>2026.04</c:v>
                </c:pt>
                <c:pt idx="280">
                  <c:v>2026.05</c:v>
                </c:pt>
                <c:pt idx="281">
                  <c:v>2026.06</c:v>
                </c:pt>
                <c:pt idx="282">
                  <c:v>2026.07</c:v>
                </c:pt>
                <c:pt idx="283">
                  <c:v>2026.08</c:v>
                </c:pt>
                <c:pt idx="284">
                  <c:v>2026.09</c:v>
                </c:pt>
                <c:pt idx="285">
                  <c:v>2026.1</c:v>
                </c:pt>
                <c:pt idx="286">
                  <c:v>2026.11</c:v>
                </c:pt>
                <c:pt idx="287">
                  <c:v>2026.12</c:v>
                </c:pt>
                <c:pt idx="288">
                  <c:v>2027.01</c:v>
                </c:pt>
                <c:pt idx="289">
                  <c:v>2027.02</c:v>
                </c:pt>
                <c:pt idx="290">
                  <c:v>2027.03</c:v>
                </c:pt>
                <c:pt idx="291">
                  <c:v>2027.04</c:v>
                </c:pt>
                <c:pt idx="292">
                  <c:v>2027.05</c:v>
                </c:pt>
                <c:pt idx="293">
                  <c:v>2027.06</c:v>
                </c:pt>
                <c:pt idx="294">
                  <c:v>2027.07</c:v>
                </c:pt>
                <c:pt idx="295">
                  <c:v>2027.08</c:v>
                </c:pt>
                <c:pt idx="296">
                  <c:v>2027.09</c:v>
                </c:pt>
                <c:pt idx="297">
                  <c:v>2027.1</c:v>
                </c:pt>
                <c:pt idx="298">
                  <c:v>2027.11</c:v>
                </c:pt>
                <c:pt idx="299">
                  <c:v>2027.12</c:v>
                </c:pt>
              </c:numCache>
            </c:numRef>
          </c:cat>
          <c:val>
            <c:numRef>
              <c:f>REGV!$BX$119:$BX$419</c:f>
              <c:numCache>
                <c:formatCode>0.0%_);[Red]\-0.0%_)</c:formatCode>
                <c:ptCount val="301"/>
                <c:pt idx="0">
                  <c:v>2.3385163880891398</c:v>
                </c:pt>
                <c:pt idx="1">
                  <c:v>2.0542565015010008</c:v>
                </c:pt>
                <c:pt idx="2">
                  <c:v>1.8025045289533472</c:v>
                </c:pt>
                <c:pt idx="3">
                  <c:v>1.568980938682822</c:v>
                </c:pt>
                <c:pt idx="4">
                  <c:v>1.3364153967183126</c:v>
                </c:pt>
                <c:pt idx="5">
                  <c:v>1.1181360615401545</c:v>
                </c:pt>
                <c:pt idx="6">
                  <c:v>0.993899560461728</c:v>
                </c:pt>
                <c:pt idx="7">
                  <c:v>0.89353777090153708</c:v>
                </c:pt>
                <c:pt idx="8">
                  <c:v>0.79168721540799325</c:v>
                </c:pt>
                <c:pt idx="9">
                  <c:v>0.76985886559367023</c:v>
                </c:pt>
                <c:pt idx="10">
                  <c:v>0.77071954784377694</c:v>
                </c:pt>
                <c:pt idx="11">
                  <c:v>0.80431958781946533</c:v>
                </c:pt>
                <c:pt idx="12">
                  <c:v>0.90567720302078158</c:v>
                </c:pt>
                <c:pt idx="13">
                  <c:v>0.88164393593265999</c:v>
                </c:pt>
                <c:pt idx="14">
                  <c:v>0.74264182441777837</c:v>
                </c:pt>
                <c:pt idx="15">
                  <c:v>0.65084909812919656</c:v>
                </c:pt>
                <c:pt idx="16">
                  <c:v>0.54836081937278758</c:v>
                </c:pt>
                <c:pt idx="17">
                  <c:v>0.4263683081624623</c:v>
                </c:pt>
                <c:pt idx="18">
                  <c:v>0.32968968510199437</c:v>
                </c:pt>
                <c:pt idx="19">
                  <c:v>0.2352446453134438</c:v>
                </c:pt>
                <c:pt idx="20">
                  <c:v>0.18536632340121773</c:v>
                </c:pt>
                <c:pt idx="21">
                  <c:v>0.1258846758108001</c:v>
                </c:pt>
                <c:pt idx="22">
                  <c:v>1.1902829616019517E-2</c:v>
                </c:pt>
                <c:pt idx="23">
                  <c:v>-6.3761999203197472E-2</c:v>
                </c:pt>
                <c:pt idx="24">
                  <c:v>-0.11436495450222006</c:v>
                </c:pt>
                <c:pt idx="25">
                  <c:v>-0.16466867692030529</c:v>
                </c:pt>
                <c:pt idx="26">
                  <c:v>-0.16738219176727076</c:v>
                </c:pt>
                <c:pt idx="27">
                  <c:v>-0.14518315589112829</c:v>
                </c:pt>
                <c:pt idx="28">
                  <c:v>-0.12980391276330561</c:v>
                </c:pt>
                <c:pt idx="29">
                  <c:v>-8.0651480601219849E-2</c:v>
                </c:pt>
                <c:pt idx="30">
                  <c:v>-3.0094167413694861E-2</c:v>
                </c:pt>
                <c:pt idx="31">
                  <c:v>-1.6341538095432595E-2</c:v>
                </c:pt>
                <c:pt idx="32">
                  <c:v>3.2392858554413095E-3</c:v>
                </c:pt>
                <c:pt idx="33">
                  <c:v>2.8582256063562239E-2</c:v>
                </c:pt>
                <c:pt idx="34">
                  <c:v>4.6086087845464307E-2</c:v>
                </c:pt>
                <c:pt idx="35">
                  <c:v>3.283640919321873E-2</c:v>
                </c:pt>
                <c:pt idx="36">
                  <c:v>-6.4325759149536088E-3</c:v>
                </c:pt>
                <c:pt idx="37">
                  <c:v>-1.4001906308323764E-2</c:v>
                </c:pt>
                <c:pt idx="38">
                  <c:v>-1.162843373376854E-2</c:v>
                </c:pt>
                <c:pt idx="39">
                  <c:v>-2.4168216844107304E-2</c:v>
                </c:pt>
                <c:pt idx="40">
                  <c:v>-2.8708533382909018E-2</c:v>
                </c:pt>
                <c:pt idx="41">
                  <c:v>-5.7589710881562062E-2</c:v>
                </c:pt>
                <c:pt idx="42">
                  <c:v>-9.3644130852937435E-2</c:v>
                </c:pt>
                <c:pt idx="43">
                  <c:v>-0.10110166520562902</c:v>
                </c:pt>
                <c:pt idx="44">
                  <c:v>-0.11533465667607756</c:v>
                </c:pt>
                <c:pt idx="45">
                  <c:v>-0.11940231503094267</c:v>
                </c:pt>
                <c:pt idx="46">
                  <c:v>-5.6413768289941491E-2</c:v>
                </c:pt>
                <c:pt idx="47">
                  <c:v>3.6045127673740573E-2</c:v>
                </c:pt>
                <c:pt idx="48">
                  <c:v>0.11833798314458632</c:v>
                </c:pt>
                <c:pt idx="49">
                  <c:v>0.21264118952485522</c:v>
                </c:pt>
                <c:pt idx="50">
                  <c:v>0.27085376157043362</c:v>
                </c:pt>
                <c:pt idx="51">
                  <c:v>0.25207150748629603</c:v>
                </c:pt>
                <c:pt idx="52">
                  <c:v>0.22252981829944019</c:v>
                </c:pt>
                <c:pt idx="53">
                  <c:v>0.22309640587463142</c:v>
                </c:pt>
                <c:pt idx="54">
                  <c:v>0.22397494527792294</c:v>
                </c:pt>
                <c:pt idx="55">
                  <c:v>0.25656615042226649</c:v>
                </c:pt>
                <c:pt idx="56">
                  <c:v>0.29320223512954779</c:v>
                </c:pt>
                <c:pt idx="57">
                  <c:v>0.2869044643443277</c:v>
                </c:pt>
                <c:pt idx="58">
                  <c:v>0.29014493947259923</c:v>
                </c:pt>
                <c:pt idx="59">
                  <c:v>0.28437527663525852</c:v>
                </c:pt>
                <c:pt idx="60">
                  <c:v>0.23873739808288885</c:v>
                </c:pt>
                <c:pt idx="61">
                  <c:v>0.16848289449224896</c:v>
                </c:pt>
                <c:pt idx="62">
                  <c:v>9.6422319985776772E-2</c:v>
                </c:pt>
                <c:pt idx="63">
                  <c:v>4.9677673554396007E-2</c:v>
                </c:pt>
                <c:pt idx="64">
                  <c:v>2.8709917479106561E-2</c:v>
                </c:pt>
                <c:pt idx="65">
                  <c:v>-1.7054054924060535E-3</c:v>
                </c:pt>
                <c:pt idx="66">
                  <c:v>-3.3663596748549351E-2</c:v>
                </c:pt>
                <c:pt idx="67">
                  <c:v>-8.148007391884371E-2</c:v>
                </c:pt>
                <c:pt idx="68">
                  <c:v>-0.16007361216271399</c:v>
                </c:pt>
                <c:pt idx="69">
                  <c:v>-0.24108665713888289</c:v>
                </c:pt>
                <c:pt idx="70">
                  <c:v>-0.34516499062160255</c:v>
                </c:pt>
                <c:pt idx="71">
                  <c:v>-0.44512585199124344</c:v>
                </c:pt>
                <c:pt idx="72">
                  <c:v>-0.49849284320041432</c:v>
                </c:pt>
                <c:pt idx="73">
                  <c:v>-0.52022789040164252</c:v>
                </c:pt>
                <c:pt idx="74">
                  <c:v>-0.52071491805685644</c:v>
                </c:pt>
                <c:pt idx="75">
                  <c:v>-0.50014411094553413</c:v>
                </c:pt>
                <c:pt idx="76">
                  <c:v>-0.47485291140922481</c:v>
                </c:pt>
                <c:pt idx="77">
                  <c:v>-0.45040273614204485</c:v>
                </c:pt>
                <c:pt idx="78">
                  <c:v>-0.4241523024692947</c:v>
                </c:pt>
                <c:pt idx="79">
                  <c:v>-0.39624152773986832</c:v>
                </c:pt>
                <c:pt idx="80">
                  <c:v>-0.34905448819075402</c:v>
                </c:pt>
                <c:pt idx="81">
                  <c:v>-0.26098125701018615</c:v>
                </c:pt>
                <c:pt idx="82">
                  <c:v>-0.14133238759397693</c:v>
                </c:pt>
                <c:pt idx="83">
                  <c:v>2.5632053455457937E-2</c:v>
                </c:pt>
                <c:pt idx="84">
                  <c:v>0.23185981828162383</c:v>
                </c:pt>
                <c:pt idx="85">
                  <c:v>0.36830781298540582</c:v>
                </c:pt>
                <c:pt idx="86">
                  <c:v>0.4214005700518324</c:v>
                </c:pt>
                <c:pt idx="87">
                  <c:v>0.47443517538452551</c:v>
                </c:pt>
                <c:pt idx="88">
                  <c:v>0.52169266332972652</c:v>
                </c:pt>
                <c:pt idx="89">
                  <c:v>0.55810598945141998</c:v>
                </c:pt>
                <c:pt idx="90">
                  <c:v>0.60683409401703781</c:v>
                </c:pt>
                <c:pt idx="91">
                  <c:v>0.61412648048487317</c:v>
                </c:pt>
                <c:pt idx="92">
                  <c:v>0.59041612592911275</c:v>
                </c:pt>
                <c:pt idx="93">
                  <c:v>0.50952017044589581</c:v>
                </c:pt>
                <c:pt idx="94">
                  <c:v>0.37344250727658324</c:v>
                </c:pt>
                <c:pt idx="95">
                  <c:v>0.27040364629595093</c:v>
                </c:pt>
                <c:pt idx="96">
                  <c:v>0.19195475128734074</c:v>
                </c:pt>
                <c:pt idx="97">
                  <c:v>0.11290690864807651</c:v>
                </c:pt>
                <c:pt idx="98">
                  <c:v>4.9087240486078043E-2</c:v>
                </c:pt>
                <c:pt idx="99">
                  <c:v>-1.5252197233818099E-2</c:v>
                </c:pt>
                <c:pt idx="100">
                  <c:v>-9.340719886246085E-2</c:v>
                </c:pt>
                <c:pt idx="101">
                  <c:v>-0.14227245553697299</c:v>
                </c:pt>
                <c:pt idx="102">
                  <c:v>-0.17354281130216875</c:v>
                </c:pt>
                <c:pt idx="103">
                  <c:v>-0.20514797271592211</c:v>
                </c:pt>
                <c:pt idx="104">
                  <c:v>-0.19676314209235135</c:v>
                </c:pt>
                <c:pt idx="105">
                  <c:v>-0.15277558160767535</c:v>
                </c:pt>
                <c:pt idx="106">
                  <c:v>-0.1199126593040365</c:v>
                </c:pt>
                <c:pt idx="107">
                  <c:v>-0.14491088897488058</c:v>
                </c:pt>
                <c:pt idx="108">
                  <c:v>-0.21231923060674152</c:v>
                </c:pt>
                <c:pt idx="109">
                  <c:v>-0.24700267460875991</c:v>
                </c:pt>
                <c:pt idx="110">
                  <c:v>-0.24135985141850225</c:v>
                </c:pt>
                <c:pt idx="111">
                  <c:v>-0.24075709851718818</c:v>
                </c:pt>
                <c:pt idx="112">
                  <c:v>-0.23344033673647868</c:v>
                </c:pt>
                <c:pt idx="113">
                  <c:v>-0.21337097686564654</c:v>
                </c:pt>
                <c:pt idx="114">
                  <c:v>-0.1993542411238044</c:v>
                </c:pt>
                <c:pt idx="115">
                  <c:v>-0.16031368538064672</c:v>
                </c:pt>
                <c:pt idx="116">
                  <c:v>-0.13740641715335744</c:v>
                </c:pt>
                <c:pt idx="117">
                  <c:v>-0.15368262140820232</c:v>
                </c:pt>
                <c:pt idx="118">
                  <c:v>-0.10764492627827471</c:v>
                </c:pt>
                <c:pt idx="119">
                  <c:v>6.4060135638215332E-3</c:v>
                </c:pt>
                <c:pt idx="120">
                  <c:v>0.12074257820637402</c:v>
                </c:pt>
                <c:pt idx="121">
                  <c:v>0.23483420591341941</c:v>
                </c:pt>
                <c:pt idx="122">
                  <c:v>0.30568972766717528</c:v>
                </c:pt>
                <c:pt idx="123">
                  <c:v>0.31206532834763867</c:v>
                </c:pt>
                <c:pt idx="124">
                  <c:v>0.31109210730803505</c:v>
                </c:pt>
                <c:pt idx="125">
                  <c:v>0.2527753093498748</c:v>
                </c:pt>
                <c:pt idx="126">
                  <c:v>0.14552317694073635</c:v>
                </c:pt>
                <c:pt idx="127">
                  <c:v>8.1027437168589955E-2</c:v>
                </c:pt>
                <c:pt idx="128">
                  <c:v>6.8401781801516792E-2</c:v>
                </c:pt>
                <c:pt idx="129">
                  <c:v>5.7312203878473911E-2</c:v>
                </c:pt>
                <c:pt idx="130">
                  <c:v>-2.3994594778523948E-2</c:v>
                </c:pt>
                <c:pt idx="131">
                  <c:v>-0.13435007200036986</c:v>
                </c:pt>
                <c:pt idx="132">
                  <c:v>-0.20349204571648716</c:v>
                </c:pt>
                <c:pt idx="133">
                  <c:v>-0.26140358328078861</c:v>
                </c:pt>
                <c:pt idx="134">
                  <c:v>-0.30982461808825046</c:v>
                </c:pt>
                <c:pt idx="135">
                  <c:v>-0.29961460557967734</c:v>
                </c:pt>
                <c:pt idx="136">
                  <c:v>-0.26695884282032734</c:v>
                </c:pt>
                <c:pt idx="137">
                  <c:v>-0.25319389151825322</c:v>
                </c:pt>
                <c:pt idx="138">
                  <c:v>-0.20755558371144278</c:v>
                </c:pt>
                <c:pt idx="139">
                  <c:v>-0.17816344890803126</c:v>
                </c:pt>
                <c:pt idx="140">
                  <c:v>-0.21922577047638725</c:v>
                </c:pt>
                <c:pt idx="141">
                  <c:v>-0.24246945854789559</c:v>
                </c:pt>
                <c:pt idx="142">
                  <c:v>-0.23488569237562806</c:v>
                </c:pt>
                <c:pt idx="143">
                  <c:v>-0.21878200759941768</c:v>
                </c:pt>
                <c:pt idx="144">
                  <c:v>-0.18059222381495643</c:v>
                </c:pt>
                <c:pt idx="145">
                  <c:v>-0.11258793797053313</c:v>
                </c:pt>
                <c:pt idx="146">
                  <c:v>-4.4041897365659777E-3</c:v>
                </c:pt>
                <c:pt idx="147">
                  <c:v>2.8029448654775857E-2</c:v>
                </c:pt>
                <c:pt idx="148">
                  <c:v>-1.9331909255941859E-3</c:v>
                </c:pt>
                <c:pt idx="149">
                  <c:v>3.1587496341848986E-2</c:v>
                </c:pt>
                <c:pt idx="150">
                  <c:v>5.9085622923726877E-3</c:v>
                </c:pt>
                <c:pt idx="151">
                  <c:v>-6.5670943990075559E-2</c:v>
                </c:pt>
                <c:pt idx="152">
                  <c:v>-6.5685373255250035E-2</c:v>
                </c:pt>
                <c:pt idx="153">
                  <c:v>-5.4176502166838003E-2</c:v>
                </c:pt>
                <c:pt idx="154">
                  <c:v>-2.9734386995157847E-2</c:v>
                </c:pt>
                <c:pt idx="155">
                  <c:v>-3.0151878690019451E-2</c:v>
                </c:pt>
                <c:pt idx="156">
                  <c:v>-9.7826869731846733E-2</c:v>
                </c:pt>
                <c:pt idx="157">
                  <c:v>-0.15010981885096086</c:v>
                </c:pt>
                <c:pt idx="158">
                  <c:v>-0.16148089163025192</c:v>
                </c:pt>
                <c:pt idx="159">
                  <c:v>-0.11578957195123163</c:v>
                </c:pt>
                <c:pt idx="160">
                  <c:v>-6.3698576499677806E-2</c:v>
                </c:pt>
                <c:pt idx="161">
                  <c:v>-7.1769703362765669E-2</c:v>
                </c:pt>
                <c:pt idx="162">
                  <c:v>-3.859584888482237E-2</c:v>
                </c:pt>
                <c:pt idx="163">
                  <c:v>8.4002466705075385E-2</c:v>
                </c:pt>
                <c:pt idx="164">
                  <c:v>0.20248693256567729</c:v>
                </c:pt>
                <c:pt idx="165">
                  <c:v>0.29495354223685077</c:v>
                </c:pt>
                <c:pt idx="166">
                  <c:v>0.4078032348629328</c:v>
                </c:pt>
                <c:pt idx="167">
                  <c:v>0.5513774579476276</c:v>
                </c:pt>
                <c:pt idx="168">
                  <c:v>0.63467359620524788</c:v>
                </c:pt>
                <c:pt idx="169">
                  <c:v>0.64641998701905234</c:v>
                </c:pt>
                <c:pt idx="170">
                  <c:v>0.61740673225045328</c:v>
                </c:pt>
                <c:pt idx="171">
                  <c:v>0.54225790837981092</c:v>
                </c:pt>
                <c:pt idx="172">
                  <c:v>0.53752656605171678</c:v>
                </c:pt>
                <c:pt idx="173">
                  <c:v>0.62591092584629271</c:v>
                </c:pt>
                <c:pt idx="174">
                  <c:v>0.65259649661211938</c:v>
                </c:pt>
                <c:pt idx="175">
                  <c:v>0.50344311972263789</c:v>
                </c:pt>
                <c:pt idx="176">
                  <c:v>0.34240271801443423</c:v>
                </c:pt>
                <c:pt idx="177">
                  <c:v>0.29442426579844438</c:v>
                </c:pt>
                <c:pt idx="178">
                  <c:v>0.25286997137564282</c:v>
                </c:pt>
                <c:pt idx="179">
                  <c:v>0.17383843961217083</c:v>
                </c:pt>
                <c:pt idx="180">
                  <c:v>0.13907321838957487</c:v>
                </c:pt>
                <c:pt idx="181">
                  <c:v>0.10104122194611831</c:v>
                </c:pt>
                <c:pt idx="182">
                  <c:v>4.8343495809288095E-2</c:v>
                </c:pt>
                <c:pt idx="183">
                  <c:v>7.7313503927423088E-3</c:v>
                </c:pt>
                <c:pt idx="184">
                  <c:v>-0.10673043025506501</c:v>
                </c:pt>
                <c:pt idx="185">
                  <c:v>-0.253532904607216</c:v>
                </c:pt>
                <c:pt idx="186">
                  <c:v>-0.32775449266405676</c:v>
                </c:pt>
                <c:pt idx="187">
                  <c:v>-0.34403758773043336</c:v>
                </c:pt>
                <c:pt idx="188">
                  <c:v>-0.36323438031290056</c:v>
                </c:pt>
                <c:pt idx="189">
                  <c:v>-0.4195106243492922</c:v>
                </c:pt>
                <c:pt idx="190">
                  <c:v>-0.48637976955164719</c:v>
                </c:pt>
                <c:pt idx="191">
                  <c:v>-0.51388956481738357</c:v>
                </c:pt>
                <c:pt idx="192">
                  <c:v>-0.47364675856821681</c:v>
                </c:pt>
                <c:pt idx="193">
                  <c:v>-0.38941091540962103</c:v>
                </c:pt>
                <c:pt idx="194">
                  <c:v>-0.37004153492828984</c:v>
                </c:pt>
                <c:pt idx="195">
                  <c:v>-0.38696353160151531</c:v>
                </c:pt>
                <c:pt idx="196">
                  <c:v>-0.34097608533549961</c:v>
                </c:pt>
                <c:pt idx="197">
                  <c:v>-0.27940563289343834</c:v>
                </c:pt>
                <c:pt idx="198">
                  <c:v>-0.22432043726398743</c:v>
                </c:pt>
                <c:pt idx="199">
                  <c:v>-0.13364499133579</c:v>
                </c:pt>
                <c:pt idx="200">
                  <c:v>-3.2397585413682761E-2</c:v>
                </c:pt>
                <c:pt idx="201">
                  <c:v>3.8221790415488677E-2</c:v>
                </c:pt>
                <c:pt idx="202">
                  <c:v>5.7453972892176797E-2</c:v>
                </c:pt>
                <c:pt idx="203">
                  <c:v>5.5734916590917338E-2</c:v>
                </c:pt>
                <c:pt idx="204">
                  <c:v>-9.8445024023018357E-3</c:v>
                </c:pt>
                <c:pt idx="205">
                  <c:v>-0.18370926655758923</c:v>
                </c:pt>
                <c:pt idx="206">
                  <c:v>-0.28689395110736349</c:v>
                </c:pt>
                <c:pt idx="207">
                  <c:v>-0.27909398622551496</c:v>
                </c:pt>
                <c:pt idx="208">
                  <c:v>-0.24565082532936622</c:v>
                </c:pt>
                <c:pt idx="209">
                  <c:v>-0.12924039037495638</c:v>
                </c:pt>
                <c:pt idx="210">
                  <c:v>1.1101691089830945E-2</c:v>
                </c:pt>
                <c:pt idx="211">
                  <c:v>2.2884849160216714E-2</c:v>
                </c:pt>
                <c:pt idx="212">
                  <c:v>-3.0764721581259424E-2</c:v>
                </c:pt>
                <c:pt idx="213">
                  <c:v>-4.4635642902186246E-2</c:v>
                </c:pt>
                <c:pt idx="214">
                  <c:v>3.4611422156627158E-2</c:v>
                </c:pt>
                <c:pt idx="215">
                  <c:v>0.16659914203096093</c:v>
                </c:pt>
                <c:pt idx="216">
                  <c:v>0.27373094480542237</c:v>
                </c:pt>
                <c:pt idx="217">
                  <c:v>0.52372039463630071</c:v>
                </c:pt>
                <c:pt idx="218">
                  <c:v>0.87057998333484399</c:v>
                </c:pt>
                <c:pt idx="219">
                  <c:v>0.94447113117717518</c:v>
                </c:pt>
                <c:pt idx="220">
                  <c:v>0.90870089591355496</c:v>
                </c:pt>
                <c:pt idx="221">
                  <c:v>0.75766361145682737</c:v>
                </c:pt>
                <c:pt idx="222">
                  <c:v>0.49713210099281024</c:v>
                </c:pt>
                <c:pt idx="223">
                  <c:v>0.41923082440269122</c:v>
                </c:pt>
                <c:pt idx="224">
                  <c:v>0.50549143548080444</c:v>
                </c:pt>
                <c:pt idx="225">
                  <c:v>0.60448056484872192</c:v>
                </c:pt>
                <c:pt idx="226">
                  <c:v>0.650378109953758</c:v>
                </c:pt>
                <c:pt idx="227">
                  <c:v>0.52150364403611404</c:v>
                </c:pt>
                <c:pt idx="228">
                  <c:v>0.37741886816844228</c:v>
                </c:pt>
                <c:pt idx="229">
                  <c:v>0.29203840339848131</c:v>
                </c:pt>
                <c:pt idx="230">
                  <c:v>0.20288618770282985</c:v>
                </c:pt>
                <c:pt idx="231">
                  <c:v>0.2013360832591804</c:v>
                </c:pt>
                <c:pt idx="232">
                  <c:v>0.20764020755997503</c:v>
                </c:pt>
                <c:pt idx="233">
                  <c:v>0.17401558267935102</c:v>
                </c:pt>
                <c:pt idx="234">
                  <c:v>0.19007473417835552</c:v>
                </c:pt>
                <c:pt idx="235">
                  <c:v>0.17266779456063719</c:v>
                </c:pt>
                <c:pt idx="236">
                  <c:v>7.843858567177775E-2</c:v>
                </c:pt>
                <c:pt idx="237">
                  <c:v>-3.3823523605066241E-2</c:v>
                </c:pt>
                <c:pt idx="238">
                  <c:v>-0.12483852209754798</c:v>
                </c:pt>
                <c:pt idx="239">
                  <c:v>-0.12320070256587701</c:v>
                </c:pt>
                <c:pt idx="240">
                  <c:v>-6.8781144493250568E-2</c:v>
                </c:pt>
                <c:pt idx="241">
                  <c:v>-4.9167567937746681E-2</c:v>
                </c:pt>
                <c:pt idx="242">
                  <c:v>-3.2175226309501759E-2</c:v>
                </c:pt>
                <c:pt idx="243">
                  <c:v>-6.5793539767006415E-2</c:v>
                </c:pt>
                <c:pt idx="244">
                  <c:v>-0.1435896618513629</c:v>
                </c:pt>
                <c:pt idx="245">
                  <c:v>-0.17906309668039078</c:v>
                </c:pt>
                <c:pt idx="246">
                  <c:v>-0.19017649650329693</c:v>
                </c:pt>
                <c:pt idx="247">
                  <c:v>-0.20111199532045887</c:v>
                </c:pt>
                <c:pt idx="248">
                  <c:v>-0.17696430985282041</c:v>
                </c:pt>
                <c:pt idx="249">
                  <c:v>-0.10790605673893028</c:v>
                </c:pt>
                <c:pt idx="250">
                  <c:v>-7.7449119240110775E-2</c:v>
                </c:pt>
                <c:pt idx="251">
                  <c:v>-0.16247609553325149</c:v>
                </c:pt>
                <c:pt idx="252">
                  <c:v>-0.30414060375434937</c:v>
                </c:pt>
                <c:pt idx="253">
                  <c:v>-0.39407870531857114</c:v>
                </c:pt>
                <c:pt idx="254">
                  <c:v>-0.41416672231913154</c:v>
                </c:pt>
                <c:pt idx="255">
                  <c:v>-0.36268052135426854</c:v>
                </c:pt>
                <c:pt idx="256">
                  <c:v>-0.28161553116541804</c:v>
                </c:pt>
                <c:pt idx="257">
                  <c:v>-0.21858328411508532</c:v>
                </c:pt>
                <c:pt idx="258">
                  <c:v>-0.14398350087991141</c:v>
                </c:pt>
                <c:pt idx="259">
                  <c:v>-8.376293002942925E-2</c:v>
                </c:pt>
                <c:pt idx="260">
                  <c:v>-4.185807666218655E-2</c:v>
                </c:pt>
                <c:pt idx="261">
                  <c:v>-3.0920091900884072E-2</c:v>
                </c:pt>
                <c:pt idx="262">
                  <c:v>-1.6275503561802629E-2</c:v>
                </c:pt>
                <c:pt idx="263">
                  <c:v>0.13645915414885645</c:v>
                </c:pt>
                <c:pt idx="264">
                  <c:v>0.38987412603677507</c:v>
                </c:pt>
                <c:pt idx="265">
                  <c:v>0.50733572390635717</c:v>
                </c:pt>
                <c:pt idx="266">
                  <c:v>0.51814128194440179</c:v>
                </c:pt>
                <c:pt idx="267">
                  <c:v>0.51584821376918777</c:v>
                </c:pt>
                <c:pt idx="268">
                  <c:v>0.4129191995423056</c:v>
                </c:pt>
                <c:pt idx="269">
                  <c:v>0.2399072287439743</c:v>
                </c:pt>
                <c:pt idx="270">
                  <c:v>9.4747702673514178E-2</c:v>
                </c:pt>
                <c:pt idx="271">
                  <c:v>3.6062737545155876E-2</c:v>
                </c:pt>
                <c:pt idx="272">
                  <c:v>-1.2627415115254004E-2</c:v>
                </c:pt>
                <c:pt idx="273">
                  <c:v>-5.6960341753585775E-2</c:v>
                </c:pt>
                <c:pt idx="274">
                  <c:v>-5.5074271118031981E-2</c:v>
                </c:pt>
                <c:pt idx="275">
                  <c:v>-6.1237248431281199E-2</c:v>
                </c:pt>
                <c:pt idx="276">
                  <c:v>-5.7660562683329308E-2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8-45F5-A83E-FCC39821EEA8}"/>
            </c:ext>
          </c:extLst>
        </c:ser>
        <c:ser>
          <c:idx val="5"/>
          <c:order val="2"/>
          <c:tx>
            <c:strRef>
              <c:f>REGV!$CB$10</c:f>
              <c:strCache>
                <c:ptCount val="1"/>
                <c:pt idx="0">
                  <c:v>Prom. TCA-REMAQN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1603800804326277"/>
                  <c:y val="-7.754765251499970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68-45F5-A83E-FCC39821EE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REGV!$A$119:$A$419</c:f>
              <c:numCache>
                <c:formatCode>0.00</c:formatCode>
                <c:ptCount val="301"/>
                <c:pt idx="0">
                  <c:v>2003.01</c:v>
                </c:pt>
                <c:pt idx="1">
                  <c:v>2003.02</c:v>
                </c:pt>
                <c:pt idx="2">
                  <c:v>2003.03</c:v>
                </c:pt>
                <c:pt idx="3">
                  <c:v>2003.04</c:v>
                </c:pt>
                <c:pt idx="4">
                  <c:v>2003.05</c:v>
                </c:pt>
                <c:pt idx="5">
                  <c:v>2003.06</c:v>
                </c:pt>
                <c:pt idx="6">
                  <c:v>2003.07</c:v>
                </c:pt>
                <c:pt idx="7">
                  <c:v>2003.08</c:v>
                </c:pt>
                <c:pt idx="8">
                  <c:v>2003.09</c:v>
                </c:pt>
                <c:pt idx="9">
                  <c:v>2003.1</c:v>
                </c:pt>
                <c:pt idx="10">
                  <c:v>2003.11</c:v>
                </c:pt>
                <c:pt idx="11">
                  <c:v>2003.12</c:v>
                </c:pt>
                <c:pt idx="12">
                  <c:v>2004.01</c:v>
                </c:pt>
                <c:pt idx="13">
                  <c:v>2004.02</c:v>
                </c:pt>
                <c:pt idx="14">
                  <c:v>2004.03</c:v>
                </c:pt>
                <c:pt idx="15">
                  <c:v>2004.04</c:v>
                </c:pt>
                <c:pt idx="16">
                  <c:v>2004.05</c:v>
                </c:pt>
                <c:pt idx="17">
                  <c:v>2004.06</c:v>
                </c:pt>
                <c:pt idx="18">
                  <c:v>2004.07</c:v>
                </c:pt>
                <c:pt idx="19">
                  <c:v>2004.08</c:v>
                </c:pt>
                <c:pt idx="20">
                  <c:v>2004.09</c:v>
                </c:pt>
                <c:pt idx="21">
                  <c:v>2004.1</c:v>
                </c:pt>
                <c:pt idx="22">
                  <c:v>2004.11</c:v>
                </c:pt>
                <c:pt idx="23">
                  <c:v>2004.12</c:v>
                </c:pt>
                <c:pt idx="24">
                  <c:v>2005.01</c:v>
                </c:pt>
                <c:pt idx="25">
                  <c:v>2005.02</c:v>
                </c:pt>
                <c:pt idx="26">
                  <c:v>2005.03</c:v>
                </c:pt>
                <c:pt idx="27">
                  <c:v>2005.04</c:v>
                </c:pt>
                <c:pt idx="28">
                  <c:v>2005.05</c:v>
                </c:pt>
                <c:pt idx="29">
                  <c:v>2005.06</c:v>
                </c:pt>
                <c:pt idx="30">
                  <c:v>2005.07</c:v>
                </c:pt>
                <c:pt idx="31">
                  <c:v>2005.08</c:v>
                </c:pt>
                <c:pt idx="32">
                  <c:v>2005.09</c:v>
                </c:pt>
                <c:pt idx="33">
                  <c:v>2005.1</c:v>
                </c:pt>
                <c:pt idx="34">
                  <c:v>2005.11</c:v>
                </c:pt>
                <c:pt idx="35">
                  <c:v>2005.12</c:v>
                </c:pt>
                <c:pt idx="36">
                  <c:v>2006.01</c:v>
                </c:pt>
                <c:pt idx="37">
                  <c:v>2006.02</c:v>
                </c:pt>
                <c:pt idx="38">
                  <c:v>2006.03</c:v>
                </c:pt>
                <c:pt idx="39">
                  <c:v>2006.04</c:v>
                </c:pt>
                <c:pt idx="40">
                  <c:v>2006.05</c:v>
                </c:pt>
                <c:pt idx="41">
                  <c:v>2006.06</c:v>
                </c:pt>
                <c:pt idx="42">
                  <c:v>2006.07</c:v>
                </c:pt>
                <c:pt idx="43">
                  <c:v>2006.08</c:v>
                </c:pt>
                <c:pt idx="44">
                  <c:v>2006.09</c:v>
                </c:pt>
                <c:pt idx="45">
                  <c:v>2006.1</c:v>
                </c:pt>
                <c:pt idx="46">
                  <c:v>2006.11</c:v>
                </c:pt>
                <c:pt idx="47">
                  <c:v>2006.12</c:v>
                </c:pt>
                <c:pt idx="48">
                  <c:v>2007.01</c:v>
                </c:pt>
                <c:pt idx="49">
                  <c:v>2007.02</c:v>
                </c:pt>
                <c:pt idx="50">
                  <c:v>2007.03</c:v>
                </c:pt>
                <c:pt idx="51">
                  <c:v>2007.04</c:v>
                </c:pt>
                <c:pt idx="52">
                  <c:v>2007.05</c:v>
                </c:pt>
                <c:pt idx="53">
                  <c:v>2007.06</c:v>
                </c:pt>
                <c:pt idx="54">
                  <c:v>2007.07</c:v>
                </c:pt>
                <c:pt idx="55">
                  <c:v>2007.08</c:v>
                </c:pt>
                <c:pt idx="56">
                  <c:v>2007.09</c:v>
                </c:pt>
                <c:pt idx="57">
                  <c:v>2007.1</c:v>
                </c:pt>
                <c:pt idx="58">
                  <c:v>2007.11</c:v>
                </c:pt>
                <c:pt idx="59">
                  <c:v>2007.12</c:v>
                </c:pt>
                <c:pt idx="60">
                  <c:v>2008.01</c:v>
                </c:pt>
                <c:pt idx="61">
                  <c:v>2008.02</c:v>
                </c:pt>
                <c:pt idx="62">
                  <c:v>2008.03</c:v>
                </c:pt>
                <c:pt idx="63">
                  <c:v>2008.04</c:v>
                </c:pt>
                <c:pt idx="64">
                  <c:v>2008.05</c:v>
                </c:pt>
                <c:pt idx="65">
                  <c:v>2008.06</c:v>
                </c:pt>
                <c:pt idx="66">
                  <c:v>2008.07</c:v>
                </c:pt>
                <c:pt idx="67">
                  <c:v>2008.08</c:v>
                </c:pt>
                <c:pt idx="68">
                  <c:v>2008.09</c:v>
                </c:pt>
                <c:pt idx="69">
                  <c:v>2008.1</c:v>
                </c:pt>
                <c:pt idx="70">
                  <c:v>2008.11</c:v>
                </c:pt>
                <c:pt idx="71">
                  <c:v>2008.12</c:v>
                </c:pt>
                <c:pt idx="72">
                  <c:v>2009.01</c:v>
                </c:pt>
                <c:pt idx="73">
                  <c:v>2009.02</c:v>
                </c:pt>
                <c:pt idx="74">
                  <c:v>2009.03</c:v>
                </c:pt>
                <c:pt idx="75">
                  <c:v>2009.04</c:v>
                </c:pt>
                <c:pt idx="76">
                  <c:v>2009.05</c:v>
                </c:pt>
                <c:pt idx="77">
                  <c:v>2009.06</c:v>
                </c:pt>
                <c:pt idx="78">
                  <c:v>2009.07</c:v>
                </c:pt>
                <c:pt idx="79">
                  <c:v>2009.08</c:v>
                </c:pt>
                <c:pt idx="80">
                  <c:v>2009.09</c:v>
                </c:pt>
                <c:pt idx="81">
                  <c:v>2009.1</c:v>
                </c:pt>
                <c:pt idx="82">
                  <c:v>2009.11</c:v>
                </c:pt>
                <c:pt idx="83">
                  <c:v>2009.12</c:v>
                </c:pt>
                <c:pt idx="84">
                  <c:v>2010.01</c:v>
                </c:pt>
                <c:pt idx="85">
                  <c:v>2010.02</c:v>
                </c:pt>
                <c:pt idx="86">
                  <c:v>2010.03</c:v>
                </c:pt>
                <c:pt idx="87">
                  <c:v>2010.04</c:v>
                </c:pt>
                <c:pt idx="88">
                  <c:v>2010.05</c:v>
                </c:pt>
                <c:pt idx="89">
                  <c:v>2010.06</c:v>
                </c:pt>
                <c:pt idx="90">
                  <c:v>2010.07</c:v>
                </c:pt>
                <c:pt idx="91">
                  <c:v>2010.08</c:v>
                </c:pt>
                <c:pt idx="92">
                  <c:v>2010.09</c:v>
                </c:pt>
                <c:pt idx="93">
                  <c:v>2010.1</c:v>
                </c:pt>
                <c:pt idx="94">
                  <c:v>2010.11</c:v>
                </c:pt>
                <c:pt idx="95">
                  <c:v>2010.12</c:v>
                </c:pt>
                <c:pt idx="96">
                  <c:v>2011.01</c:v>
                </c:pt>
                <c:pt idx="97">
                  <c:v>2011.02</c:v>
                </c:pt>
                <c:pt idx="98">
                  <c:v>2011.03</c:v>
                </c:pt>
                <c:pt idx="99">
                  <c:v>2011.04</c:v>
                </c:pt>
                <c:pt idx="100">
                  <c:v>2011.05</c:v>
                </c:pt>
                <c:pt idx="101">
                  <c:v>2011.06</c:v>
                </c:pt>
                <c:pt idx="102">
                  <c:v>2011.07</c:v>
                </c:pt>
                <c:pt idx="103">
                  <c:v>2011.08</c:v>
                </c:pt>
                <c:pt idx="104">
                  <c:v>2011.09</c:v>
                </c:pt>
                <c:pt idx="105">
                  <c:v>2011.1</c:v>
                </c:pt>
                <c:pt idx="106">
                  <c:v>2011.11</c:v>
                </c:pt>
                <c:pt idx="107">
                  <c:v>2011.12</c:v>
                </c:pt>
                <c:pt idx="108">
                  <c:v>2012.01</c:v>
                </c:pt>
                <c:pt idx="109">
                  <c:v>2012.02</c:v>
                </c:pt>
                <c:pt idx="110">
                  <c:v>2012.03</c:v>
                </c:pt>
                <c:pt idx="111">
                  <c:v>2012.04</c:v>
                </c:pt>
                <c:pt idx="112">
                  <c:v>2012.05</c:v>
                </c:pt>
                <c:pt idx="113">
                  <c:v>2012.06</c:v>
                </c:pt>
                <c:pt idx="114">
                  <c:v>2012.07</c:v>
                </c:pt>
                <c:pt idx="115">
                  <c:v>2012.08</c:v>
                </c:pt>
                <c:pt idx="116">
                  <c:v>2012.09</c:v>
                </c:pt>
                <c:pt idx="117">
                  <c:v>2012.1</c:v>
                </c:pt>
                <c:pt idx="118">
                  <c:v>2012.11</c:v>
                </c:pt>
                <c:pt idx="119">
                  <c:v>2012.12</c:v>
                </c:pt>
                <c:pt idx="120">
                  <c:v>2013.01</c:v>
                </c:pt>
                <c:pt idx="121">
                  <c:v>2013.02</c:v>
                </c:pt>
                <c:pt idx="122">
                  <c:v>2013.03</c:v>
                </c:pt>
                <c:pt idx="123">
                  <c:v>2013.04</c:v>
                </c:pt>
                <c:pt idx="124">
                  <c:v>2013.05</c:v>
                </c:pt>
                <c:pt idx="125">
                  <c:v>2013.06</c:v>
                </c:pt>
                <c:pt idx="126">
                  <c:v>2013.07</c:v>
                </c:pt>
                <c:pt idx="127">
                  <c:v>2013.08</c:v>
                </c:pt>
                <c:pt idx="128">
                  <c:v>2013.09</c:v>
                </c:pt>
                <c:pt idx="129">
                  <c:v>2013.1</c:v>
                </c:pt>
                <c:pt idx="130">
                  <c:v>2013.11</c:v>
                </c:pt>
                <c:pt idx="131">
                  <c:v>2013.12</c:v>
                </c:pt>
                <c:pt idx="132">
                  <c:v>2014.01</c:v>
                </c:pt>
                <c:pt idx="133">
                  <c:v>2014.02</c:v>
                </c:pt>
                <c:pt idx="134">
                  <c:v>2014.03</c:v>
                </c:pt>
                <c:pt idx="135">
                  <c:v>2014.04</c:v>
                </c:pt>
                <c:pt idx="136">
                  <c:v>2014.05</c:v>
                </c:pt>
                <c:pt idx="137">
                  <c:v>2014.06</c:v>
                </c:pt>
                <c:pt idx="138">
                  <c:v>2014.07</c:v>
                </c:pt>
                <c:pt idx="139">
                  <c:v>2014.08</c:v>
                </c:pt>
                <c:pt idx="140">
                  <c:v>2014.09</c:v>
                </c:pt>
                <c:pt idx="141">
                  <c:v>2014.1</c:v>
                </c:pt>
                <c:pt idx="142">
                  <c:v>2014.11</c:v>
                </c:pt>
                <c:pt idx="143">
                  <c:v>2014.12</c:v>
                </c:pt>
                <c:pt idx="144">
                  <c:v>2015.01</c:v>
                </c:pt>
                <c:pt idx="145">
                  <c:v>2015.02</c:v>
                </c:pt>
                <c:pt idx="146">
                  <c:v>2015.03</c:v>
                </c:pt>
                <c:pt idx="147">
                  <c:v>2015.04</c:v>
                </c:pt>
                <c:pt idx="148">
                  <c:v>2015.05</c:v>
                </c:pt>
                <c:pt idx="149">
                  <c:v>2015.06</c:v>
                </c:pt>
                <c:pt idx="150">
                  <c:v>2015.07</c:v>
                </c:pt>
                <c:pt idx="151">
                  <c:v>2015.08</c:v>
                </c:pt>
                <c:pt idx="152">
                  <c:v>2015.09</c:v>
                </c:pt>
                <c:pt idx="153">
                  <c:v>2015.1</c:v>
                </c:pt>
                <c:pt idx="154">
                  <c:v>2015.11</c:v>
                </c:pt>
                <c:pt idx="155">
                  <c:v>2015.12</c:v>
                </c:pt>
                <c:pt idx="156">
                  <c:v>2016.01</c:v>
                </c:pt>
                <c:pt idx="157">
                  <c:v>2016.02</c:v>
                </c:pt>
                <c:pt idx="158">
                  <c:v>2016.03</c:v>
                </c:pt>
                <c:pt idx="159">
                  <c:v>2016.04</c:v>
                </c:pt>
                <c:pt idx="160">
                  <c:v>2016.05</c:v>
                </c:pt>
                <c:pt idx="161">
                  <c:v>2016.06</c:v>
                </c:pt>
                <c:pt idx="162">
                  <c:v>2016.07</c:v>
                </c:pt>
                <c:pt idx="163">
                  <c:v>2016.08</c:v>
                </c:pt>
                <c:pt idx="164">
                  <c:v>2016.09</c:v>
                </c:pt>
                <c:pt idx="165">
                  <c:v>2016.1</c:v>
                </c:pt>
                <c:pt idx="166">
                  <c:v>2016.11</c:v>
                </c:pt>
                <c:pt idx="167">
                  <c:v>2016.12</c:v>
                </c:pt>
                <c:pt idx="168">
                  <c:v>2017.01</c:v>
                </c:pt>
                <c:pt idx="169">
                  <c:v>2017.02</c:v>
                </c:pt>
                <c:pt idx="170">
                  <c:v>2017.03</c:v>
                </c:pt>
                <c:pt idx="171">
                  <c:v>2017.04</c:v>
                </c:pt>
                <c:pt idx="172">
                  <c:v>2017.05</c:v>
                </c:pt>
                <c:pt idx="173">
                  <c:v>2017.06</c:v>
                </c:pt>
                <c:pt idx="174">
                  <c:v>2017.07</c:v>
                </c:pt>
                <c:pt idx="175">
                  <c:v>2017.08</c:v>
                </c:pt>
                <c:pt idx="176">
                  <c:v>2017.09</c:v>
                </c:pt>
                <c:pt idx="177">
                  <c:v>2017.1</c:v>
                </c:pt>
                <c:pt idx="178">
                  <c:v>2017.11</c:v>
                </c:pt>
                <c:pt idx="179">
                  <c:v>2017.12</c:v>
                </c:pt>
                <c:pt idx="180">
                  <c:v>2018.01</c:v>
                </c:pt>
                <c:pt idx="181">
                  <c:v>2018.02</c:v>
                </c:pt>
                <c:pt idx="182">
                  <c:v>2018.03</c:v>
                </c:pt>
                <c:pt idx="183">
                  <c:v>2018.04</c:v>
                </c:pt>
                <c:pt idx="184">
                  <c:v>2018.05</c:v>
                </c:pt>
                <c:pt idx="185">
                  <c:v>2018.06</c:v>
                </c:pt>
                <c:pt idx="186">
                  <c:v>2018.07</c:v>
                </c:pt>
                <c:pt idx="187">
                  <c:v>2018.08</c:v>
                </c:pt>
                <c:pt idx="188">
                  <c:v>2018.09</c:v>
                </c:pt>
                <c:pt idx="189">
                  <c:v>2018.1</c:v>
                </c:pt>
                <c:pt idx="190">
                  <c:v>2018.11</c:v>
                </c:pt>
                <c:pt idx="191">
                  <c:v>2018.12</c:v>
                </c:pt>
                <c:pt idx="192">
                  <c:v>2019.01</c:v>
                </c:pt>
                <c:pt idx="193">
                  <c:v>2019.02</c:v>
                </c:pt>
                <c:pt idx="194">
                  <c:v>2019.03</c:v>
                </c:pt>
                <c:pt idx="195">
                  <c:v>2019.04</c:v>
                </c:pt>
                <c:pt idx="196">
                  <c:v>2019.05</c:v>
                </c:pt>
                <c:pt idx="197">
                  <c:v>2019.06</c:v>
                </c:pt>
                <c:pt idx="198">
                  <c:v>2019.07</c:v>
                </c:pt>
                <c:pt idx="199">
                  <c:v>2019.08</c:v>
                </c:pt>
                <c:pt idx="200">
                  <c:v>2019.09</c:v>
                </c:pt>
                <c:pt idx="201">
                  <c:v>2019.1</c:v>
                </c:pt>
                <c:pt idx="202">
                  <c:v>2019.11</c:v>
                </c:pt>
                <c:pt idx="203">
                  <c:v>2019.12</c:v>
                </c:pt>
                <c:pt idx="204">
                  <c:v>2020.01</c:v>
                </c:pt>
                <c:pt idx="205">
                  <c:v>2020.02</c:v>
                </c:pt>
                <c:pt idx="206">
                  <c:v>2020.03</c:v>
                </c:pt>
                <c:pt idx="207">
                  <c:v>2020.04</c:v>
                </c:pt>
                <c:pt idx="208">
                  <c:v>2020.05</c:v>
                </c:pt>
                <c:pt idx="209">
                  <c:v>2020.06</c:v>
                </c:pt>
                <c:pt idx="210">
                  <c:v>2020.07</c:v>
                </c:pt>
                <c:pt idx="211">
                  <c:v>2020.08</c:v>
                </c:pt>
                <c:pt idx="212">
                  <c:v>2020.09</c:v>
                </c:pt>
                <c:pt idx="213">
                  <c:v>2020.1</c:v>
                </c:pt>
                <c:pt idx="214">
                  <c:v>2020.11</c:v>
                </c:pt>
                <c:pt idx="215">
                  <c:v>2020.12</c:v>
                </c:pt>
                <c:pt idx="216">
                  <c:v>2021.01</c:v>
                </c:pt>
                <c:pt idx="217">
                  <c:v>2021.02</c:v>
                </c:pt>
                <c:pt idx="218">
                  <c:v>2021.03</c:v>
                </c:pt>
                <c:pt idx="219">
                  <c:v>2021.04</c:v>
                </c:pt>
                <c:pt idx="220">
                  <c:v>2021.05</c:v>
                </c:pt>
                <c:pt idx="221">
                  <c:v>2021.06</c:v>
                </c:pt>
                <c:pt idx="222">
                  <c:v>2021.07</c:v>
                </c:pt>
                <c:pt idx="223">
                  <c:v>2021.08</c:v>
                </c:pt>
                <c:pt idx="224">
                  <c:v>2021.09</c:v>
                </c:pt>
                <c:pt idx="225">
                  <c:v>2021.1</c:v>
                </c:pt>
                <c:pt idx="226">
                  <c:v>2021.11</c:v>
                </c:pt>
                <c:pt idx="227">
                  <c:v>2021.12</c:v>
                </c:pt>
                <c:pt idx="228">
                  <c:v>2022.01</c:v>
                </c:pt>
                <c:pt idx="229">
                  <c:v>2022.02</c:v>
                </c:pt>
                <c:pt idx="230">
                  <c:v>2022.03</c:v>
                </c:pt>
                <c:pt idx="231">
                  <c:v>2022.04</c:v>
                </c:pt>
                <c:pt idx="232">
                  <c:v>2022.05</c:v>
                </c:pt>
                <c:pt idx="233">
                  <c:v>2022.06</c:v>
                </c:pt>
                <c:pt idx="234">
                  <c:v>2022.07</c:v>
                </c:pt>
                <c:pt idx="235">
                  <c:v>2022.08</c:v>
                </c:pt>
                <c:pt idx="236">
                  <c:v>2022.09</c:v>
                </c:pt>
                <c:pt idx="237">
                  <c:v>2022.1</c:v>
                </c:pt>
                <c:pt idx="238">
                  <c:v>2022.11</c:v>
                </c:pt>
                <c:pt idx="239">
                  <c:v>2022.12</c:v>
                </c:pt>
                <c:pt idx="240">
                  <c:v>2023.01</c:v>
                </c:pt>
                <c:pt idx="241">
                  <c:v>2023.02</c:v>
                </c:pt>
                <c:pt idx="242">
                  <c:v>2023.03</c:v>
                </c:pt>
                <c:pt idx="243">
                  <c:v>2023.04</c:v>
                </c:pt>
                <c:pt idx="244">
                  <c:v>2023.05</c:v>
                </c:pt>
                <c:pt idx="245">
                  <c:v>2023.06</c:v>
                </c:pt>
                <c:pt idx="246">
                  <c:v>2023.07</c:v>
                </c:pt>
                <c:pt idx="247">
                  <c:v>2023.08</c:v>
                </c:pt>
                <c:pt idx="248">
                  <c:v>2023.09</c:v>
                </c:pt>
                <c:pt idx="249">
                  <c:v>2023.1</c:v>
                </c:pt>
                <c:pt idx="250">
                  <c:v>2023.11</c:v>
                </c:pt>
                <c:pt idx="251">
                  <c:v>2023.12</c:v>
                </c:pt>
                <c:pt idx="252">
                  <c:v>2024.01</c:v>
                </c:pt>
                <c:pt idx="253">
                  <c:v>2024.02</c:v>
                </c:pt>
                <c:pt idx="254">
                  <c:v>2024.03</c:v>
                </c:pt>
                <c:pt idx="255">
                  <c:v>2024.04</c:v>
                </c:pt>
                <c:pt idx="256">
                  <c:v>2024.05</c:v>
                </c:pt>
                <c:pt idx="257">
                  <c:v>2024.06</c:v>
                </c:pt>
                <c:pt idx="258">
                  <c:v>2024.07</c:v>
                </c:pt>
                <c:pt idx="259">
                  <c:v>2024.08</c:v>
                </c:pt>
                <c:pt idx="260">
                  <c:v>2024.09</c:v>
                </c:pt>
                <c:pt idx="261">
                  <c:v>2024.1</c:v>
                </c:pt>
                <c:pt idx="262">
                  <c:v>2024.11</c:v>
                </c:pt>
                <c:pt idx="263">
                  <c:v>2024.12</c:v>
                </c:pt>
                <c:pt idx="264">
                  <c:v>2025.01</c:v>
                </c:pt>
                <c:pt idx="265">
                  <c:v>2025.02</c:v>
                </c:pt>
                <c:pt idx="266">
                  <c:v>2025.03</c:v>
                </c:pt>
                <c:pt idx="267">
                  <c:v>2025.04</c:v>
                </c:pt>
                <c:pt idx="268">
                  <c:v>2025.05</c:v>
                </c:pt>
                <c:pt idx="269">
                  <c:v>2025.06</c:v>
                </c:pt>
                <c:pt idx="270">
                  <c:v>2025.07</c:v>
                </c:pt>
                <c:pt idx="271">
                  <c:v>2025.08</c:v>
                </c:pt>
                <c:pt idx="272">
                  <c:v>2025.09</c:v>
                </c:pt>
                <c:pt idx="273">
                  <c:v>2025.1</c:v>
                </c:pt>
                <c:pt idx="274">
                  <c:v>2025.11</c:v>
                </c:pt>
                <c:pt idx="275">
                  <c:v>2025.12</c:v>
                </c:pt>
                <c:pt idx="276">
                  <c:v>2026.01</c:v>
                </c:pt>
                <c:pt idx="277">
                  <c:v>2026.02</c:v>
                </c:pt>
                <c:pt idx="278">
                  <c:v>2026.03</c:v>
                </c:pt>
                <c:pt idx="279">
                  <c:v>2026.04</c:v>
                </c:pt>
                <c:pt idx="280">
                  <c:v>2026.05</c:v>
                </c:pt>
                <c:pt idx="281">
                  <c:v>2026.06</c:v>
                </c:pt>
                <c:pt idx="282">
                  <c:v>2026.07</c:v>
                </c:pt>
                <c:pt idx="283">
                  <c:v>2026.08</c:v>
                </c:pt>
                <c:pt idx="284">
                  <c:v>2026.09</c:v>
                </c:pt>
                <c:pt idx="285">
                  <c:v>2026.1</c:v>
                </c:pt>
                <c:pt idx="286">
                  <c:v>2026.11</c:v>
                </c:pt>
                <c:pt idx="287">
                  <c:v>2026.12</c:v>
                </c:pt>
                <c:pt idx="288">
                  <c:v>2027.01</c:v>
                </c:pt>
                <c:pt idx="289">
                  <c:v>2027.02</c:v>
                </c:pt>
                <c:pt idx="290">
                  <c:v>2027.03</c:v>
                </c:pt>
                <c:pt idx="291">
                  <c:v>2027.04</c:v>
                </c:pt>
                <c:pt idx="292">
                  <c:v>2027.05</c:v>
                </c:pt>
                <c:pt idx="293">
                  <c:v>2027.06</c:v>
                </c:pt>
                <c:pt idx="294">
                  <c:v>2027.07</c:v>
                </c:pt>
                <c:pt idx="295">
                  <c:v>2027.08</c:v>
                </c:pt>
                <c:pt idx="296">
                  <c:v>2027.09</c:v>
                </c:pt>
                <c:pt idx="297">
                  <c:v>2027.1</c:v>
                </c:pt>
                <c:pt idx="298">
                  <c:v>2027.11</c:v>
                </c:pt>
                <c:pt idx="299">
                  <c:v>2027.12</c:v>
                </c:pt>
              </c:numCache>
            </c:numRef>
          </c:cat>
          <c:val>
            <c:numRef>
              <c:f>REGV!$CB$119:$CB$419</c:f>
              <c:numCache>
                <c:formatCode>0.0%_);[Red]\-0.0%_)</c:formatCode>
                <c:ptCount val="301"/>
                <c:pt idx="0">
                  <c:v>9.4779206777033151E-2</c:v>
                </c:pt>
                <c:pt idx="1">
                  <c:v>9.4779206777033151E-2</c:v>
                </c:pt>
                <c:pt idx="2">
                  <c:v>9.4779206777033151E-2</c:v>
                </c:pt>
                <c:pt idx="3">
                  <c:v>9.4779206777033151E-2</c:v>
                </c:pt>
                <c:pt idx="4">
                  <c:v>9.4779206777033151E-2</c:v>
                </c:pt>
                <c:pt idx="5">
                  <c:v>9.4779206777033151E-2</c:v>
                </c:pt>
                <c:pt idx="6">
                  <c:v>9.4779206777033151E-2</c:v>
                </c:pt>
                <c:pt idx="7">
                  <c:v>9.4779206777033151E-2</c:v>
                </c:pt>
                <c:pt idx="8">
                  <c:v>9.4779206777033151E-2</c:v>
                </c:pt>
                <c:pt idx="9">
                  <c:v>9.4779206777033151E-2</c:v>
                </c:pt>
                <c:pt idx="10">
                  <c:v>9.4779206777033151E-2</c:v>
                </c:pt>
                <c:pt idx="11">
                  <c:v>9.4779206777033151E-2</c:v>
                </c:pt>
                <c:pt idx="12">
                  <c:v>9.4779206777033151E-2</c:v>
                </c:pt>
                <c:pt idx="13">
                  <c:v>9.4779206777033151E-2</c:v>
                </c:pt>
                <c:pt idx="14">
                  <c:v>9.4779206777033151E-2</c:v>
                </c:pt>
                <c:pt idx="15">
                  <c:v>9.4779206777033151E-2</c:v>
                </c:pt>
                <c:pt idx="16">
                  <c:v>9.4779206777033151E-2</c:v>
                </c:pt>
                <c:pt idx="17">
                  <c:v>9.4779206777033151E-2</c:v>
                </c:pt>
                <c:pt idx="18">
                  <c:v>9.4779206777033151E-2</c:v>
                </c:pt>
                <c:pt idx="19">
                  <c:v>9.4779206777033151E-2</c:v>
                </c:pt>
                <c:pt idx="20">
                  <c:v>9.4779206777033151E-2</c:v>
                </c:pt>
                <c:pt idx="21">
                  <c:v>9.4779206777033151E-2</c:v>
                </c:pt>
                <c:pt idx="22">
                  <c:v>9.4779206777033151E-2</c:v>
                </c:pt>
                <c:pt idx="23">
                  <c:v>9.4779206777033151E-2</c:v>
                </c:pt>
                <c:pt idx="24">
                  <c:v>9.4779206777033151E-2</c:v>
                </c:pt>
                <c:pt idx="25">
                  <c:v>9.4779206777033151E-2</c:v>
                </c:pt>
                <c:pt idx="26">
                  <c:v>9.4779206777033151E-2</c:v>
                </c:pt>
                <c:pt idx="27">
                  <c:v>9.4779206777033151E-2</c:v>
                </c:pt>
                <c:pt idx="28">
                  <c:v>9.4779206777033151E-2</c:v>
                </c:pt>
                <c:pt idx="29">
                  <c:v>9.4779206777033151E-2</c:v>
                </c:pt>
                <c:pt idx="30">
                  <c:v>9.4779206777033151E-2</c:v>
                </c:pt>
                <c:pt idx="31">
                  <c:v>9.4779206777033151E-2</c:v>
                </c:pt>
                <c:pt idx="32">
                  <c:v>9.4779206777033151E-2</c:v>
                </c:pt>
                <c:pt idx="33">
                  <c:v>9.4779206777033151E-2</c:v>
                </c:pt>
                <c:pt idx="34">
                  <c:v>9.4779206777033151E-2</c:v>
                </c:pt>
                <c:pt idx="35">
                  <c:v>9.4779206777033151E-2</c:v>
                </c:pt>
                <c:pt idx="36">
                  <c:v>9.4779206777033151E-2</c:v>
                </c:pt>
                <c:pt idx="37">
                  <c:v>9.4779206777033151E-2</c:v>
                </c:pt>
                <c:pt idx="38">
                  <c:v>9.4779206777033151E-2</c:v>
                </c:pt>
                <c:pt idx="39">
                  <c:v>9.4779206777033151E-2</c:v>
                </c:pt>
                <c:pt idx="40">
                  <c:v>9.4779206777033151E-2</c:v>
                </c:pt>
                <c:pt idx="41">
                  <c:v>9.4779206777033151E-2</c:v>
                </c:pt>
                <c:pt idx="42">
                  <c:v>9.4779206777033151E-2</c:v>
                </c:pt>
                <c:pt idx="43">
                  <c:v>9.4779206777033151E-2</c:v>
                </c:pt>
                <c:pt idx="44">
                  <c:v>9.4779206777033151E-2</c:v>
                </c:pt>
                <c:pt idx="45">
                  <c:v>9.4779206777033151E-2</c:v>
                </c:pt>
                <c:pt idx="46">
                  <c:v>9.4779206777033151E-2</c:v>
                </c:pt>
                <c:pt idx="47">
                  <c:v>9.4779206777033151E-2</c:v>
                </c:pt>
                <c:pt idx="48">
                  <c:v>9.4779206777033151E-2</c:v>
                </c:pt>
                <c:pt idx="49">
                  <c:v>9.4779206777033151E-2</c:v>
                </c:pt>
                <c:pt idx="50">
                  <c:v>9.4779206777033151E-2</c:v>
                </c:pt>
                <c:pt idx="51">
                  <c:v>9.4779206777033151E-2</c:v>
                </c:pt>
                <c:pt idx="52">
                  <c:v>9.4779206777033151E-2</c:v>
                </c:pt>
                <c:pt idx="53">
                  <c:v>9.4779206777033151E-2</c:v>
                </c:pt>
                <c:pt idx="54">
                  <c:v>9.4779206777033151E-2</c:v>
                </c:pt>
                <c:pt idx="55">
                  <c:v>9.4779206777033151E-2</c:v>
                </c:pt>
                <c:pt idx="56">
                  <c:v>9.4779206777033151E-2</c:v>
                </c:pt>
                <c:pt idx="57">
                  <c:v>9.4779206777033151E-2</c:v>
                </c:pt>
                <c:pt idx="58">
                  <c:v>9.4779206777033151E-2</c:v>
                </c:pt>
                <c:pt idx="59">
                  <c:v>9.4779206777033151E-2</c:v>
                </c:pt>
                <c:pt idx="60">
                  <c:v>9.4779206777033151E-2</c:v>
                </c:pt>
                <c:pt idx="61">
                  <c:v>9.4779206777033151E-2</c:v>
                </c:pt>
                <c:pt idx="62">
                  <c:v>9.4779206777033151E-2</c:v>
                </c:pt>
                <c:pt idx="63">
                  <c:v>9.4779206777033151E-2</c:v>
                </c:pt>
                <c:pt idx="64">
                  <c:v>9.4779206777033151E-2</c:v>
                </c:pt>
                <c:pt idx="65">
                  <c:v>9.4779206777033151E-2</c:v>
                </c:pt>
                <c:pt idx="66">
                  <c:v>9.4779206777033151E-2</c:v>
                </c:pt>
                <c:pt idx="67">
                  <c:v>9.4779206777033151E-2</c:v>
                </c:pt>
                <c:pt idx="68">
                  <c:v>9.4779206777033151E-2</c:v>
                </c:pt>
                <c:pt idx="69">
                  <c:v>9.4779206777033151E-2</c:v>
                </c:pt>
                <c:pt idx="70">
                  <c:v>9.4779206777033151E-2</c:v>
                </c:pt>
                <c:pt idx="71">
                  <c:v>9.4779206777033151E-2</c:v>
                </c:pt>
                <c:pt idx="72">
                  <c:v>9.4779206777033151E-2</c:v>
                </c:pt>
                <c:pt idx="73">
                  <c:v>9.4779206777033151E-2</c:v>
                </c:pt>
                <c:pt idx="74">
                  <c:v>9.4779206777033151E-2</c:v>
                </c:pt>
                <c:pt idx="75">
                  <c:v>9.4779206777033151E-2</c:v>
                </c:pt>
                <c:pt idx="76">
                  <c:v>9.4779206777033151E-2</c:v>
                </c:pt>
                <c:pt idx="77">
                  <c:v>9.4779206777033151E-2</c:v>
                </c:pt>
                <c:pt idx="78">
                  <c:v>9.4779206777033151E-2</c:v>
                </c:pt>
                <c:pt idx="79">
                  <c:v>9.4779206777033151E-2</c:v>
                </c:pt>
                <c:pt idx="80">
                  <c:v>9.4779206777033151E-2</c:v>
                </c:pt>
                <c:pt idx="81">
                  <c:v>9.4779206777033151E-2</c:v>
                </c:pt>
                <c:pt idx="82">
                  <c:v>9.4779206777033151E-2</c:v>
                </c:pt>
                <c:pt idx="83">
                  <c:v>9.4779206777033151E-2</c:v>
                </c:pt>
                <c:pt idx="84">
                  <c:v>9.4779206777033151E-2</c:v>
                </c:pt>
                <c:pt idx="85">
                  <c:v>9.4779206777033151E-2</c:v>
                </c:pt>
                <c:pt idx="86">
                  <c:v>9.4779206777033151E-2</c:v>
                </c:pt>
                <c:pt idx="87">
                  <c:v>9.4779206777033151E-2</c:v>
                </c:pt>
                <c:pt idx="88">
                  <c:v>9.4779206777033151E-2</c:v>
                </c:pt>
                <c:pt idx="89">
                  <c:v>9.4779206777033151E-2</c:v>
                </c:pt>
                <c:pt idx="90">
                  <c:v>9.4779206777033151E-2</c:v>
                </c:pt>
                <c:pt idx="91">
                  <c:v>9.4779206777033151E-2</c:v>
                </c:pt>
                <c:pt idx="92">
                  <c:v>9.4779206777033151E-2</c:v>
                </c:pt>
                <c:pt idx="93">
                  <c:v>9.4779206777033151E-2</c:v>
                </c:pt>
                <c:pt idx="94">
                  <c:v>9.4779206777033151E-2</c:v>
                </c:pt>
                <c:pt idx="95">
                  <c:v>9.4779206777033151E-2</c:v>
                </c:pt>
                <c:pt idx="96">
                  <c:v>9.4779206777033151E-2</c:v>
                </c:pt>
                <c:pt idx="97">
                  <c:v>9.4779206777033151E-2</c:v>
                </c:pt>
                <c:pt idx="98">
                  <c:v>9.4779206777033151E-2</c:v>
                </c:pt>
                <c:pt idx="99">
                  <c:v>9.4779206777033151E-2</c:v>
                </c:pt>
                <c:pt idx="100">
                  <c:v>9.4779206777033151E-2</c:v>
                </c:pt>
                <c:pt idx="101">
                  <c:v>9.4779206777033151E-2</c:v>
                </c:pt>
                <c:pt idx="102">
                  <c:v>9.4779206777033151E-2</c:v>
                </c:pt>
                <c:pt idx="103">
                  <c:v>9.4779206777033151E-2</c:v>
                </c:pt>
                <c:pt idx="104">
                  <c:v>9.4779206777033151E-2</c:v>
                </c:pt>
                <c:pt idx="105">
                  <c:v>9.4779206777033151E-2</c:v>
                </c:pt>
                <c:pt idx="106">
                  <c:v>9.4779206777033151E-2</c:v>
                </c:pt>
                <c:pt idx="107">
                  <c:v>9.4779206777033151E-2</c:v>
                </c:pt>
                <c:pt idx="108">
                  <c:v>9.4779206777033151E-2</c:v>
                </c:pt>
                <c:pt idx="109">
                  <c:v>9.4779206777033151E-2</c:v>
                </c:pt>
                <c:pt idx="110">
                  <c:v>9.4779206777033151E-2</c:v>
                </c:pt>
                <c:pt idx="111">
                  <c:v>9.4779206777033151E-2</c:v>
                </c:pt>
                <c:pt idx="112">
                  <c:v>9.4779206777033151E-2</c:v>
                </c:pt>
                <c:pt idx="113">
                  <c:v>9.4779206777033151E-2</c:v>
                </c:pt>
                <c:pt idx="114">
                  <c:v>9.4779206777033151E-2</c:v>
                </c:pt>
                <c:pt idx="115">
                  <c:v>9.4779206777033151E-2</c:v>
                </c:pt>
                <c:pt idx="116">
                  <c:v>9.4779206777033151E-2</c:v>
                </c:pt>
                <c:pt idx="117">
                  <c:v>9.4779206777033151E-2</c:v>
                </c:pt>
                <c:pt idx="118">
                  <c:v>9.4779206777033151E-2</c:v>
                </c:pt>
                <c:pt idx="119">
                  <c:v>9.4779206777033151E-2</c:v>
                </c:pt>
                <c:pt idx="120">
                  <c:v>9.4779206777033151E-2</c:v>
                </c:pt>
                <c:pt idx="121">
                  <c:v>9.4779206777033151E-2</c:v>
                </c:pt>
                <c:pt idx="122">
                  <c:v>9.4779206777033151E-2</c:v>
                </c:pt>
                <c:pt idx="123">
                  <c:v>9.4779206777033151E-2</c:v>
                </c:pt>
                <c:pt idx="124">
                  <c:v>9.4779206777033151E-2</c:v>
                </c:pt>
                <c:pt idx="125">
                  <c:v>9.4779206777033151E-2</c:v>
                </c:pt>
                <c:pt idx="126">
                  <c:v>9.4779206777033151E-2</c:v>
                </c:pt>
                <c:pt idx="127">
                  <c:v>9.4779206777033151E-2</c:v>
                </c:pt>
                <c:pt idx="128">
                  <c:v>9.4779206777033151E-2</c:v>
                </c:pt>
                <c:pt idx="129">
                  <c:v>9.4779206777033151E-2</c:v>
                </c:pt>
                <c:pt idx="130">
                  <c:v>9.4779206777033151E-2</c:v>
                </c:pt>
                <c:pt idx="131">
                  <c:v>9.4779206777033151E-2</c:v>
                </c:pt>
                <c:pt idx="132">
                  <c:v>9.4779206777033151E-2</c:v>
                </c:pt>
                <c:pt idx="133">
                  <c:v>9.4779206777033151E-2</c:v>
                </c:pt>
                <c:pt idx="134">
                  <c:v>9.4779206777033151E-2</c:v>
                </c:pt>
                <c:pt idx="135">
                  <c:v>9.4779206777033151E-2</c:v>
                </c:pt>
                <c:pt idx="136">
                  <c:v>9.4779206777033151E-2</c:v>
                </c:pt>
                <c:pt idx="137">
                  <c:v>9.4779206777033151E-2</c:v>
                </c:pt>
                <c:pt idx="138">
                  <c:v>9.4779206777033151E-2</c:v>
                </c:pt>
                <c:pt idx="139">
                  <c:v>9.4779206777033151E-2</c:v>
                </c:pt>
                <c:pt idx="140">
                  <c:v>9.4779206777033151E-2</c:v>
                </c:pt>
                <c:pt idx="141">
                  <c:v>9.4779206777033151E-2</c:v>
                </c:pt>
                <c:pt idx="142">
                  <c:v>9.4779206777033151E-2</c:v>
                </c:pt>
                <c:pt idx="143">
                  <c:v>9.4779206777033151E-2</c:v>
                </c:pt>
                <c:pt idx="144">
                  <c:v>9.4779206777033151E-2</c:v>
                </c:pt>
                <c:pt idx="145">
                  <c:v>9.4779206777033151E-2</c:v>
                </c:pt>
                <c:pt idx="146">
                  <c:v>9.4779206777033151E-2</c:v>
                </c:pt>
                <c:pt idx="147">
                  <c:v>9.4779206777033151E-2</c:v>
                </c:pt>
                <c:pt idx="148">
                  <c:v>9.4779206777033151E-2</c:v>
                </c:pt>
                <c:pt idx="149">
                  <c:v>9.4779206777033151E-2</c:v>
                </c:pt>
                <c:pt idx="150">
                  <c:v>9.4779206777033151E-2</c:v>
                </c:pt>
                <c:pt idx="151">
                  <c:v>9.4779206777033151E-2</c:v>
                </c:pt>
                <c:pt idx="152">
                  <c:v>9.4779206777033151E-2</c:v>
                </c:pt>
                <c:pt idx="153">
                  <c:v>9.4779206777033151E-2</c:v>
                </c:pt>
                <c:pt idx="154">
                  <c:v>9.4779206777033151E-2</c:v>
                </c:pt>
                <c:pt idx="155">
                  <c:v>9.4779206777033151E-2</c:v>
                </c:pt>
                <c:pt idx="156">
                  <c:v>9.4779206777033151E-2</c:v>
                </c:pt>
                <c:pt idx="157">
                  <c:v>9.4779206777033151E-2</c:v>
                </c:pt>
                <c:pt idx="158">
                  <c:v>9.4779206777033151E-2</c:v>
                </c:pt>
                <c:pt idx="159">
                  <c:v>9.4779206777033151E-2</c:v>
                </c:pt>
                <c:pt idx="160">
                  <c:v>9.4779206777033151E-2</c:v>
                </c:pt>
                <c:pt idx="161">
                  <c:v>9.4779206777033151E-2</c:v>
                </c:pt>
                <c:pt idx="162">
                  <c:v>9.4779206777033151E-2</c:v>
                </c:pt>
                <c:pt idx="163">
                  <c:v>9.4779206777033151E-2</c:v>
                </c:pt>
                <c:pt idx="164">
                  <c:v>9.4779206777033151E-2</c:v>
                </c:pt>
                <c:pt idx="165">
                  <c:v>9.4779206777033151E-2</c:v>
                </c:pt>
                <c:pt idx="166">
                  <c:v>9.4779206777033151E-2</c:v>
                </c:pt>
                <c:pt idx="167">
                  <c:v>9.4779206777033151E-2</c:v>
                </c:pt>
                <c:pt idx="168">
                  <c:v>9.4779206777033151E-2</c:v>
                </c:pt>
                <c:pt idx="169">
                  <c:v>9.4779206777033151E-2</c:v>
                </c:pt>
                <c:pt idx="170">
                  <c:v>9.4779206777033151E-2</c:v>
                </c:pt>
                <c:pt idx="171">
                  <c:v>9.4779206777033151E-2</c:v>
                </c:pt>
                <c:pt idx="172">
                  <c:v>9.4779206777033151E-2</c:v>
                </c:pt>
                <c:pt idx="173">
                  <c:v>9.4779206777033151E-2</c:v>
                </c:pt>
                <c:pt idx="174">
                  <c:v>9.4779206777033151E-2</c:v>
                </c:pt>
                <c:pt idx="175">
                  <c:v>9.4779206777033151E-2</c:v>
                </c:pt>
                <c:pt idx="176">
                  <c:v>9.4779206777033151E-2</c:v>
                </c:pt>
                <c:pt idx="177">
                  <c:v>9.4779206777033151E-2</c:v>
                </c:pt>
                <c:pt idx="178">
                  <c:v>9.4779206777033151E-2</c:v>
                </c:pt>
                <c:pt idx="179">
                  <c:v>9.4779206777033151E-2</c:v>
                </c:pt>
                <c:pt idx="180">
                  <c:v>9.4779206777033151E-2</c:v>
                </c:pt>
                <c:pt idx="181">
                  <c:v>9.4779206777033151E-2</c:v>
                </c:pt>
                <c:pt idx="182">
                  <c:v>9.4779206777033151E-2</c:v>
                </c:pt>
                <c:pt idx="183">
                  <c:v>9.4779206777033151E-2</c:v>
                </c:pt>
                <c:pt idx="184">
                  <c:v>9.4779206777033151E-2</c:v>
                </c:pt>
                <c:pt idx="185">
                  <c:v>9.4779206777033151E-2</c:v>
                </c:pt>
                <c:pt idx="186">
                  <c:v>9.4779206777033151E-2</c:v>
                </c:pt>
                <c:pt idx="187">
                  <c:v>9.4779206777033151E-2</c:v>
                </c:pt>
                <c:pt idx="188">
                  <c:v>9.4779206777033151E-2</c:v>
                </c:pt>
                <c:pt idx="189">
                  <c:v>9.4779206777033151E-2</c:v>
                </c:pt>
                <c:pt idx="190">
                  <c:v>9.4779206777033151E-2</c:v>
                </c:pt>
                <c:pt idx="191">
                  <c:v>9.4779206777033151E-2</c:v>
                </c:pt>
                <c:pt idx="192">
                  <c:v>9.4779206777033151E-2</c:v>
                </c:pt>
                <c:pt idx="193">
                  <c:v>9.4779206777033151E-2</c:v>
                </c:pt>
                <c:pt idx="194">
                  <c:v>9.4779206777033151E-2</c:v>
                </c:pt>
                <c:pt idx="195">
                  <c:v>9.4779206777033151E-2</c:v>
                </c:pt>
                <c:pt idx="196">
                  <c:v>9.4779206777033151E-2</c:v>
                </c:pt>
                <c:pt idx="197">
                  <c:v>9.4779206777033151E-2</c:v>
                </c:pt>
                <c:pt idx="198">
                  <c:v>9.4779206777033151E-2</c:v>
                </c:pt>
                <c:pt idx="199">
                  <c:v>9.4779206777033151E-2</c:v>
                </c:pt>
                <c:pt idx="200">
                  <c:v>9.4779206777033151E-2</c:v>
                </c:pt>
                <c:pt idx="201">
                  <c:v>9.4779206777033151E-2</c:v>
                </c:pt>
                <c:pt idx="202">
                  <c:v>9.4779206777033151E-2</c:v>
                </c:pt>
                <c:pt idx="203">
                  <c:v>9.4779206777033151E-2</c:v>
                </c:pt>
                <c:pt idx="204">
                  <c:v>9.4779206777033151E-2</c:v>
                </c:pt>
                <c:pt idx="205">
                  <c:v>9.4779206777033151E-2</c:v>
                </c:pt>
                <c:pt idx="206">
                  <c:v>9.4779206777033151E-2</c:v>
                </c:pt>
                <c:pt idx="207">
                  <c:v>9.4779206777033151E-2</c:v>
                </c:pt>
                <c:pt idx="208">
                  <c:v>9.4779206777033151E-2</c:v>
                </c:pt>
                <c:pt idx="209">
                  <c:v>9.4779206777033151E-2</c:v>
                </c:pt>
                <c:pt idx="210">
                  <c:v>9.4779206777033151E-2</c:v>
                </c:pt>
                <c:pt idx="211">
                  <c:v>9.4779206777033151E-2</c:v>
                </c:pt>
                <c:pt idx="212">
                  <c:v>9.4779206777033151E-2</c:v>
                </c:pt>
                <c:pt idx="213">
                  <c:v>9.4779206777033151E-2</c:v>
                </c:pt>
                <c:pt idx="214">
                  <c:v>9.4779206777033151E-2</c:v>
                </c:pt>
                <c:pt idx="215">
                  <c:v>9.4779206777033151E-2</c:v>
                </c:pt>
                <c:pt idx="216">
                  <c:v>9.4779206777033151E-2</c:v>
                </c:pt>
                <c:pt idx="217">
                  <c:v>9.4779206777033151E-2</c:v>
                </c:pt>
                <c:pt idx="218">
                  <c:v>9.4779206777033151E-2</c:v>
                </c:pt>
                <c:pt idx="219">
                  <c:v>9.4779206777033151E-2</c:v>
                </c:pt>
                <c:pt idx="220">
                  <c:v>9.4779206777033151E-2</c:v>
                </c:pt>
                <c:pt idx="221">
                  <c:v>9.4779206777033151E-2</c:v>
                </c:pt>
                <c:pt idx="222">
                  <c:v>9.4779206777033151E-2</c:v>
                </c:pt>
                <c:pt idx="223">
                  <c:v>9.4779206777033151E-2</c:v>
                </c:pt>
                <c:pt idx="224">
                  <c:v>9.4779206777033151E-2</c:v>
                </c:pt>
                <c:pt idx="225">
                  <c:v>9.4779206777033151E-2</c:v>
                </c:pt>
                <c:pt idx="226">
                  <c:v>9.4779206777033151E-2</c:v>
                </c:pt>
                <c:pt idx="227">
                  <c:v>9.4779206777033151E-2</c:v>
                </c:pt>
                <c:pt idx="228">
                  <c:v>9.4779206777033151E-2</c:v>
                </c:pt>
                <c:pt idx="229">
                  <c:v>9.4779206777033151E-2</c:v>
                </c:pt>
                <c:pt idx="230">
                  <c:v>9.4779206777033151E-2</c:v>
                </c:pt>
                <c:pt idx="231">
                  <c:v>9.4779206777033151E-2</c:v>
                </c:pt>
                <c:pt idx="232">
                  <c:v>9.4779206777033151E-2</c:v>
                </c:pt>
                <c:pt idx="233">
                  <c:v>9.4779206777033151E-2</c:v>
                </c:pt>
                <c:pt idx="234">
                  <c:v>9.4779206777033151E-2</c:v>
                </c:pt>
                <c:pt idx="235">
                  <c:v>9.4779206777033151E-2</c:v>
                </c:pt>
                <c:pt idx="236">
                  <c:v>9.4779206777033151E-2</c:v>
                </c:pt>
                <c:pt idx="237">
                  <c:v>9.4779206777033151E-2</c:v>
                </c:pt>
                <c:pt idx="238">
                  <c:v>9.4779206777033151E-2</c:v>
                </c:pt>
                <c:pt idx="239">
                  <c:v>9.4779206777033151E-2</c:v>
                </c:pt>
                <c:pt idx="240">
                  <c:v>9.4779206777033151E-2</c:v>
                </c:pt>
                <c:pt idx="241">
                  <c:v>9.4779206777033151E-2</c:v>
                </c:pt>
                <c:pt idx="242">
                  <c:v>9.4779206777033151E-2</c:v>
                </c:pt>
                <c:pt idx="243">
                  <c:v>9.4779206777033151E-2</c:v>
                </c:pt>
                <c:pt idx="244">
                  <c:v>9.4779206777033151E-2</c:v>
                </c:pt>
                <c:pt idx="245">
                  <c:v>9.4779206777033151E-2</c:v>
                </c:pt>
                <c:pt idx="246">
                  <c:v>9.4779206777033151E-2</c:v>
                </c:pt>
                <c:pt idx="247">
                  <c:v>9.4779206777033151E-2</c:v>
                </c:pt>
                <c:pt idx="248">
                  <c:v>9.4779206777033151E-2</c:v>
                </c:pt>
                <c:pt idx="249">
                  <c:v>9.4779206777033151E-2</c:v>
                </c:pt>
                <c:pt idx="250">
                  <c:v>9.4779206777033151E-2</c:v>
                </c:pt>
                <c:pt idx="251">
                  <c:v>9.4779206777033151E-2</c:v>
                </c:pt>
                <c:pt idx="252">
                  <c:v>9.4779206777033151E-2</c:v>
                </c:pt>
                <c:pt idx="253">
                  <c:v>9.4779206777033151E-2</c:v>
                </c:pt>
                <c:pt idx="254">
                  <c:v>9.4779206777033151E-2</c:v>
                </c:pt>
                <c:pt idx="255">
                  <c:v>9.4779206777033151E-2</c:v>
                </c:pt>
                <c:pt idx="256">
                  <c:v>9.4779206777033151E-2</c:v>
                </c:pt>
                <c:pt idx="257">
                  <c:v>9.4779206777033151E-2</c:v>
                </c:pt>
                <c:pt idx="258">
                  <c:v>9.4779206777033151E-2</c:v>
                </c:pt>
                <c:pt idx="259">
                  <c:v>9.4779206777033151E-2</c:v>
                </c:pt>
                <c:pt idx="260">
                  <c:v>9.4779206777033151E-2</c:v>
                </c:pt>
                <c:pt idx="261">
                  <c:v>9.4779206777033151E-2</c:v>
                </c:pt>
                <c:pt idx="262">
                  <c:v>9.4779206777033151E-2</c:v>
                </c:pt>
                <c:pt idx="263">
                  <c:v>9.4779206777033151E-2</c:v>
                </c:pt>
                <c:pt idx="264">
                  <c:v>9.4779206777033151E-2</c:v>
                </c:pt>
                <c:pt idx="265">
                  <c:v>9.4779206777033151E-2</c:v>
                </c:pt>
                <c:pt idx="266">
                  <c:v>9.4779206777033151E-2</c:v>
                </c:pt>
                <c:pt idx="267">
                  <c:v>9.4779206777033151E-2</c:v>
                </c:pt>
                <c:pt idx="268">
                  <c:v>9.4779206777033151E-2</c:v>
                </c:pt>
                <c:pt idx="269">
                  <c:v>9.4779206777033151E-2</c:v>
                </c:pt>
                <c:pt idx="270">
                  <c:v>9.4779206777033151E-2</c:v>
                </c:pt>
                <c:pt idx="271">
                  <c:v>9.4779206777033151E-2</c:v>
                </c:pt>
                <c:pt idx="272">
                  <c:v>9.4779206777033151E-2</c:v>
                </c:pt>
                <c:pt idx="273">
                  <c:v>9.4779206777033151E-2</c:v>
                </c:pt>
                <c:pt idx="274">
                  <c:v>9.4779206777033151E-2</c:v>
                </c:pt>
                <c:pt idx="275">
                  <c:v>9.4779206777033151E-2</c:v>
                </c:pt>
                <c:pt idx="276">
                  <c:v>9.4779206777033151E-2</c:v>
                </c:pt>
                <c:pt idx="277">
                  <c:v>9.4779206777033151E-2</c:v>
                </c:pt>
                <c:pt idx="278">
                  <c:v>9.4779206777033151E-2</c:v>
                </c:pt>
                <c:pt idx="279">
                  <c:v>9.4779206777033151E-2</c:v>
                </c:pt>
                <c:pt idx="280">
                  <c:v>9.4779206777033151E-2</c:v>
                </c:pt>
                <c:pt idx="281">
                  <c:v>9.4779206777033151E-2</c:v>
                </c:pt>
                <c:pt idx="282">
                  <c:v>9.4779206777033151E-2</c:v>
                </c:pt>
                <c:pt idx="283">
                  <c:v>9.4779206777033151E-2</c:v>
                </c:pt>
                <c:pt idx="284">
                  <c:v>9.4779206777033151E-2</c:v>
                </c:pt>
                <c:pt idx="285">
                  <c:v>9.4779206777033151E-2</c:v>
                </c:pt>
                <c:pt idx="286">
                  <c:v>9.4779206777033151E-2</c:v>
                </c:pt>
                <c:pt idx="287">
                  <c:v>9.4779206777033151E-2</c:v>
                </c:pt>
                <c:pt idx="288">
                  <c:v>9.4779206777033151E-2</c:v>
                </c:pt>
                <c:pt idx="289">
                  <c:v>9.4779206777033151E-2</c:v>
                </c:pt>
                <c:pt idx="290">
                  <c:v>9.4779206777033151E-2</c:v>
                </c:pt>
                <c:pt idx="291">
                  <c:v>9.4779206777033151E-2</c:v>
                </c:pt>
                <c:pt idx="292">
                  <c:v>9.4779206777033151E-2</c:v>
                </c:pt>
                <c:pt idx="293">
                  <c:v>9.4779206777033151E-2</c:v>
                </c:pt>
                <c:pt idx="294">
                  <c:v>9.4779206777033151E-2</c:v>
                </c:pt>
                <c:pt idx="295">
                  <c:v>9.4779206777033151E-2</c:v>
                </c:pt>
                <c:pt idx="296">
                  <c:v>9.4779206777033151E-2</c:v>
                </c:pt>
                <c:pt idx="297">
                  <c:v>9.4779206777033151E-2</c:v>
                </c:pt>
                <c:pt idx="298">
                  <c:v>9.4779206777033151E-2</c:v>
                </c:pt>
                <c:pt idx="299">
                  <c:v>9.4779206777033151E-2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68-45F5-A83E-FCC39821EEA8}"/>
            </c:ext>
          </c:extLst>
        </c:ser>
        <c:ser>
          <c:idx val="0"/>
          <c:order val="3"/>
          <c:tx>
            <c:strRef>
              <c:f>REGV!$CC$10</c:f>
              <c:strCache>
                <c:ptCount val="1"/>
                <c:pt idx="0">
                  <c:v>Banda 80% TCA-REMAQN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1825298722702926"/>
                  <c:y val="-1.6914439749085526E-2"/>
                </c:manualLayout>
              </c:layout>
              <c:numFmt formatCode="0.0%_);[Red]\-0.0%_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68-45F5-A83E-FCC39821EEA8}"/>
                </c:ext>
              </c:extLst>
            </c:dLbl>
            <c:numFmt formatCode="0.0%_);[Red]\-0.0%_)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REGV!$A$119:$A$419</c:f>
              <c:numCache>
                <c:formatCode>0.00</c:formatCode>
                <c:ptCount val="301"/>
                <c:pt idx="0">
                  <c:v>2003.01</c:v>
                </c:pt>
                <c:pt idx="1">
                  <c:v>2003.02</c:v>
                </c:pt>
                <c:pt idx="2">
                  <c:v>2003.03</c:v>
                </c:pt>
                <c:pt idx="3">
                  <c:v>2003.04</c:v>
                </c:pt>
                <c:pt idx="4">
                  <c:v>2003.05</c:v>
                </c:pt>
                <c:pt idx="5">
                  <c:v>2003.06</c:v>
                </c:pt>
                <c:pt idx="6">
                  <c:v>2003.07</c:v>
                </c:pt>
                <c:pt idx="7">
                  <c:v>2003.08</c:v>
                </c:pt>
                <c:pt idx="8">
                  <c:v>2003.09</c:v>
                </c:pt>
                <c:pt idx="9">
                  <c:v>2003.1</c:v>
                </c:pt>
                <c:pt idx="10">
                  <c:v>2003.11</c:v>
                </c:pt>
                <c:pt idx="11">
                  <c:v>2003.12</c:v>
                </c:pt>
                <c:pt idx="12">
                  <c:v>2004.01</c:v>
                </c:pt>
                <c:pt idx="13">
                  <c:v>2004.02</c:v>
                </c:pt>
                <c:pt idx="14">
                  <c:v>2004.03</c:v>
                </c:pt>
                <c:pt idx="15">
                  <c:v>2004.04</c:v>
                </c:pt>
                <c:pt idx="16">
                  <c:v>2004.05</c:v>
                </c:pt>
                <c:pt idx="17">
                  <c:v>2004.06</c:v>
                </c:pt>
                <c:pt idx="18">
                  <c:v>2004.07</c:v>
                </c:pt>
                <c:pt idx="19">
                  <c:v>2004.08</c:v>
                </c:pt>
                <c:pt idx="20">
                  <c:v>2004.09</c:v>
                </c:pt>
                <c:pt idx="21">
                  <c:v>2004.1</c:v>
                </c:pt>
                <c:pt idx="22">
                  <c:v>2004.11</c:v>
                </c:pt>
                <c:pt idx="23">
                  <c:v>2004.12</c:v>
                </c:pt>
                <c:pt idx="24">
                  <c:v>2005.01</c:v>
                </c:pt>
                <c:pt idx="25">
                  <c:v>2005.02</c:v>
                </c:pt>
                <c:pt idx="26">
                  <c:v>2005.03</c:v>
                </c:pt>
                <c:pt idx="27">
                  <c:v>2005.04</c:v>
                </c:pt>
                <c:pt idx="28">
                  <c:v>2005.05</c:v>
                </c:pt>
                <c:pt idx="29">
                  <c:v>2005.06</c:v>
                </c:pt>
                <c:pt idx="30">
                  <c:v>2005.07</c:v>
                </c:pt>
                <c:pt idx="31">
                  <c:v>2005.08</c:v>
                </c:pt>
                <c:pt idx="32">
                  <c:v>2005.09</c:v>
                </c:pt>
                <c:pt idx="33">
                  <c:v>2005.1</c:v>
                </c:pt>
                <c:pt idx="34">
                  <c:v>2005.11</c:v>
                </c:pt>
                <c:pt idx="35">
                  <c:v>2005.12</c:v>
                </c:pt>
                <c:pt idx="36">
                  <c:v>2006.01</c:v>
                </c:pt>
                <c:pt idx="37">
                  <c:v>2006.02</c:v>
                </c:pt>
                <c:pt idx="38">
                  <c:v>2006.03</c:v>
                </c:pt>
                <c:pt idx="39">
                  <c:v>2006.04</c:v>
                </c:pt>
                <c:pt idx="40">
                  <c:v>2006.05</c:v>
                </c:pt>
                <c:pt idx="41">
                  <c:v>2006.06</c:v>
                </c:pt>
                <c:pt idx="42">
                  <c:v>2006.07</c:v>
                </c:pt>
                <c:pt idx="43">
                  <c:v>2006.08</c:v>
                </c:pt>
                <c:pt idx="44">
                  <c:v>2006.09</c:v>
                </c:pt>
                <c:pt idx="45">
                  <c:v>2006.1</c:v>
                </c:pt>
                <c:pt idx="46">
                  <c:v>2006.11</c:v>
                </c:pt>
                <c:pt idx="47">
                  <c:v>2006.12</c:v>
                </c:pt>
                <c:pt idx="48">
                  <c:v>2007.01</c:v>
                </c:pt>
                <c:pt idx="49">
                  <c:v>2007.02</c:v>
                </c:pt>
                <c:pt idx="50">
                  <c:v>2007.03</c:v>
                </c:pt>
                <c:pt idx="51">
                  <c:v>2007.04</c:v>
                </c:pt>
                <c:pt idx="52">
                  <c:v>2007.05</c:v>
                </c:pt>
                <c:pt idx="53">
                  <c:v>2007.06</c:v>
                </c:pt>
                <c:pt idx="54">
                  <c:v>2007.07</c:v>
                </c:pt>
                <c:pt idx="55">
                  <c:v>2007.08</c:v>
                </c:pt>
                <c:pt idx="56">
                  <c:v>2007.09</c:v>
                </c:pt>
                <c:pt idx="57">
                  <c:v>2007.1</c:v>
                </c:pt>
                <c:pt idx="58">
                  <c:v>2007.11</c:v>
                </c:pt>
                <c:pt idx="59">
                  <c:v>2007.12</c:v>
                </c:pt>
                <c:pt idx="60">
                  <c:v>2008.01</c:v>
                </c:pt>
                <c:pt idx="61">
                  <c:v>2008.02</c:v>
                </c:pt>
                <c:pt idx="62">
                  <c:v>2008.03</c:v>
                </c:pt>
                <c:pt idx="63">
                  <c:v>2008.04</c:v>
                </c:pt>
                <c:pt idx="64">
                  <c:v>2008.05</c:v>
                </c:pt>
                <c:pt idx="65">
                  <c:v>2008.06</c:v>
                </c:pt>
                <c:pt idx="66">
                  <c:v>2008.07</c:v>
                </c:pt>
                <c:pt idx="67">
                  <c:v>2008.08</c:v>
                </c:pt>
                <c:pt idx="68">
                  <c:v>2008.09</c:v>
                </c:pt>
                <c:pt idx="69">
                  <c:v>2008.1</c:v>
                </c:pt>
                <c:pt idx="70">
                  <c:v>2008.11</c:v>
                </c:pt>
                <c:pt idx="71">
                  <c:v>2008.12</c:v>
                </c:pt>
                <c:pt idx="72">
                  <c:v>2009.01</c:v>
                </c:pt>
                <c:pt idx="73">
                  <c:v>2009.02</c:v>
                </c:pt>
                <c:pt idx="74">
                  <c:v>2009.03</c:v>
                </c:pt>
                <c:pt idx="75">
                  <c:v>2009.04</c:v>
                </c:pt>
                <c:pt idx="76">
                  <c:v>2009.05</c:v>
                </c:pt>
                <c:pt idx="77">
                  <c:v>2009.06</c:v>
                </c:pt>
                <c:pt idx="78">
                  <c:v>2009.07</c:v>
                </c:pt>
                <c:pt idx="79">
                  <c:v>2009.08</c:v>
                </c:pt>
                <c:pt idx="80">
                  <c:v>2009.09</c:v>
                </c:pt>
                <c:pt idx="81">
                  <c:v>2009.1</c:v>
                </c:pt>
                <c:pt idx="82">
                  <c:v>2009.11</c:v>
                </c:pt>
                <c:pt idx="83">
                  <c:v>2009.12</c:v>
                </c:pt>
                <c:pt idx="84">
                  <c:v>2010.01</c:v>
                </c:pt>
                <c:pt idx="85">
                  <c:v>2010.02</c:v>
                </c:pt>
                <c:pt idx="86">
                  <c:v>2010.03</c:v>
                </c:pt>
                <c:pt idx="87">
                  <c:v>2010.04</c:v>
                </c:pt>
                <c:pt idx="88">
                  <c:v>2010.05</c:v>
                </c:pt>
                <c:pt idx="89">
                  <c:v>2010.06</c:v>
                </c:pt>
                <c:pt idx="90">
                  <c:v>2010.07</c:v>
                </c:pt>
                <c:pt idx="91">
                  <c:v>2010.08</c:v>
                </c:pt>
                <c:pt idx="92">
                  <c:v>2010.09</c:v>
                </c:pt>
                <c:pt idx="93">
                  <c:v>2010.1</c:v>
                </c:pt>
                <c:pt idx="94">
                  <c:v>2010.11</c:v>
                </c:pt>
                <c:pt idx="95">
                  <c:v>2010.12</c:v>
                </c:pt>
                <c:pt idx="96">
                  <c:v>2011.01</c:v>
                </c:pt>
                <c:pt idx="97">
                  <c:v>2011.02</c:v>
                </c:pt>
                <c:pt idx="98">
                  <c:v>2011.03</c:v>
                </c:pt>
                <c:pt idx="99">
                  <c:v>2011.04</c:v>
                </c:pt>
                <c:pt idx="100">
                  <c:v>2011.05</c:v>
                </c:pt>
                <c:pt idx="101">
                  <c:v>2011.06</c:v>
                </c:pt>
                <c:pt idx="102">
                  <c:v>2011.07</c:v>
                </c:pt>
                <c:pt idx="103">
                  <c:v>2011.08</c:v>
                </c:pt>
                <c:pt idx="104">
                  <c:v>2011.09</c:v>
                </c:pt>
                <c:pt idx="105">
                  <c:v>2011.1</c:v>
                </c:pt>
                <c:pt idx="106">
                  <c:v>2011.11</c:v>
                </c:pt>
                <c:pt idx="107">
                  <c:v>2011.12</c:v>
                </c:pt>
                <c:pt idx="108">
                  <c:v>2012.01</c:v>
                </c:pt>
                <c:pt idx="109">
                  <c:v>2012.02</c:v>
                </c:pt>
                <c:pt idx="110">
                  <c:v>2012.03</c:v>
                </c:pt>
                <c:pt idx="111">
                  <c:v>2012.04</c:v>
                </c:pt>
                <c:pt idx="112">
                  <c:v>2012.05</c:v>
                </c:pt>
                <c:pt idx="113">
                  <c:v>2012.06</c:v>
                </c:pt>
                <c:pt idx="114">
                  <c:v>2012.07</c:v>
                </c:pt>
                <c:pt idx="115">
                  <c:v>2012.08</c:v>
                </c:pt>
                <c:pt idx="116">
                  <c:v>2012.09</c:v>
                </c:pt>
                <c:pt idx="117">
                  <c:v>2012.1</c:v>
                </c:pt>
                <c:pt idx="118">
                  <c:v>2012.11</c:v>
                </c:pt>
                <c:pt idx="119">
                  <c:v>2012.12</c:v>
                </c:pt>
                <c:pt idx="120">
                  <c:v>2013.01</c:v>
                </c:pt>
                <c:pt idx="121">
                  <c:v>2013.02</c:v>
                </c:pt>
                <c:pt idx="122">
                  <c:v>2013.03</c:v>
                </c:pt>
                <c:pt idx="123">
                  <c:v>2013.04</c:v>
                </c:pt>
                <c:pt idx="124">
                  <c:v>2013.05</c:v>
                </c:pt>
                <c:pt idx="125">
                  <c:v>2013.06</c:v>
                </c:pt>
                <c:pt idx="126">
                  <c:v>2013.07</c:v>
                </c:pt>
                <c:pt idx="127">
                  <c:v>2013.08</c:v>
                </c:pt>
                <c:pt idx="128">
                  <c:v>2013.09</c:v>
                </c:pt>
                <c:pt idx="129">
                  <c:v>2013.1</c:v>
                </c:pt>
                <c:pt idx="130">
                  <c:v>2013.11</c:v>
                </c:pt>
                <c:pt idx="131">
                  <c:v>2013.12</c:v>
                </c:pt>
                <c:pt idx="132">
                  <c:v>2014.01</c:v>
                </c:pt>
                <c:pt idx="133">
                  <c:v>2014.02</c:v>
                </c:pt>
                <c:pt idx="134">
                  <c:v>2014.03</c:v>
                </c:pt>
                <c:pt idx="135">
                  <c:v>2014.04</c:v>
                </c:pt>
                <c:pt idx="136">
                  <c:v>2014.05</c:v>
                </c:pt>
                <c:pt idx="137">
                  <c:v>2014.06</c:v>
                </c:pt>
                <c:pt idx="138">
                  <c:v>2014.07</c:v>
                </c:pt>
                <c:pt idx="139">
                  <c:v>2014.08</c:v>
                </c:pt>
                <c:pt idx="140">
                  <c:v>2014.09</c:v>
                </c:pt>
                <c:pt idx="141">
                  <c:v>2014.1</c:v>
                </c:pt>
                <c:pt idx="142">
                  <c:v>2014.11</c:v>
                </c:pt>
                <c:pt idx="143">
                  <c:v>2014.12</c:v>
                </c:pt>
                <c:pt idx="144">
                  <c:v>2015.01</c:v>
                </c:pt>
                <c:pt idx="145">
                  <c:v>2015.02</c:v>
                </c:pt>
                <c:pt idx="146">
                  <c:v>2015.03</c:v>
                </c:pt>
                <c:pt idx="147">
                  <c:v>2015.04</c:v>
                </c:pt>
                <c:pt idx="148">
                  <c:v>2015.05</c:v>
                </c:pt>
                <c:pt idx="149">
                  <c:v>2015.06</c:v>
                </c:pt>
                <c:pt idx="150">
                  <c:v>2015.07</c:v>
                </c:pt>
                <c:pt idx="151">
                  <c:v>2015.08</c:v>
                </c:pt>
                <c:pt idx="152">
                  <c:v>2015.09</c:v>
                </c:pt>
                <c:pt idx="153">
                  <c:v>2015.1</c:v>
                </c:pt>
                <c:pt idx="154">
                  <c:v>2015.11</c:v>
                </c:pt>
                <c:pt idx="155">
                  <c:v>2015.12</c:v>
                </c:pt>
                <c:pt idx="156">
                  <c:v>2016.01</c:v>
                </c:pt>
                <c:pt idx="157">
                  <c:v>2016.02</c:v>
                </c:pt>
                <c:pt idx="158">
                  <c:v>2016.03</c:v>
                </c:pt>
                <c:pt idx="159">
                  <c:v>2016.04</c:v>
                </c:pt>
                <c:pt idx="160">
                  <c:v>2016.05</c:v>
                </c:pt>
                <c:pt idx="161">
                  <c:v>2016.06</c:v>
                </c:pt>
                <c:pt idx="162">
                  <c:v>2016.07</c:v>
                </c:pt>
                <c:pt idx="163">
                  <c:v>2016.08</c:v>
                </c:pt>
                <c:pt idx="164">
                  <c:v>2016.09</c:v>
                </c:pt>
                <c:pt idx="165">
                  <c:v>2016.1</c:v>
                </c:pt>
                <c:pt idx="166">
                  <c:v>2016.11</c:v>
                </c:pt>
                <c:pt idx="167">
                  <c:v>2016.12</c:v>
                </c:pt>
                <c:pt idx="168">
                  <c:v>2017.01</c:v>
                </c:pt>
                <c:pt idx="169">
                  <c:v>2017.02</c:v>
                </c:pt>
                <c:pt idx="170">
                  <c:v>2017.03</c:v>
                </c:pt>
                <c:pt idx="171">
                  <c:v>2017.04</c:v>
                </c:pt>
                <c:pt idx="172">
                  <c:v>2017.05</c:v>
                </c:pt>
                <c:pt idx="173">
                  <c:v>2017.06</c:v>
                </c:pt>
                <c:pt idx="174">
                  <c:v>2017.07</c:v>
                </c:pt>
                <c:pt idx="175">
                  <c:v>2017.08</c:v>
                </c:pt>
                <c:pt idx="176">
                  <c:v>2017.09</c:v>
                </c:pt>
                <c:pt idx="177">
                  <c:v>2017.1</c:v>
                </c:pt>
                <c:pt idx="178">
                  <c:v>2017.11</c:v>
                </c:pt>
                <c:pt idx="179">
                  <c:v>2017.12</c:v>
                </c:pt>
                <c:pt idx="180">
                  <c:v>2018.01</c:v>
                </c:pt>
                <c:pt idx="181">
                  <c:v>2018.02</c:v>
                </c:pt>
                <c:pt idx="182">
                  <c:v>2018.03</c:v>
                </c:pt>
                <c:pt idx="183">
                  <c:v>2018.04</c:v>
                </c:pt>
                <c:pt idx="184">
                  <c:v>2018.05</c:v>
                </c:pt>
                <c:pt idx="185">
                  <c:v>2018.06</c:v>
                </c:pt>
                <c:pt idx="186">
                  <c:v>2018.07</c:v>
                </c:pt>
                <c:pt idx="187">
                  <c:v>2018.08</c:v>
                </c:pt>
                <c:pt idx="188">
                  <c:v>2018.09</c:v>
                </c:pt>
                <c:pt idx="189">
                  <c:v>2018.1</c:v>
                </c:pt>
                <c:pt idx="190">
                  <c:v>2018.11</c:v>
                </c:pt>
                <c:pt idx="191">
                  <c:v>2018.12</c:v>
                </c:pt>
                <c:pt idx="192">
                  <c:v>2019.01</c:v>
                </c:pt>
                <c:pt idx="193">
                  <c:v>2019.02</c:v>
                </c:pt>
                <c:pt idx="194">
                  <c:v>2019.03</c:v>
                </c:pt>
                <c:pt idx="195">
                  <c:v>2019.04</c:v>
                </c:pt>
                <c:pt idx="196">
                  <c:v>2019.05</c:v>
                </c:pt>
                <c:pt idx="197">
                  <c:v>2019.06</c:v>
                </c:pt>
                <c:pt idx="198">
                  <c:v>2019.07</c:v>
                </c:pt>
                <c:pt idx="199">
                  <c:v>2019.08</c:v>
                </c:pt>
                <c:pt idx="200">
                  <c:v>2019.09</c:v>
                </c:pt>
                <c:pt idx="201">
                  <c:v>2019.1</c:v>
                </c:pt>
                <c:pt idx="202">
                  <c:v>2019.11</c:v>
                </c:pt>
                <c:pt idx="203">
                  <c:v>2019.12</c:v>
                </c:pt>
                <c:pt idx="204">
                  <c:v>2020.01</c:v>
                </c:pt>
                <c:pt idx="205">
                  <c:v>2020.02</c:v>
                </c:pt>
                <c:pt idx="206">
                  <c:v>2020.03</c:v>
                </c:pt>
                <c:pt idx="207">
                  <c:v>2020.04</c:v>
                </c:pt>
                <c:pt idx="208">
                  <c:v>2020.05</c:v>
                </c:pt>
                <c:pt idx="209">
                  <c:v>2020.06</c:v>
                </c:pt>
                <c:pt idx="210">
                  <c:v>2020.07</c:v>
                </c:pt>
                <c:pt idx="211">
                  <c:v>2020.08</c:v>
                </c:pt>
                <c:pt idx="212">
                  <c:v>2020.09</c:v>
                </c:pt>
                <c:pt idx="213">
                  <c:v>2020.1</c:v>
                </c:pt>
                <c:pt idx="214">
                  <c:v>2020.11</c:v>
                </c:pt>
                <c:pt idx="215">
                  <c:v>2020.12</c:v>
                </c:pt>
                <c:pt idx="216">
                  <c:v>2021.01</c:v>
                </c:pt>
                <c:pt idx="217">
                  <c:v>2021.02</c:v>
                </c:pt>
                <c:pt idx="218">
                  <c:v>2021.03</c:v>
                </c:pt>
                <c:pt idx="219">
                  <c:v>2021.04</c:v>
                </c:pt>
                <c:pt idx="220">
                  <c:v>2021.05</c:v>
                </c:pt>
                <c:pt idx="221">
                  <c:v>2021.06</c:v>
                </c:pt>
                <c:pt idx="222">
                  <c:v>2021.07</c:v>
                </c:pt>
                <c:pt idx="223">
                  <c:v>2021.08</c:v>
                </c:pt>
                <c:pt idx="224">
                  <c:v>2021.09</c:v>
                </c:pt>
                <c:pt idx="225">
                  <c:v>2021.1</c:v>
                </c:pt>
                <c:pt idx="226">
                  <c:v>2021.11</c:v>
                </c:pt>
                <c:pt idx="227">
                  <c:v>2021.12</c:v>
                </c:pt>
                <c:pt idx="228">
                  <c:v>2022.01</c:v>
                </c:pt>
                <c:pt idx="229">
                  <c:v>2022.02</c:v>
                </c:pt>
                <c:pt idx="230">
                  <c:v>2022.03</c:v>
                </c:pt>
                <c:pt idx="231">
                  <c:v>2022.04</c:v>
                </c:pt>
                <c:pt idx="232">
                  <c:v>2022.05</c:v>
                </c:pt>
                <c:pt idx="233">
                  <c:v>2022.06</c:v>
                </c:pt>
                <c:pt idx="234">
                  <c:v>2022.07</c:v>
                </c:pt>
                <c:pt idx="235">
                  <c:v>2022.08</c:v>
                </c:pt>
                <c:pt idx="236">
                  <c:v>2022.09</c:v>
                </c:pt>
                <c:pt idx="237">
                  <c:v>2022.1</c:v>
                </c:pt>
                <c:pt idx="238">
                  <c:v>2022.11</c:v>
                </c:pt>
                <c:pt idx="239">
                  <c:v>2022.12</c:v>
                </c:pt>
                <c:pt idx="240">
                  <c:v>2023.01</c:v>
                </c:pt>
                <c:pt idx="241">
                  <c:v>2023.02</c:v>
                </c:pt>
                <c:pt idx="242">
                  <c:v>2023.03</c:v>
                </c:pt>
                <c:pt idx="243">
                  <c:v>2023.04</c:v>
                </c:pt>
                <c:pt idx="244">
                  <c:v>2023.05</c:v>
                </c:pt>
                <c:pt idx="245">
                  <c:v>2023.06</c:v>
                </c:pt>
                <c:pt idx="246">
                  <c:v>2023.07</c:v>
                </c:pt>
                <c:pt idx="247">
                  <c:v>2023.08</c:v>
                </c:pt>
                <c:pt idx="248">
                  <c:v>2023.09</c:v>
                </c:pt>
                <c:pt idx="249">
                  <c:v>2023.1</c:v>
                </c:pt>
                <c:pt idx="250">
                  <c:v>2023.11</c:v>
                </c:pt>
                <c:pt idx="251">
                  <c:v>2023.12</c:v>
                </c:pt>
                <c:pt idx="252">
                  <c:v>2024.01</c:v>
                </c:pt>
                <c:pt idx="253">
                  <c:v>2024.02</c:v>
                </c:pt>
                <c:pt idx="254">
                  <c:v>2024.03</c:v>
                </c:pt>
                <c:pt idx="255">
                  <c:v>2024.04</c:v>
                </c:pt>
                <c:pt idx="256">
                  <c:v>2024.05</c:v>
                </c:pt>
                <c:pt idx="257">
                  <c:v>2024.06</c:v>
                </c:pt>
                <c:pt idx="258">
                  <c:v>2024.07</c:v>
                </c:pt>
                <c:pt idx="259">
                  <c:v>2024.08</c:v>
                </c:pt>
                <c:pt idx="260">
                  <c:v>2024.09</c:v>
                </c:pt>
                <c:pt idx="261">
                  <c:v>2024.1</c:v>
                </c:pt>
                <c:pt idx="262">
                  <c:v>2024.11</c:v>
                </c:pt>
                <c:pt idx="263">
                  <c:v>2024.12</c:v>
                </c:pt>
                <c:pt idx="264">
                  <c:v>2025.01</c:v>
                </c:pt>
                <c:pt idx="265">
                  <c:v>2025.02</c:v>
                </c:pt>
                <c:pt idx="266">
                  <c:v>2025.03</c:v>
                </c:pt>
                <c:pt idx="267">
                  <c:v>2025.04</c:v>
                </c:pt>
                <c:pt idx="268">
                  <c:v>2025.05</c:v>
                </c:pt>
                <c:pt idx="269">
                  <c:v>2025.06</c:v>
                </c:pt>
                <c:pt idx="270">
                  <c:v>2025.07</c:v>
                </c:pt>
                <c:pt idx="271">
                  <c:v>2025.08</c:v>
                </c:pt>
                <c:pt idx="272">
                  <c:v>2025.09</c:v>
                </c:pt>
                <c:pt idx="273">
                  <c:v>2025.1</c:v>
                </c:pt>
                <c:pt idx="274">
                  <c:v>2025.11</c:v>
                </c:pt>
                <c:pt idx="275">
                  <c:v>2025.12</c:v>
                </c:pt>
                <c:pt idx="276">
                  <c:v>2026.01</c:v>
                </c:pt>
                <c:pt idx="277">
                  <c:v>2026.02</c:v>
                </c:pt>
                <c:pt idx="278">
                  <c:v>2026.03</c:v>
                </c:pt>
                <c:pt idx="279">
                  <c:v>2026.04</c:v>
                </c:pt>
                <c:pt idx="280">
                  <c:v>2026.05</c:v>
                </c:pt>
                <c:pt idx="281">
                  <c:v>2026.06</c:v>
                </c:pt>
                <c:pt idx="282">
                  <c:v>2026.07</c:v>
                </c:pt>
                <c:pt idx="283">
                  <c:v>2026.08</c:v>
                </c:pt>
                <c:pt idx="284">
                  <c:v>2026.09</c:v>
                </c:pt>
                <c:pt idx="285">
                  <c:v>2026.1</c:v>
                </c:pt>
                <c:pt idx="286">
                  <c:v>2026.11</c:v>
                </c:pt>
                <c:pt idx="287">
                  <c:v>2026.12</c:v>
                </c:pt>
                <c:pt idx="288">
                  <c:v>2027.01</c:v>
                </c:pt>
                <c:pt idx="289">
                  <c:v>2027.02</c:v>
                </c:pt>
                <c:pt idx="290">
                  <c:v>2027.03</c:v>
                </c:pt>
                <c:pt idx="291">
                  <c:v>2027.04</c:v>
                </c:pt>
                <c:pt idx="292">
                  <c:v>2027.05</c:v>
                </c:pt>
                <c:pt idx="293">
                  <c:v>2027.06</c:v>
                </c:pt>
                <c:pt idx="294">
                  <c:v>2027.07</c:v>
                </c:pt>
                <c:pt idx="295">
                  <c:v>2027.08</c:v>
                </c:pt>
                <c:pt idx="296">
                  <c:v>2027.09</c:v>
                </c:pt>
                <c:pt idx="297">
                  <c:v>2027.1</c:v>
                </c:pt>
                <c:pt idx="298">
                  <c:v>2027.11</c:v>
                </c:pt>
                <c:pt idx="299">
                  <c:v>2027.12</c:v>
                </c:pt>
              </c:numCache>
            </c:numRef>
          </c:cat>
          <c:val>
            <c:numRef>
              <c:f>REGV!$CC$119:$CC$419</c:f>
              <c:numCache>
                <c:formatCode>0.0%_);[Red]\-0.0%_)</c:formatCode>
                <c:ptCount val="301"/>
                <c:pt idx="0">
                  <c:v>0.2983549397125923</c:v>
                </c:pt>
                <c:pt idx="1">
                  <c:v>0.2983549397125923</c:v>
                </c:pt>
                <c:pt idx="2">
                  <c:v>0.2983549397125923</c:v>
                </c:pt>
                <c:pt idx="3">
                  <c:v>0.2983549397125923</c:v>
                </c:pt>
                <c:pt idx="4">
                  <c:v>0.2983549397125923</c:v>
                </c:pt>
                <c:pt idx="5">
                  <c:v>0.2983549397125923</c:v>
                </c:pt>
                <c:pt idx="6">
                  <c:v>0.2983549397125923</c:v>
                </c:pt>
                <c:pt idx="7">
                  <c:v>0.2983549397125923</c:v>
                </c:pt>
                <c:pt idx="8">
                  <c:v>0.2983549397125923</c:v>
                </c:pt>
                <c:pt idx="9">
                  <c:v>0.2983549397125923</c:v>
                </c:pt>
                <c:pt idx="10">
                  <c:v>0.2983549397125923</c:v>
                </c:pt>
                <c:pt idx="11">
                  <c:v>0.2983549397125923</c:v>
                </c:pt>
                <c:pt idx="12">
                  <c:v>0.2983549397125923</c:v>
                </c:pt>
                <c:pt idx="13">
                  <c:v>0.2983549397125923</c:v>
                </c:pt>
                <c:pt idx="14">
                  <c:v>0.2983549397125923</c:v>
                </c:pt>
                <c:pt idx="15">
                  <c:v>0.2983549397125923</c:v>
                </c:pt>
                <c:pt idx="16">
                  <c:v>0.2983549397125923</c:v>
                </c:pt>
                <c:pt idx="17">
                  <c:v>0.2983549397125923</c:v>
                </c:pt>
                <c:pt idx="18">
                  <c:v>0.2983549397125923</c:v>
                </c:pt>
                <c:pt idx="19">
                  <c:v>0.2983549397125923</c:v>
                </c:pt>
                <c:pt idx="20">
                  <c:v>0.2983549397125923</c:v>
                </c:pt>
                <c:pt idx="21">
                  <c:v>0.2983549397125923</c:v>
                </c:pt>
                <c:pt idx="22">
                  <c:v>0.2983549397125923</c:v>
                </c:pt>
                <c:pt idx="23">
                  <c:v>0.2983549397125923</c:v>
                </c:pt>
                <c:pt idx="24">
                  <c:v>0.2983549397125923</c:v>
                </c:pt>
                <c:pt idx="25">
                  <c:v>0.2983549397125923</c:v>
                </c:pt>
                <c:pt idx="26">
                  <c:v>0.2983549397125923</c:v>
                </c:pt>
                <c:pt idx="27">
                  <c:v>0.2983549397125923</c:v>
                </c:pt>
                <c:pt idx="28">
                  <c:v>0.2983549397125923</c:v>
                </c:pt>
                <c:pt idx="29">
                  <c:v>0.2983549397125923</c:v>
                </c:pt>
                <c:pt idx="30">
                  <c:v>0.2983549397125923</c:v>
                </c:pt>
                <c:pt idx="31">
                  <c:v>0.2983549397125923</c:v>
                </c:pt>
                <c:pt idx="32">
                  <c:v>0.2983549397125923</c:v>
                </c:pt>
                <c:pt idx="33">
                  <c:v>0.2983549397125923</c:v>
                </c:pt>
                <c:pt idx="34">
                  <c:v>0.2983549397125923</c:v>
                </c:pt>
                <c:pt idx="35">
                  <c:v>0.2983549397125923</c:v>
                </c:pt>
                <c:pt idx="36">
                  <c:v>0.2983549397125923</c:v>
                </c:pt>
                <c:pt idx="37">
                  <c:v>0.2983549397125923</c:v>
                </c:pt>
                <c:pt idx="38">
                  <c:v>0.2983549397125923</c:v>
                </c:pt>
                <c:pt idx="39">
                  <c:v>0.2983549397125923</c:v>
                </c:pt>
                <c:pt idx="40">
                  <c:v>0.2983549397125923</c:v>
                </c:pt>
                <c:pt idx="41">
                  <c:v>0.2983549397125923</c:v>
                </c:pt>
                <c:pt idx="42">
                  <c:v>0.2983549397125923</c:v>
                </c:pt>
                <c:pt idx="43">
                  <c:v>0.2983549397125923</c:v>
                </c:pt>
                <c:pt idx="44">
                  <c:v>0.2983549397125923</c:v>
                </c:pt>
                <c:pt idx="45">
                  <c:v>0.2983549397125923</c:v>
                </c:pt>
                <c:pt idx="46">
                  <c:v>0.2983549397125923</c:v>
                </c:pt>
                <c:pt idx="47">
                  <c:v>0.2983549397125923</c:v>
                </c:pt>
                <c:pt idx="48">
                  <c:v>0.2983549397125923</c:v>
                </c:pt>
                <c:pt idx="49">
                  <c:v>0.2983549397125923</c:v>
                </c:pt>
                <c:pt idx="50">
                  <c:v>0.2983549397125923</c:v>
                </c:pt>
                <c:pt idx="51">
                  <c:v>0.2983549397125923</c:v>
                </c:pt>
                <c:pt idx="52">
                  <c:v>0.2983549397125923</c:v>
                </c:pt>
                <c:pt idx="53">
                  <c:v>0.2983549397125923</c:v>
                </c:pt>
                <c:pt idx="54">
                  <c:v>0.2983549397125923</c:v>
                </c:pt>
                <c:pt idx="55">
                  <c:v>0.2983549397125923</c:v>
                </c:pt>
                <c:pt idx="56">
                  <c:v>0.2983549397125923</c:v>
                </c:pt>
                <c:pt idx="57">
                  <c:v>0.2983549397125923</c:v>
                </c:pt>
                <c:pt idx="58">
                  <c:v>0.2983549397125923</c:v>
                </c:pt>
                <c:pt idx="59">
                  <c:v>0.2983549397125923</c:v>
                </c:pt>
                <c:pt idx="60">
                  <c:v>0.2983549397125923</c:v>
                </c:pt>
                <c:pt idx="61">
                  <c:v>0.2983549397125923</c:v>
                </c:pt>
                <c:pt idx="62">
                  <c:v>0.2983549397125923</c:v>
                </c:pt>
                <c:pt idx="63">
                  <c:v>0.2983549397125923</c:v>
                </c:pt>
                <c:pt idx="64">
                  <c:v>0.2983549397125923</c:v>
                </c:pt>
                <c:pt idx="65">
                  <c:v>0.2983549397125923</c:v>
                </c:pt>
                <c:pt idx="66">
                  <c:v>0.2983549397125923</c:v>
                </c:pt>
                <c:pt idx="67">
                  <c:v>0.2983549397125923</c:v>
                </c:pt>
                <c:pt idx="68">
                  <c:v>0.2983549397125923</c:v>
                </c:pt>
                <c:pt idx="69">
                  <c:v>0.2983549397125923</c:v>
                </c:pt>
                <c:pt idx="70">
                  <c:v>0.2983549397125923</c:v>
                </c:pt>
                <c:pt idx="71">
                  <c:v>0.2983549397125923</c:v>
                </c:pt>
                <c:pt idx="72">
                  <c:v>0.2983549397125923</c:v>
                </c:pt>
                <c:pt idx="73">
                  <c:v>0.2983549397125923</c:v>
                </c:pt>
                <c:pt idx="74">
                  <c:v>0.2983549397125923</c:v>
                </c:pt>
                <c:pt idx="75">
                  <c:v>0.2983549397125923</c:v>
                </c:pt>
                <c:pt idx="76">
                  <c:v>0.2983549397125923</c:v>
                </c:pt>
                <c:pt idx="77">
                  <c:v>0.2983549397125923</c:v>
                </c:pt>
                <c:pt idx="78">
                  <c:v>0.2983549397125923</c:v>
                </c:pt>
                <c:pt idx="79">
                  <c:v>0.2983549397125923</c:v>
                </c:pt>
                <c:pt idx="80">
                  <c:v>0.2983549397125923</c:v>
                </c:pt>
                <c:pt idx="81">
                  <c:v>0.2983549397125923</c:v>
                </c:pt>
                <c:pt idx="82">
                  <c:v>0.2983549397125923</c:v>
                </c:pt>
                <c:pt idx="83">
                  <c:v>0.2983549397125923</c:v>
                </c:pt>
                <c:pt idx="84">
                  <c:v>0.2983549397125923</c:v>
                </c:pt>
                <c:pt idx="85">
                  <c:v>0.2983549397125923</c:v>
                </c:pt>
                <c:pt idx="86">
                  <c:v>0.2983549397125923</c:v>
                </c:pt>
                <c:pt idx="87">
                  <c:v>0.2983549397125923</c:v>
                </c:pt>
                <c:pt idx="88">
                  <c:v>0.2983549397125923</c:v>
                </c:pt>
                <c:pt idx="89">
                  <c:v>0.2983549397125923</c:v>
                </c:pt>
                <c:pt idx="90">
                  <c:v>0.2983549397125923</c:v>
                </c:pt>
                <c:pt idx="91">
                  <c:v>0.2983549397125923</c:v>
                </c:pt>
                <c:pt idx="92">
                  <c:v>0.2983549397125923</c:v>
                </c:pt>
                <c:pt idx="93">
                  <c:v>0.2983549397125923</c:v>
                </c:pt>
                <c:pt idx="94">
                  <c:v>0.2983549397125923</c:v>
                </c:pt>
                <c:pt idx="95">
                  <c:v>0.2983549397125923</c:v>
                </c:pt>
                <c:pt idx="96">
                  <c:v>0.2983549397125923</c:v>
                </c:pt>
                <c:pt idx="97">
                  <c:v>0.2983549397125923</c:v>
                </c:pt>
                <c:pt idx="98">
                  <c:v>0.2983549397125923</c:v>
                </c:pt>
                <c:pt idx="99">
                  <c:v>0.2983549397125923</c:v>
                </c:pt>
                <c:pt idx="100">
                  <c:v>0.2983549397125923</c:v>
                </c:pt>
                <c:pt idx="101">
                  <c:v>0.2983549397125923</c:v>
                </c:pt>
                <c:pt idx="102">
                  <c:v>0.2983549397125923</c:v>
                </c:pt>
                <c:pt idx="103">
                  <c:v>0.2983549397125923</c:v>
                </c:pt>
                <c:pt idx="104">
                  <c:v>0.2983549397125923</c:v>
                </c:pt>
                <c:pt idx="105">
                  <c:v>0.2983549397125923</c:v>
                </c:pt>
                <c:pt idx="106">
                  <c:v>0.2983549397125923</c:v>
                </c:pt>
                <c:pt idx="107">
                  <c:v>0.2983549397125923</c:v>
                </c:pt>
                <c:pt idx="108">
                  <c:v>0.2983549397125923</c:v>
                </c:pt>
                <c:pt idx="109">
                  <c:v>0.2983549397125923</c:v>
                </c:pt>
                <c:pt idx="110">
                  <c:v>0.2983549397125923</c:v>
                </c:pt>
                <c:pt idx="111">
                  <c:v>0.2983549397125923</c:v>
                </c:pt>
                <c:pt idx="112">
                  <c:v>0.2983549397125923</c:v>
                </c:pt>
                <c:pt idx="113">
                  <c:v>0.2983549397125923</c:v>
                </c:pt>
                <c:pt idx="114">
                  <c:v>0.2983549397125923</c:v>
                </c:pt>
                <c:pt idx="115">
                  <c:v>0.2983549397125923</c:v>
                </c:pt>
                <c:pt idx="116">
                  <c:v>0.2983549397125923</c:v>
                </c:pt>
                <c:pt idx="117">
                  <c:v>0.2983549397125923</c:v>
                </c:pt>
                <c:pt idx="118">
                  <c:v>0.2983549397125923</c:v>
                </c:pt>
                <c:pt idx="119">
                  <c:v>0.2983549397125923</c:v>
                </c:pt>
                <c:pt idx="120">
                  <c:v>0.2983549397125923</c:v>
                </c:pt>
                <c:pt idx="121">
                  <c:v>0.2983549397125923</c:v>
                </c:pt>
                <c:pt idx="122">
                  <c:v>0.2983549397125923</c:v>
                </c:pt>
                <c:pt idx="123">
                  <c:v>0.2983549397125923</c:v>
                </c:pt>
                <c:pt idx="124">
                  <c:v>0.2983549397125923</c:v>
                </c:pt>
                <c:pt idx="125">
                  <c:v>0.2983549397125923</c:v>
                </c:pt>
                <c:pt idx="126">
                  <c:v>0.2983549397125923</c:v>
                </c:pt>
                <c:pt idx="127">
                  <c:v>0.2983549397125923</c:v>
                </c:pt>
                <c:pt idx="128">
                  <c:v>0.2983549397125923</c:v>
                </c:pt>
                <c:pt idx="129">
                  <c:v>0.2983549397125923</c:v>
                </c:pt>
                <c:pt idx="130">
                  <c:v>0.2983549397125923</c:v>
                </c:pt>
                <c:pt idx="131">
                  <c:v>0.2983549397125923</c:v>
                </c:pt>
                <c:pt idx="132">
                  <c:v>0.2983549397125923</c:v>
                </c:pt>
                <c:pt idx="133">
                  <c:v>0.2983549397125923</c:v>
                </c:pt>
                <c:pt idx="134">
                  <c:v>0.2983549397125923</c:v>
                </c:pt>
                <c:pt idx="135">
                  <c:v>0.2983549397125923</c:v>
                </c:pt>
                <c:pt idx="136">
                  <c:v>0.2983549397125923</c:v>
                </c:pt>
                <c:pt idx="137">
                  <c:v>0.2983549397125923</c:v>
                </c:pt>
                <c:pt idx="138">
                  <c:v>0.2983549397125923</c:v>
                </c:pt>
                <c:pt idx="139">
                  <c:v>0.2983549397125923</c:v>
                </c:pt>
                <c:pt idx="140">
                  <c:v>0.2983549397125923</c:v>
                </c:pt>
                <c:pt idx="141">
                  <c:v>0.2983549397125923</c:v>
                </c:pt>
                <c:pt idx="142">
                  <c:v>0.2983549397125923</c:v>
                </c:pt>
                <c:pt idx="143">
                  <c:v>0.2983549397125923</c:v>
                </c:pt>
                <c:pt idx="144">
                  <c:v>0.2983549397125923</c:v>
                </c:pt>
                <c:pt idx="145">
                  <c:v>0.2983549397125923</c:v>
                </c:pt>
                <c:pt idx="146">
                  <c:v>0.2983549397125923</c:v>
                </c:pt>
                <c:pt idx="147">
                  <c:v>0.2983549397125923</c:v>
                </c:pt>
                <c:pt idx="148">
                  <c:v>0.2983549397125923</c:v>
                </c:pt>
                <c:pt idx="149">
                  <c:v>0.2983549397125923</c:v>
                </c:pt>
                <c:pt idx="150">
                  <c:v>0.2983549397125923</c:v>
                </c:pt>
                <c:pt idx="151">
                  <c:v>0.2983549397125923</c:v>
                </c:pt>
                <c:pt idx="152">
                  <c:v>0.2983549397125923</c:v>
                </c:pt>
                <c:pt idx="153">
                  <c:v>0.2983549397125923</c:v>
                </c:pt>
                <c:pt idx="154">
                  <c:v>0.2983549397125923</c:v>
                </c:pt>
                <c:pt idx="155">
                  <c:v>0.2983549397125923</c:v>
                </c:pt>
                <c:pt idx="156">
                  <c:v>0.2983549397125923</c:v>
                </c:pt>
                <c:pt idx="157">
                  <c:v>0.2983549397125923</c:v>
                </c:pt>
                <c:pt idx="158">
                  <c:v>0.2983549397125923</c:v>
                </c:pt>
                <c:pt idx="159">
                  <c:v>0.2983549397125923</c:v>
                </c:pt>
                <c:pt idx="160">
                  <c:v>0.2983549397125923</c:v>
                </c:pt>
                <c:pt idx="161">
                  <c:v>0.2983549397125923</c:v>
                </c:pt>
                <c:pt idx="162">
                  <c:v>0.2983549397125923</c:v>
                </c:pt>
                <c:pt idx="163">
                  <c:v>0.2983549397125923</c:v>
                </c:pt>
                <c:pt idx="164">
                  <c:v>0.2983549397125923</c:v>
                </c:pt>
                <c:pt idx="165">
                  <c:v>0.2983549397125923</c:v>
                </c:pt>
                <c:pt idx="166">
                  <c:v>0.2983549397125923</c:v>
                </c:pt>
                <c:pt idx="167">
                  <c:v>0.2983549397125923</c:v>
                </c:pt>
                <c:pt idx="168">
                  <c:v>0.2983549397125923</c:v>
                </c:pt>
                <c:pt idx="169">
                  <c:v>0.2983549397125923</c:v>
                </c:pt>
                <c:pt idx="170">
                  <c:v>0.2983549397125923</c:v>
                </c:pt>
                <c:pt idx="171">
                  <c:v>0.2983549397125923</c:v>
                </c:pt>
                <c:pt idx="172">
                  <c:v>0.2983549397125923</c:v>
                </c:pt>
                <c:pt idx="173">
                  <c:v>0.2983549397125923</c:v>
                </c:pt>
                <c:pt idx="174">
                  <c:v>0.2983549397125923</c:v>
                </c:pt>
                <c:pt idx="175">
                  <c:v>0.2983549397125923</c:v>
                </c:pt>
                <c:pt idx="176">
                  <c:v>0.2983549397125923</c:v>
                </c:pt>
                <c:pt idx="177">
                  <c:v>0.2983549397125923</c:v>
                </c:pt>
                <c:pt idx="178">
                  <c:v>0.2983549397125923</c:v>
                </c:pt>
                <c:pt idx="179">
                  <c:v>0.2983549397125923</c:v>
                </c:pt>
                <c:pt idx="180">
                  <c:v>0.2983549397125923</c:v>
                </c:pt>
                <c:pt idx="181">
                  <c:v>0.2983549397125923</c:v>
                </c:pt>
                <c:pt idx="182">
                  <c:v>0.2983549397125923</c:v>
                </c:pt>
                <c:pt idx="183">
                  <c:v>0.2983549397125923</c:v>
                </c:pt>
                <c:pt idx="184">
                  <c:v>0.2983549397125923</c:v>
                </c:pt>
                <c:pt idx="185">
                  <c:v>0.2983549397125923</c:v>
                </c:pt>
                <c:pt idx="186">
                  <c:v>0.2983549397125923</c:v>
                </c:pt>
                <c:pt idx="187">
                  <c:v>0.2983549397125923</c:v>
                </c:pt>
                <c:pt idx="188">
                  <c:v>0.2983549397125923</c:v>
                </c:pt>
                <c:pt idx="189">
                  <c:v>0.2983549397125923</c:v>
                </c:pt>
                <c:pt idx="190">
                  <c:v>0.2983549397125923</c:v>
                </c:pt>
                <c:pt idx="191">
                  <c:v>0.2983549397125923</c:v>
                </c:pt>
                <c:pt idx="192">
                  <c:v>0.2983549397125923</c:v>
                </c:pt>
                <c:pt idx="193">
                  <c:v>0.2983549397125923</c:v>
                </c:pt>
                <c:pt idx="194">
                  <c:v>0.2983549397125923</c:v>
                </c:pt>
                <c:pt idx="195">
                  <c:v>0.2983549397125923</c:v>
                </c:pt>
                <c:pt idx="196">
                  <c:v>0.2983549397125923</c:v>
                </c:pt>
                <c:pt idx="197">
                  <c:v>0.2983549397125923</c:v>
                </c:pt>
                <c:pt idx="198">
                  <c:v>0.2983549397125923</c:v>
                </c:pt>
                <c:pt idx="199">
                  <c:v>0.2983549397125923</c:v>
                </c:pt>
                <c:pt idx="200">
                  <c:v>0.2983549397125923</c:v>
                </c:pt>
                <c:pt idx="201">
                  <c:v>0.2983549397125923</c:v>
                </c:pt>
                <c:pt idx="202">
                  <c:v>0.2983549397125923</c:v>
                </c:pt>
                <c:pt idx="203">
                  <c:v>0.2983549397125923</c:v>
                </c:pt>
                <c:pt idx="204">
                  <c:v>0.2983549397125923</c:v>
                </c:pt>
                <c:pt idx="205">
                  <c:v>0.2983549397125923</c:v>
                </c:pt>
                <c:pt idx="206">
                  <c:v>0.2983549397125923</c:v>
                </c:pt>
                <c:pt idx="207">
                  <c:v>0.2983549397125923</c:v>
                </c:pt>
                <c:pt idx="208">
                  <c:v>0.2983549397125923</c:v>
                </c:pt>
                <c:pt idx="209">
                  <c:v>0.2983549397125923</c:v>
                </c:pt>
                <c:pt idx="210">
                  <c:v>0.2983549397125923</c:v>
                </c:pt>
                <c:pt idx="211">
                  <c:v>0.2983549397125923</c:v>
                </c:pt>
                <c:pt idx="212">
                  <c:v>0.2983549397125923</c:v>
                </c:pt>
                <c:pt idx="213">
                  <c:v>0.2983549397125923</c:v>
                </c:pt>
                <c:pt idx="214">
                  <c:v>0.2983549397125923</c:v>
                </c:pt>
                <c:pt idx="215">
                  <c:v>0.2983549397125923</c:v>
                </c:pt>
                <c:pt idx="216">
                  <c:v>0.2983549397125923</c:v>
                </c:pt>
                <c:pt idx="217">
                  <c:v>0.2983549397125923</c:v>
                </c:pt>
                <c:pt idx="218">
                  <c:v>0.2983549397125923</c:v>
                </c:pt>
                <c:pt idx="219">
                  <c:v>0.2983549397125923</c:v>
                </c:pt>
                <c:pt idx="220">
                  <c:v>0.2983549397125923</c:v>
                </c:pt>
                <c:pt idx="221">
                  <c:v>0.2983549397125923</c:v>
                </c:pt>
                <c:pt idx="222">
                  <c:v>0.2983549397125923</c:v>
                </c:pt>
                <c:pt idx="223">
                  <c:v>0.2983549397125923</c:v>
                </c:pt>
                <c:pt idx="224">
                  <c:v>0.2983549397125923</c:v>
                </c:pt>
                <c:pt idx="225">
                  <c:v>0.2983549397125923</c:v>
                </c:pt>
                <c:pt idx="226">
                  <c:v>0.2983549397125923</c:v>
                </c:pt>
                <c:pt idx="227">
                  <c:v>0.2983549397125923</c:v>
                </c:pt>
                <c:pt idx="228">
                  <c:v>0.2983549397125923</c:v>
                </c:pt>
                <c:pt idx="229">
                  <c:v>0.2983549397125923</c:v>
                </c:pt>
                <c:pt idx="230">
                  <c:v>0.2983549397125923</c:v>
                </c:pt>
                <c:pt idx="231">
                  <c:v>0.2983549397125923</c:v>
                </c:pt>
                <c:pt idx="232">
                  <c:v>0.2983549397125923</c:v>
                </c:pt>
                <c:pt idx="233">
                  <c:v>0.2983549397125923</c:v>
                </c:pt>
                <c:pt idx="234">
                  <c:v>0.2983549397125923</c:v>
                </c:pt>
                <c:pt idx="235">
                  <c:v>0.2983549397125923</c:v>
                </c:pt>
                <c:pt idx="236">
                  <c:v>0.2983549397125923</c:v>
                </c:pt>
                <c:pt idx="237">
                  <c:v>0.2983549397125923</c:v>
                </c:pt>
                <c:pt idx="238">
                  <c:v>0.2983549397125923</c:v>
                </c:pt>
                <c:pt idx="239">
                  <c:v>0.2983549397125923</c:v>
                </c:pt>
                <c:pt idx="240">
                  <c:v>0.2983549397125923</c:v>
                </c:pt>
                <c:pt idx="241">
                  <c:v>0.2983549397125923</c:v>
                </c:pt>
                <c:pt idx="242">
                  <c:v>0.2983549397125923</c:v>
                </c:pt>
                <c:pt idx="243">
                  <c:v>0.2983549397125923</c:v>
                </c:pt>
                <c:pt idx="244">
                  <c:v>0.2983549397125923</c:v>
                </c:pt>
                <c:pt idx="245">
                  <c:v>0.2983549397125923</c:v>
                </c:pt>
                <c:pt idx="246">
                  <c:v>0.2983549397125923</c:v>
                </c:pt>
                <c:pt idx="247">
                  <c:v>0.2983549397125923</c:v>
                </c:pt>
                <c:pt idx="248">
                  <c:v>0.2983549397125923</c:v>
                </c:pt>
                <c:pt idx="249">
                  <c:v>0.2983549397125923</c:v>
                </c:pt>
                <c:pt idx="250">
                  <c:v>0.2983549397125923</c:v>
                </c:pt>
                <c:pt idx="251">
                  <c:v>0.2983549397125923</c:v>
                </c:pt>
                <c:pt idx="252">
                  <c:v>0.2983549397125923</c:v>
                </c:pt>
                <c:pt idx="253">
                  <c:v>0.2983549397125923</c:v>
                </c:pt>
                <c:pt idx="254">
                  <c:v>0.2983549397125923</c:v>
                </c:pt>
                <c:pt idx="255">
                  <c:v>0.2983549397125923</c:v>
                </c:pt>
                <c:pt idx="256">
                  <c:v>0.2983549397125923</c:v>
                </c:pt>
                <c:pt idx="257">
                  <c:v>0.2983549397125923</c:v>
                </c:pt>
                <c:pt idx="258">
                  <c:v>0.2983549397125923</c:v>
                </c:pt>
                <c:pt idx="259">
                  <c:v>0.2983549397125923</c:v>
                </c:pt>
                <c:pt idx="260">
                  <c:v>0.2983549397125923</c:v>
                </c:pt>
                <c:pt idx="261">
                  <c:v>0.2983549397125923</c:v>
                </c:pt>
                <c:pt idx="262">
                  <c:v>0.2983549397125923</c:v>
                </c:pt>
                <c:pt idx="263">
                  <c:v>0.2983549397125923</c:v>
                </c:pt>
                <c:pt idx="264">
                  <c:v>0.2983549397125923</c:v>
                </c:pt>
                <c:pt idx="265">
                  <c:v>0.2983549397125923</c:v>
                </c:pt>
                <c:pt idx="266">
                  <c:v>0.2983549397125923</c:v>
                </c:pt>
                <c:pt idx="267">
                  <c:v>0.2983549397125923</c:v>
                </c:pt>
                <c:pt idx="268">
                  <c:v>0.2983549397125923</c:v>
                </c:pt>
                <c:pt idx="269">
                  <c:v>0.2983549397125923</c:v>
                </c:pt>
                <c:pt idx="270">
                  <c:v>0.2983549397125923</c:v>
                </c:pt>
                <c:pt idx="271">
                  <c:v>0.2983549397125923</c:v>
                </c:pt>
                <c:pt idx="272">
                  <c:v>0.2983549397125923</c:v>
                </c:pt>
                <c:pt idx="273">
                  <c:v>0.2983549397125923</c:v>
                </c:pt>
                <c:pt idx="274">
                  <c:v>0.2983549397125923</c:v>
                </c:pt>
                <c:pt idx="275">
                  <c:v>0.2983549397125923</c:v>
                </c:pt>
                <c:pt idx="276">
                  <c:v>0.2983549397125923</c:v>
                </c:pt>
                <c:pt idx="277">
                  <c:v>0.2983549397125923</c:v>
                </c:pt>
                <c:pt idx="278">
                  <c:v>0.2983549397125923</c:v>
                </c:pt>
                <c:pt idx="279">
                  <c:v>0.2983549397125923</c:v>
                </c:pt>
                <c:pt idx="280">
                  <c:v>0.2983549397125923</c:v>
                </c:pt>
                <c:pt idx="281">
                  <c:v>0.2983549397125923</c:v>
                </c:pt>
                <c:pt idx="282">
                  <c:v>0.2983549397125923</c:v>
                </c:pt>
                <c:pt idx="283">
                  <c:v>0.2983549397125923</c:v>
                </c:pt>
                <c:pt idx="284">
                  <c:v>0.2983549397125923</c:v>
                </c:pt>
                <c:pt idx="285">
                  <c:v>0.2983549397125923</c:v>
                </c:pt>
                <c:pt idx="286">
                  <c:v>0.2983549397125923</c:v>
                </c:pt>
                <c:pt idx="287">
                  <c:v>0.2983549397125923</c:v>
                </c:pt>
                <c:pt idx="288">
                  <c:v>0.2983549397125923</c:v>
                </c:pt>
                <c:pt idx="289">
                  <c:v>0.2983549397125923</c:v>
                </c:pt>
                <c:pt idx="290">
                  <c:v>0.2983549397125923</c:v>
                </c:pt>
                <c:pt idx="291">
                  <c:v>0.2983549397125923</c:v>
                </c:pt>
                <c:pt idx="292">
                  <c:v>0.2983549397125923</c:v>
                </c:pt>
                <c:pt idx="293">
                  <c:v>0.2983549397125923</c:v>
                </c:pt>
                <c:pt idx="294">
                  <c:v>0.2983549397125923</c:v>
                </c:pt>
                <c:pt idx="295">
                  <c:v>0.2983549397125923</c:v>
                </c:pt>
                <c:pt idx="296">
                  <c:v>0.2983549397125923</c:v>
                </c:pt>
                <c:pt idx="297">
                  <c:v>0.2983549397125923</c:v>
                </c:pt>
                <c:pt idx="298">
                  <c:v>0.2983549397125923</c:v>
                </c:pt>
                <c:pt idx="299">
                  <c:v>0.2983549397125923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68-45F5-A83E-FCC39821EEA8}"/>
            </c:ext>
          </c:extLst>
        </c:ser>
        <c:ser>
          <c:idx val="4"/>
          <c:order val="4"/>
          <c:spPr>
            <a:ln w="25400">
              <a:solidFill>
                <a:srgbClr val="80008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1946292281530316"/>
                  <c:y val="5.2659294365455505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68-45F5-A83E-FCC39821EE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REGV!$A$119:$A$419</c:f>
              <c:numCache>
                <c:formatCode>0.00</c:formatCode>
                <c:ptCount val="301"/>
                <c:pt idx="0">
                  <c:v>2003.01</c:v>
                </c:pt>
                <c:pt idx="1">
                  <c:v>2003.02</c:v>
                </c:pt>
                <c:pt idx="2">
                  <c:v>2003.03</c:v>
                </c:pt>
                <c:pt idx="3">
                  <c:v>2003.04</c:v>
                </c:pt>
                <c:pt idx="4">
                  <c:v>2003.05</c:v>
                </c:pt>
                <c:pt idx="5">
                  <c:v>2003.06</c:v>
                </c:pt>
                <c:pt idx="6">
                  <c:v>2003.07</c:v>
                </c:pt>
                <c:pt idx="7">
                  <c:v>2003.08</c:v>
                </c:pt>
                <c:pt idx="8">
                  <c:v>2003.09</c:v>
                </c:pt>
                <c:pt idx="9">
                  <c:v>2003.1</c:v>
                </c:pt>
                <c:pt idx="10">
                  <c:v>2003.11</c:v>
                </c:pt>
                <c:pt idx="11">
                  <c:v>2003.12</c:v>
                </c:pt>
                <c:pt idx="12">
                  <c:v>2004.01</c:v>
                </c:pt>
                <c:pt idx="13">
                  <c:v>2004.02</c:v>
                </c:pt>
                <c:pt idx="14">
                  <c:v>2004.03</c:v>
                </c:pt>
                <c:pt idx="15">
                  <c:v>2004.04</c:v>
                </c:pt>
                <c:pt idx="16">
                  <c:v>2004.05</c:v>
                </c:pt>
                <c:pt idx="17">
                  <c:v>2004.06</c:v>
                </c:pt>
                <c:pt idx="18">
                  <c:v>2004.07</c:v>
                </c:pt>
                <c:pt idx="19">
                  <c:v>2004.08</c:v>
                </c:pt>
                <c:pt idx="20">
                  <c:v>2004.09</c:v>
                </c:pt>
                <c:pt idx="21">
                  <c:v>2004.1</c:v>
                </c:pt>
                <c:pt idx="22">
                  <c:v>2004.11</c:v>
                </c:pt>
                <c:pt idx="23">
                  <c:v>2004.12</c:v>
                </c:pt>
                <c:pt idx="24">
                  <c:v>2005.01</c:v>
                </c:pt>
                <c:pt idx="25">
                  <c:v>2005.02</c:v>
                </c:pt>
                <c:pt idx="26">
                  <c:v>2005.03</c:v>
                </c:pt>
                <c:pt idx="27">
                  <c:v>2005.04</c:v>
                </c:pt>
                <c:pt idx="28">
                  <c:v>2005.05</c:v>
                </c:pt>
                <c:pt idx="29">
                  <c:v>2005.06</c:v>
                </c:pt>
                <c:pt idx="30">
                  <c:v>2005.07</c:v>
                </c:pt>
                <c:pt idx="31">
                  <c:v>2005.08</c:v>
                </c:pt>
                <c:pt idx="32">
                  <c:v>2005.09</c:v>
                </c:pt>
                <c:pt idx="33">
                  <c:v>2005.1</c:v>
                </c:pt>
                <c:pt idx="34">
                  <c:v>2005.11</c:v>
                </c:pt>
                <c:pt idx="35">
                  <c:v>2005.12</c:v>
                </c:pt>
                <c:pt idx="36">
                  <c:v>2006.01</c:v>
                </c:pt>
                <c:pt idx="37">
                  <c:v>2006.02</c:v>
                </c:pt>
                <c:pt idx="38">
                  <c:v>2006.03</c:v>
                </c:pt>
                <c:pt idx="39">
                  <c:v>2006.04</c:v>
                </c:pt>
                <c:pt idx="40">
                  <c:v>2006.05</c:v>
                </c:pt>
                <c:pt idx="41">
                  <c:v>2006.06</c:v>
                </c:pt>
                <c:pt idx="42">
                  <c:v>2006.07</c:v>
                </c:pt>
                <c:pt idx="43">
                  <c:v>2006.08</c:v>
                </c:pt>
                <c:pt idx="44">
                  <c:v>2006.09</c:v>
                </c:pt>
                <c:pt idx="45">
                  <c:v>2006.1</c:v>
                </c:pt>
                <c:pt idx="46">
                  <c:v>2006.11</c:v>
                </c:pt>
                <c:pt idx="47">
                  <c:v>2006.12</c:v>
                </c:pt>
                <c:pt idx="48">
                  <c:v>2007.01</c:v>
                </c:pt>
                <c:pt idx="49">
                  <c:v>2007.02</c:v>
                </c:pt>
                <c:pt idx="50">
                  <c:v>2007.03</c:v>
                </c:pt>
                <c:pt idx="51">
                  <c:v>2007.04</c:v>
                </c:pt>
                <c:pt idx="52">
                  <c:v>2007.05</c:v>
                </c:pt>
                <c:pt idx="53">
                  <c:v>2007.06</c:v>
                </c:pt>
                <c:pt idx="54">
                  <c:v>2007.07</c:v>
                </c:pt>
                <c:pt idx="55">
                  <c:v>2007.08</c:v>
                </c:pt>
                <c:pt idx="56">
                  <c:v>2007.09</c:v>
                </c:pt>
                <c:pt idx="57">
                  <c:v>2007.1</c:v>
                </c:pt>
                <c:pt idx="58">
                  <c:v>2007.11</c:v>
                </c:pt>
                <c:pt idx="59">
                  <c:v>2007.12</c:v>
                </c:pt>
                <c:pt idx="60">
                  <c:v>2008.01</c:v>
                </c:pt>
                <c:pt idx="61">
                  <c:v>2008.02</c:v>
                </c:pt>
                <c:pt idx="62">
                  <c:v>2008.03</c:v>
                </c:pt>
                <c:pt idx="63">
                  <c:v>2008.04</c:v>
                </c:pt>
                <c:pt idx="64">
                  <c:v>2008.05</c:v>
                </c:pt>
                <c:pt idx="65">
                  <c:v>2008.06</c:v>
                </c:pt>
                <c:pt idx="66">
                  <c:v>2008.07</c:v>
                </c:pt>
                <c:pt idx="67">
                  <c:v>2008.08</c:v>
                </c:pt>
                <c:pt idx="68">
                  <c:v>2008.09</c:v>
                </c:pt>
                <c:pt idx="69">
                  <c:v>2008.1</c:v>
                </c:pt>
                <c:pt idx="70">
                  <c:v>2008.11</c:v>
                </c:pt>
                <c:pt idx="71">
                  <c:v>2008.12</c:v>
                </c:pt>
                <c:pt idx="72">
                  <c:v>2009.01</c:v>
                </c:pt>
                <c:pt idx="73">
                  <c:v>2009.02</c:v>
                </c:pt>
                <c:pt idx="74">
                  <c:v>2009.03</c:v>
                </c:pt>
                <c:pt idx="75">
                  <c:v>2009.04</c:v>
                </c:pt>
                <c:pt idx="76">
                  <c:v>2009.05</c:v>
                </c:pt>
                <c:pt idx="77">
                  <c:v>2009.06</c:v>
                </c:pt>
                <c:pt idx="78">
                  <c:v>2009.07</c:v>
                </c:pt>
                <c:pt idx="79">
                  <c:v>2009.08</c:v>
                </c:pt>
                <c:pt idx="80">
                  <c:v>2009.09</c:v>
                </c:pt>
                <c:pt idx="81">
                  <c:v>2009.1</c:v>
                </c:pt>
                <c:pt idx="82">
                  <c:v>2009.11</c:v>
                </c:pt>
                <c:pt idx="83">
                  <c:v>2009.12</c:v>
                </c:pt>
                <c:pt idx="84">
                  <c:v>2010.01</c:v>
                </c:pt>
                <c:pt idx="85">
                  <c:v>2010.02</c:v>
                </c:pt>
                <c:pt idx="86">
                  <c:v>2010.03</c:v>
                </c:pt>
                <c:pt idx="87">
                  <c:v>2010.04</c:v>
                </c:pt>
                <c:pt idx="88">
                  <c:v>2010.05</c:v>
                </c:pt>
                <c:pt idx="89">
                  <c:v>2010.06</c:v>
                </c:pt>
                <c:pt idx="90">
                  <c:v>2010.07</c:v>
                </c:pt>
                <c:pt idx="91">
                  <c:v>2010.08</c:v>
                </c:pt>
                <c:pt idx="92">
                  <c:v>2010.09</c:v>
                </c:pt>
                <c:pt idx="93">
                  <c:v>2010.1</c:v>
                </c:pt>
                <c:pt idx="94">
                  <c:v>2010.11</c:v>
                </c:pt>
                <c:pt idx="95">
                  <c:v>2010.12</c:v>
                </c:pt>
                <c:pt idx="96">
                  <c:v>2011.01</c:v>
                </c:pt>
                <c:pt idx="97">
                  <c:v>2011.02</c:v>
                </c:pt>
                <c:pt idx="98">
                  <c:v>2011.03</c:v>
                </c:pt>
                <c:pt idx="99">
                  <c:v>2011.04</c:v>
                </c:pt>
                <c:pt idx="100">
                  <c:v>2011.05</c:v>
                </c:pt>
                <c:pt idx="101">
                  <c:v>2011.06</c:v>
                </c:pt>
                <c:pt idx="102">
                  <c:v>2011.07</c:v>
                </c:pt>
                <c:pt idx="103">
                  <c:v>2011.08</c:v>
                </c:pt>
                <c:pt idx="104">
                  <c:v>2011.09</c:v>
                </c:pt>
                <c:pt idx="105">
                  <c:v>2011.1</c:v>
                </c:pt>
                <c:pt idx="106">
                  <c:v>2011.11</c:v>
                </c:pt>
                <c:pt idx="107">
                  <c:v>2011.12</c:v>
                </c:pt>
                <c:pt idx="108">
                  <c:v>2012.01</c:v>
                </c:pt>
                <c:pt idx="109">
                  <c:v>2012.02</c:v>
                </c:pt>
                <c:pt idx="110">
                  <c:v>2012.03</c:v>
                </c:pt>
                <c:pt idx="111">
                  <c:v>2012.04</c:v>
                </c:pt>
                <c:pt idx="112">
                  <c:v>2012.05</c:v>
                </c:pt>
                <c:pt idx="113">
                  <c:v>2012.06</c:v>
                </c:pt>
                <c:pt idx="114">
                  <c:v>2012.07</c:v>
                </c:pt>
                <c:pt idx="115">
                  <c:v>2012.08</c:v>
                </c:pt>
                <c:pt idx="116">
                  <c:v>2012.09</c:v>
                </c:pt>
                <c:pt idx="117">
                  <c:v>2012.1</c:v>
                </c:pt>
                <c:pt idx="118">
                  <c:v>2012.11</c:v>
                </c:pt>
                <c:pt idx="119">
                  <c:v>2012.12</c:v>
                </c:pt>
                <c:pt idx="120">
                  <c:v>2013.01</c:v>
                </c:pt>
                <c:pt idx="121">
                  <c:v>2013.02</c:v>
                </c:pt>
                <c:pt idx="122">
                  <c:v>2013.03</c:v>
                </c:pt>
                <c:pt idx="123">
                  <c:v>2013.04</c:v>
                </c:pt>
                <c:pt idx="124">
                  <c:v>2013.05</c:v>
                </c:pt>
                <c:pt idx="125">
                  <c:v>2013.06</c:v>
                </c:pt>
                <c:pt idx="126">
                  <c:v>2013.07</c:v>
                </c:pt>
                <c:pt idx="127">
                  <c:v>2013.08</c:v>
                </c:pt>
                <c:pt idx="128">
                  <c:v>2013.09</c:v>
                </c:pt>
                <c:pt idx="129">
                  <c:v>2013.1</c:v>
                </c:pt>
                <c:pt idx="130">
                  <c:v>2013.11</c:v>
                </c:pt>
                <c:pt idx="131">
                  <c:v>2013.12</c:v>
                </c:pt>
                <c:pt idx="132">
                  <c:v>2014.01</c:v>
                </c:pt>
                <c:pt idx="133">
                  <c:v>2014.02</c:v>
                </c:pt>
                <c:pt idx="134">
                  <c:v>2014.03</c:v>
                </c:pt>
                <c:pt idx="135">
                  <c:v>2014.04</c:v>
                </c:pt>
                <c:pt idx="136">
                  <c:v>2014.05</c:v>
                </c:pt>
                <c:pt idx="137">
                  <c:v>2014.06</c:v>
                </c:pt>
                <c:pt idx="138">
                  <c:v>2014.07</c:v>
                </c:pt>
                <c:pt idx="139">
                  <c:v>2014.08</c:v>
                </c:pt>
                <c:pt idx="140">
                  <c:v>2014.09</c:v>
                </c:pt>
                <c:pt idx="141">
                  <c:v>2014.1</c:v>
                </c:pt>
                <c:pt idx="142">
                  <c:v>2014.11</c:v>
                </c:pt>
                <c:pt idx="143">
                  <c:v>2014.12</c:v>
                </c:pt>
                <c:pt idx="144">
                  <c:v>2015.01</c:v>
                </c:pt>
                <c:pt idx="145">
                  <c:v>2015.02</c:v>
                </c:pt>
                <c:pt idx="146">
                  <c:v>2015.03</c:v>
                </c:pt>
                <c:pt idx="147">
                  <c:v>2015.04</c:v>
                </c:pt>
                <c:pt idx="148">
                  <c:v>2015.05</c:v>
                </c:pt>
                <c:pt idx="149">
                  <c:v>2015.06</c:v>
                </c:pt>
                <c:pt idx="150">
                  <c:v>2015.07</c:v>
                </c:pt>
                <c:pt idx="151">
                  <c:v>2015.08</c:v>
                </c:pt>
                <c:pt idx="152">
                  <c:v>2015.09</c:v>
                </c:pt>
                <c:pt idx="153">
                  <c:v>2015.1</c:v>
                </c:pt>
                <c:pt idx="154">
                  <c:v>2015.11</c:v>
                </c:pt>
                <c:pt idx="155">
                  <c:v>2015.12</c:v>
                </c:pt>
                <c:pt idx="156">
                  <c:v>2016.01</c:v>
                </c:pt>
                <c:pt idx="157">
                  <c:v>2016.02</c:v>
                </c:pt>
                <c:pt idx="158">
                  <c:v>2016.03</c:v>
                </c:pt>
                <c:pt idx="159">
                  <c:v>2016.04</c:v>
                </c:pt>
                <c:pt idx="160">
                  <c:v>2016.05</c:v>
                </c:pt>
                <c:pt idx="161">
                  <c:v>2016.06</c:v>
                </c:pt>
                <c:pt idx="162">
                  <c:v>2016.07</c:v>
                </c:pt>
                <c:pt idx="163">
                  <c:v>2016.08</c:v>
                </c:pt>
                <c:pt idx="164">
                  <c:v>2016.09</c:v>
                </c:pt>
                <c:pt idx="165">
                  <c:v>2016.1</c:v>
                </c:pt>
                <c:pt idx="166">
                  <c:v>2016.11</c:v>
                </c:pt>
                <c:pt idx="167">
                  <c:v>2016.12</c:v>
                </c:pt>
                <c:pt idx="168">
                  <c:v>2017.01</c:v>
                </c:pt>
                <c:pt idx="169">
                  <c:v>2017.02</c:v>
                </c:pt>
                <c:pt idx="170">
                  <c:v>2017.03</c:v>
                </c:pt>
                <c:pt idx="171">
                  <c:v>2017.04</c:v>
                </c:pt>
                <c:pt idx="172">
                  <c:v>2017.05</c:v>
                </c:pt>
                <c:pt idx="173">
                  <c:v>2017.06</c:v>
                </c:pt>
                <c:pt idx="174">
                  <c:v>2017.07</c:v>
                </c:pt>
                <c:pt idx="175">
                  <c:v>2017.08</c:v>
                </c:pt>
                <c:pt idx="176">
                  <c:v>2017.09</c:v>
                </c:pt>
                <c:pt idx="177">
                  <c:v>2017.1</c:v>
                </c:pt>
                <c:pt idx="178">
                  <c:v>2017.11</c:v>
                </c:pt>
                <c:pt idx="179">
                  <c:v>2017.12</c:v>
                </c:pt>
                <c:pt idx="180">
                  <c:v>2018.01</c:v>
                </c:pt>
                <c:pt idx="181">
                  <c:v>2018.02</c:v>
                </c:pt>
                <c:pt idx="182">
                  <c:v>2018.03</c:v>
                </c:pt>
                <c:pt idx="183">
                  <c:v>2018.04</c:v>
                </c:pt>
                <c:pt idx="184">
                  <c:v>2018.05</c:v>
                </c:pt>
                <c:pt idx="185">
                  <c:v>2018.06</c:v>
                </c:pt>
                <c:pt idx="186">
                  <c:v>2018.07</c:v>
                </c:pt>
                <c:pt idx="187">
                  <c:v>2018.08</c:v>
                </c:pt>
                <c:pt idx="188">
                  <c:v>2018.09</c:v>
                </c:pt>
                <c:pt idx="189">
                  <c:v>2018.1</c:v>
                </c:pt>
                <c:pt idx="190">
                  <c:v>2018.11</c:v>
                </c:pt>
                <c:pt idx="191">
                  <c:v>2018.12</c:v>
                </c:pt>
                <c:pt idx="192">
                  <c:v>2019.01</c:v>
                </c:pt>
                <c:pt idx="193">
                  <c:v>2019.02</c:v>
                </c:pt>
                <c:pt idx="194">
                  <c:v>2019.03</c:v>
                </c:pt>
                <c:pt idx="195">
                  <c:v>2019.04</c:v>
                </c:pt>
                <c:pt idx="196">
                  <c:v>2019.05</c:v>
                </c:pt>
                <c:pt idx="197">
                  <c:v>2019.06</c:v>
                </c:pt>
                <c:pt idx="198">
                  <c:v>2019.07</c:v>
                </c:pt>
                <c:pt idx="199">
                  <c:v>2019.08</c:v>
                </c:pt>
                <c:pt idx="200">
                  <c:v>2019.09</c:v>
                </c:pt>
                <c:pt idx="201">
                  <c:v>2019.1</c:v>
                </c:pt>
                <c:pt idx="202">
                  <c:v>2019.11</c:v>
                </c:pt>
                <c:pt idx="203">
                  <c:v>2019.12</c:v>
                </c:pt>
                <c:pt idx="204">
                  <c:v>2020.01</c:v>
                </c:pt>
                <c:pt idx="205">
                  <c:v>2020.02</c:v>
                </c:pt>
                <c:pt idx="206">
                  <c:v>2020.03</c:v>
                </c:pt>
                <c:pt idx="207">
                  <c:v>2020.04</c:v>
                </c:pt>
                <c:pt idx="208">
                  <c:v>2020.05</c:v>
                </c:pt>
                <c:pt idx="209">
                  <c:v>2020.06</c:v>
                </c:pt>
                <c:pt idx="210">
                  <c:v>2020.07</c:v>
                </c:pt>
                <c:pt idx="211">
                  <c:v>2020.08</c:v>
                </c:pt>
                <c:pt idx="212">
                  <c:v>2020.09</c:v>
                </c:pt>
                <c:pt idx="213">
                  <c:v>2020.1</c:v>
                </c:pt>
                <c:pt idx="214">
                  <c:v>2020.11</c:v>
                </c:pt>
                <c:pt idx="215">
                  <c:v>2020.12</c:v>
                </c:pt>
                <c:pt idx="216">
                  <c:v>2021.01</c:v>
                </c:pt>
                <c:pt idx="217">
                  <c:v>2021.02</c:v>
                </c:pt>
                <c:pt idx="218">
                  <c:v>2021.03</c:v>
                </c:pt>
                <c:pt idx="219">
                  <c:v>2021.04</c:v>
                </c:pt>
                <c:pt idx="220">
                  <c:v>2021.05</c:v>
                </c:pt>
                <c:pt idx="221">
                  <c:v>2021.06</c:v>
                </c:pt>
                <c:pt idx="222">
                  <c:v>2021.07</c:v>
                </c:pt>
                <c:pt idx="223">
                  <c:v>2021.08</c:v>
                </c:pt>
                <c:pt idx="224">
                  <c:v>2021.09</c:v>
                </c:pt>
                <c:pt idx="225">
                  <c:v>2021.1</c:v>
                </c:pt>
                <c:pt idx="226">
                  <c:v>2021.11</c:v>
                </c:pt>
                <c:pt idx="227">
                  <c:v>2021.12</c:v>
                </c:pt>
                <c:pt idx="228">
                  <c:v>2022.01</c:v>
                </c:pt>
                <c:pt idx="229">
                  <c:v>2022.02</c:v>
                </c:pt>
                <c:pt idx="230">
                  <c:v>2022.03</c:v>
                </c:pt>
                <c:pt idx="231">
                  <c:v>2022.04</c:v>
                </c:pt>
                <c:pt idx="232">
                  <c:v>2022.05</c:v>
                </c:pt>
                <c:pt idx="233">
                  <c:v>2022.06</c:v>
                </c:pt>
                <c:pt idx="234">
                  <c:v>2022.07</c:v>
                </c:pt>
                <c:pt idx="235">
                  <c:v>2022.08</c:v>
                </c:pt>
                <c:pt idx="236">
                  <c:v>2022.09</c:v>
                </c:pt>
                <c:pt idx="237">
                  <c:v>2022.1</c:v>
                </c:pt>
                <c:pt idx="238">
                  <c:v>2022.11</c:v>
                </c:pt>
                <c:pt idx="239">
                  <c:v>2022.12</c:v>
                </c:pt>
                <c:pt idx="240">
                  <c:v>2023.01</c:v>
                </c:pt>
                <c:pt idx="241">
                  <c:v>2023.02</c:v>
                </c:pt>
                <c:pt idx="242">
                  <c:v>2023.03</c:v>
                </c:pt>
                <c:pt idx="243">
                  <c:v>2023.04</c:v>
                </c:pt>
                <c:pt idx="244">
                  <c:v>2023.05</c:v>
                </c:pt>
                <c:pt idx="245">
                  <c:v>2023.06</c:v>
                </c:pt>
                <c:pt idx="246">
                  <c:v>2023.07</c:v>
                </c:pt>
                <c:pt idx="247">
                  <c:v>2023.08</c:v>
                </c:pt>
                <c:pt idx="248">
                  <c:v>2023.09</c:v>
                </c:pt>
                <c:pt idx="249">
                  <c:v>2023.1</c:v>
                </c:pt>
                <c:pt idx="250">
                  <c:v>2023.11</c:v>
                </c:pt>
                <c:pt idx="251">
                  <c:v>2023.12</c:v>
                </c:pt>
                <c:pt idx="252">
                  <c:v>2024.01</c:v>
                </c:pt>
                <c:pt idx="253">
                  <c:v>2024.02</c:v>
                </c:pt>
                <c:pt idx="254">
                  <c:v>2024.03</c:v>
                </c:pt>
                <c:pt idx="255">
                  <c:v>2024.04</c:v>
                </c:pt>
                <c:pt idx="256">
                  <c:v>2024.05</c:v>
                </c:pt>
                <c:pt idx="257">
                  <c:v>2024.06</c:v>
                </c:pt>
                <c:pt idx="258">
                  <c:v>2024.07</c:v>
                </c:pt>
                <c:pt idx="259">
                  <c:v>2024.08</c:v>
                </c:pt>
                <c:pt idx="260">
                  <c:v>2024.09</c:v>
                </c:pt>
                <c:pt idx="261">
                  <c:v>2024.1</c:v>
                </c:pt>
                <c:pt idx="262">
                  <c:v>2024.11</c:v>
                </c:pt>
                <c:pt idx="263">
                  <c:v>2024.12</c:v>
                </c:pt>
                <c:pt idx="264">
                  <c:v>2025.01</c:v>
                </c:pt>
                <c:pt idx="265">
                  <c:v>2025.02</c:v>
                </c:pt>
                <c:pt idx="266">
                  <c:v>2025.03</c:v>
                </c:pt>
                <c:pt idx="267">
                  <c:v>2025.04</c:v>
                </c:pt>
                <c:pt idx="268">
                  <c:v>2025.05</c:v>
                </c:pt>
                <c:pt idx="269">
                  <c:v>2025.06</c:v>
                </c:pt>
                <c:pt idx="270">
                  <c:v>2025.07</c:v>
                </c:pt>
                <c:pt idx="271">
                  <c:v>2025.08</c:v>
                </c:pt>
                <c:pt idx="272">
                  <c:v>2025.09</c:v>
                </c:pt>
                <c:pt idx="273">
                  <c:v>2025.1</c:v>
                </c:pt>
                <c:pt idx="274">
                  <c:v>2025.11</c:v>
                </c:pt>
                <c:pt idx="275">
                  <c:v>2025.12</c:v>
                </c:pt>
                <c:pt idx="276">
                  <c:v>2026.01</c:v>
                </c:pt>
                <c:pt idx="277">
                  <c:v>2026.02</c:v>
                </c:pt>
                <c:pt idx="278">
                  <c:v>2026.03</c:v>
                </c:pt>
                <c:pt idx="279">
                  <c:v>2026.04</c:v>
                </c:pt>
                <c:pt idx="280">
                  <c:v>2026.05</c:v>
                </c:pt>
                <c:pt idx="281">
                  <c:v>2026.06</c:v>
                </c:pt>
                <c:pt idx="282">
                  <c:v>2026.07</c:v>
                </c:pt>
                <c:pt idx="283">
                  <c:v>2026.08</c:v>
                </c:pt>
                <c:pt idx="284">
                  <c:v>2026.09</c:v>
                </c:pt>
                <c:pt idx="285">
                  <c:v>2026.1</c:v>
                </c:pt>
                <c:pt idx="286">
                  <c:v>2026.11</c:v>
                </c:pt>
                <c:pt idx="287">
                  <c:v>2026.12</c:v>
                </c:pt>
                <c:pt idx="288">
                  <c:v>2027.01</c:v>
                </c:pt>
                <c:pt idx="289">
                  <c:v>2027.02</c:v>
                </c:pt>
                <c:pt idx="290">
                  <c:v>2027.03</c:v>
                </c:pt>
                <c:pt idx="291">
                  <c:v>2027.04</c:v>
                </c:pt>
                <c:pt idx="292">
                  <c:v>2027.05</c:v>
                </c:pt>
                <c:pt idx="293">
                  <c:v>2027.06</c:v>
                </c:pt>
                <c:pt idx="294">
                  <c:v>2027.07</c:v>
                </c:pt>
                <c:pt idx="295">
                  <c:v>2027.08</c:v>
                </c:pt>
                <c:pt idx="296">
                  <c:v>2027.09</c:v>
                </c:pt>
                <c:pt idx="297">
                  <c:v>2027.1</c:v>
                </c:pt>
                <c:pt idx="298">
                  <c:v>2027.11</c:v>
                </c:pt>
                <c:pt idx="299">
                  <c:v>2027.12</c:v>
                </c:pt>
              </c:numCache>
            </c:numRef>
          </c:cat>
          <c:val>
            <c:numRef>
              <c:f>REGV!$CD$119:$CD$419</c:f>
              <c:numCache>
                <c:formatCode>0.0%_);[Red]\-0.0%_)</c:formatCode>
                <c:ptCount val="301"/>
                <c:pt idx="0">
                  <c:v>-0.10879652615852599</c:v>
                </c:pt>
                <c:pt idx="1">
                  <c:v>-0.10879652615852599</c:v>
                </c:pt>
                <c:pt idx="2">
                  <c:v>-0.10879652615852599</c:v>
                </c:pt>
                <c:pt idx="3">
                  <c:v>-0.10879652615852599</c:v>
                </c:pt>
                <c:pt idx="4">
                  <c:v>-0.10879652615852599</c:v>
                </c:pt>
                <c:pt idx="5">
                  <c:v>-0.10879652615852599</c:v>
                </c:pt>
                <c:pt idx="6">
                  <c:v>-0.10879652615852599</c:v>
                </c:pt>
                <c:pt idx="7">
                  <c:v>-0.10879652615852599</c:v>
                </c:pt>
                <c:pt idx="8">
                  <c:v>-0.10879652615852599</c:v>
                </c:pt>
                <c:pt idx="9">
                  <c:v>-0.10879652615852599</c:v>
                </c:pt>
                <c:pt idx="10">
                  <c:v>-0.10879652615852599</c:v>
                </c:pt>
                <c:pt idx="11">
                  <c:v>-0.10879652615852599</c:v>
                </c:pt>
                <c:pt idx="12">
                  <c:v>-0.10879652615852599</c:v>
                </c:pt>
                <c:pt idx="13">
                  <c:v>-0.10879652615852599</c:v>
                </c:pt>
                <c:pt idx="14">
                  <c:v>-0.10879652615852599</c:v>
                </c:pt>
                <c:pt idx="15">
                  <c:v>-0.10879652615852599</c:v>
                </c:pt>
                <c:pt idx="16">
                  <c:v>-0.10879652615852599</c:v>
                </c:pt>
                <c:pt idx="17">
                  <c:v>-0.10879652615852599</c:v>
                </c:pt>
                <c:pt idx="18">
                  <c:v>-0.10879652615852599</c:v>
                </c:pt>
                <c:pt idx="19">
                  <c:v>-0.10879652615852599</c:v>
                </c:pt>
                <c:pt idx="20">
                  <c:v>-0.10879652615852599</c:v>
                </c:pt>
                <c:pt idx="21">
                  <c:v>-0.10879652615852599</c:v>
                </c:pt>
                <c:pt idx="22">
                  <c:v>-0.10879652615852599</c:v>
                </c:pt>
                <c:pt idx="23">
                  <c:v>-0.10879652615852599</c:v>
                </c:pt>
                <c:pt idx="24">
                  <c:v>-0.10879652615852599</c:v>
                </c:pt>
                <c:pt idx="25">
                  <c:v>-0.10879652615852599</c:v>
                </c:pt>
                <c:pt idx="26">
                  <c:v>-0.10879652615852599</c:v>
                </c:pt>
                <c:pt idx="27">
                  <c:v>-0.10879652615852599</c:v>
                </c:pt>
                <c:pt idx="28">
                  <c:v>-0.10879652615852599</c:v>
                </c:pt>
                <c:pt idx="29">
                  <c:v>-0.10879652615852599</c:v>
                </c:pt>
                <c:pt idx="30">
                  <c:v>-0.10879652615852599</c:v>
                </c:pt>
                <c:pt idx="31">
                  <c:v>-0.10879652615852599</c:v>
                </c:pt>
                <c:pt idx="32">
                  <c:v>-0.10879652615852599</c:v>
                </c:pt>
                <c:pt idx="33">
                  <c:v>-0.10879652615852599</c:v>
                </c:pt>
                <c:pt idx="34">
                  <c:v>-0.10879652615852599</c:v>
                </c:pt>
                <c:pt idx="35">
                  <c:v>-0.10879652615852599</c:v>
                </c:pt>
                <c:pt idx="36">
                  <c:v>-0.10879652615852599</c:v>
                </c:pt>
                <c:pt idx="37">
                  <c:v>-0.10879652615852599</c:v>
                </c:pt>
                <c:pt idx="38">
                  <c:v>-0.10879652615852599</c:v>
                </c:pt>
                <c:pt idx="39">
                  <c:v>-0.10879652615852599</c:v>
                </c:pt>
                <c:pt idx="40">
                  <c:v>-0.10879652615852599</c:v>
                </c:pt>
                <c:pt idx="41">
                  <c:v>-0.10879652615852599</c:v>
                </c:pt>
                <c:pt idx="42">
                  <c:v>-0.10879652615852599</c:v>
                </c:pt>
                <c:pt idx="43">
                  <c:v>-0.10879652615852599</c:v>
                </c:pt>
                <c:pt idx="44">
                  <c:v>-0.10879652615852599</c:v>
                </c:pt>
                <c:pt idx="45">
                  <c:v>-0.10879652615852599</c:v>
                </c:pt>
                <c:pt idx="46">
                  <c:v>-0.10879652615852599</c:v>
                </c:pt>
                <c:pt idx="47">
                  <c:v>-0.10879652615852599</c:v>
                </c:pt>
                <c:pt idx="48">
                  <c:v>-0.10879652615852599</c:v>
                </c:pt>
                <c:pt idx="49">
                  <c:v>-0.10879652615852599</c:v>
                </c:pt>
                <c:pt idx="50">
                  <c:v>-0.10879652615852599</c:v>
                </c:pt>
                <c:pt idx="51">
                  <c:v>-0.10879652615852599</c:v>
                </c:pt>
                <c:pt idx="52">
                  <c:v>-0.10879652615852599</c:v>
                </c:pt>
                <c:pt idx="53">
                  <c:v>-0.10879652615852599</c:v>
                </c:pt>
                <c:pt idx="54">
                  <c:v>-0.10879652615852599</c:v>
                </c:pt>
                <c:pt idx="55">
                  <c:v>-0.10879652615852599</c:v>
                </c:pt>
                <c:pt idx="56">
                  <c:v>-0.10879652615852599</c:v>
                </c:pt>
                <c:pt idx="57">
                  <c:v>-0.10879652615852599</c:v>
                </c:pt>
                <c:pt idx="58">
                  <c:v>-0.10879652615852599</c:v>
                </c:pt>
                <c:pt idx="59">
                  <c:v>-0.10879652615852599</c:v>
                </c:pt>
                <c:pt idx="60">
                  <c:v>-0.10879652615852599</c:v>
                </c:pt>
                <c:pt idx="61">
                  <c:v>-0.10879652615852599</c:v>
                </c:pt>
                <c:pt idx="62">
                  <c:v>-0.10879652615852599</c:v>
                </c:pt>
                <c:pt idx="63">
                  <c:v>-0.10879652615852599</c:v>
                </c:pt>
                <c:pt idx="64">
                  <c:v>-0.10879652615852599</c:v>
                </c:pt>
                <c:pt idx="65">
                  <c:v>-0.10879652615852599</c:v>
                </c:pt>
                <c:pt idx="66">
                  <c:v>-0.10879652615852599</c:v>
                </c:pt>
                <c:pt idx="67">
                  <c:v>-0.10879652615852599</c:v>
                </c:pt>
                <c:pt idx="68">
                  <c:v>-0.10879652615852599</c:v>
                </c:pt>
                <c:pt idx="69">
                  <c:v>-0.10879652615852599</c:v>
                </c:pt>
                <c:pt idx="70">
                  <c:v>-0.10879652615852599</c:v>
                </c:pt>
                <c:pt idx="71">
                  <c:v>-0.10879652615852599</c:v>
                </c:pt>
                <c:pt idx="72">
                  <c:v>-0.10879652615852599</c:v>
                </c:pt>
                <c:pt idx="73">
                  <c:v>-0.10879652615852599</c:v>
                </c:pt>
                <c:pt idx="74">
                  <c:v>-0.10879652615852599</c:v>
                </c:pt>
                <c:pt idx="75">
                  <c:v>-0.10879652615852599</c:v>
                </c:pt>
                <c:pt idx="76">
                  <c:v>-0.10879652615852599</c:v>
                </c:pt>
                <c:pt idx="77">
                  <c:v>-0.10879652615852599</c:v>
                </c:pt>
                <c:pt idx="78">
                  <c:v>-0.10879652615852599</c:v>
                </c:pt>
                <c:pt idx="79">
                  <c:v>-0.10879652615852599</c:v>
                </c:pt>
                <c:pt idx="80">
                  <c:v>-0.10879652615852599</c:v>
                </c:pt>
                <c:pt idx="81">
                  <c:v>-0.10879652615852599</c:v>
                </c:pt>
                <c:pt idx="82">
                  <c:v>-0.10879652615852599</c:v>
                </c:pt>
                <c:pt idx="83">
                  <c:v>-0.10879652615852599</c:v>
                </c:pt>
                <c:pt idx="84">
                  <c:v>-0.10879652615852599</c:v>
                </c:pt>
                <c:pt idx="85">
                  <c:v>-0.10879652615852599</c:v>
                </c:pt>
                <c:pt idx="86">
                  <c:v>-0.10879652615852599</c:v>
                </c:pt>
                <c:pt idx="87">
                  <c:v>-0.10879652615852599</c:v>
                </c:pt>
                <c:pt idx="88">
                  <c:v>-0.10879652615852599</c:v>
                </c:pt>
                <c:pt idx="89">
                  <c:v>-0.10879652615852599</c:v>
                </c:pt>
                <c:pt idx="90">
                  <c:v>-0.10879652615852599</c:v>
                </c:pt>
                <c:pt idx="91">
                  <c:v>-0.10879652615852599</c:v>
                </c:pt>
                <c:pt idx="92">
                  <c:v>-0.10879652615852599</c:v>
                </c:pt>
                <c:pt idx="93">
                  <c:v>-0.10879652615852599</c:v>
                </c:pt>
                <c:pt idx="94">
                  <c:v>-0.10879652615852599</c:v>
                </c:pt>
                <c:pt idx="95">
                  <c:v>-0.10879652615852599</c:v>
                </c:pt>
                <c:pt idx="96">
                  <c:v>-0.10879652615852599</c:v>
                </c:pt>
                <c:pt idx="97">
                  <c:v>-0.10879652615852599</c:v>
                </c:pt>
                <c:pt idx="98">
                  <c:v>-0.10879652615852599</c:v>
                </c:pt>
                <c:pt idx="99">
                  <c:v>-0.10879652615852599</c:v>
                </c:pt>
                <c:pt idx="100">
                  <c:v>-0.10879652615852599</c:v>
                </c:pt>
                <c:pt idx="101">
                  <c:v>-0.10879652615852599</c:v>
                </c:pt>
                <c:pt idx="102">
                  <c:v>-0.10879652615852599</c:v>
                </c:pt>
                <c:pt idx="103">
                  <c:v>-0.10879652615852599</c:v>
                </c:pt>
                <c:pt idx="104">
                  <c:v>-0.10879652615852599</c:v>
                </c:pt>
                <c:pt idx="105">
                  <c:v>-0.10879652615852599</c:v>
                </c:pt>
                <c:pt idx="106">
                  <c:v>-0.10879652615852599</c:v>
                </c:pt>
                <c:pt idx="107">
                  <c:v>-0.10879652615852599</c:v>
                </c:pt>
                <c:pt idx="108">
                  <c:v>-0.10879652615852599</c:v>
                </c:pt>
                <c:pt idx="109">
                  <c:v>-0.10879652615852599</c:v>
                </c:pt>
                <c:pt idx="110">
                  <c:v>-0.10879652615852599</c:v>
                </c:pt>
                <c:pt idx="111">
                  <c:v>-0.10879652615852599</c:v>
                </c:pt>
                <c:pt idx="112">
                  <c:v>-0.10879652615852599</c:v>
                </c:pt>
                <c:pt idx="113">
                  <c:v>-0.10879652615852599</c:v>
                </c:pt>
                <c:pt idx="114">
                  <c:v>-0.10879652615852599</c:v>
                </c:pt>
                <c:pt idx="115">
                  <c:v>-0.10879652615852599</c:v>
                </c:pt>
                <c:pt idx="116">
                  <c:v>-0.10879652615852599</c:v>
                </c:pt>
                <c:pt idx="117">
                  <c:v>-0.10879652615852599</c:v>
                </c:pt>
                <c:pt idx="118">
                  <c:v>-0.10879652615852599</c:v>
                </c:pt>
                <c:pt idx="119">
                  <c:v>-0.10879652615852599</c:v>
                </c:pt>
                <c:pt idx="120">
                  <c:v>-0.10879652615852599</c:v>
                </c:pt>
                <c:pt idx="121">
                  <c:v>-0.10879652615852599</c:v>
                </c:pt>
                <c:pt idx="122">
                  <c:v>-0.10879652615852599</c:v>
                </c:pt>
                <c:pt idx="123">
                  <c:v>-0.10879652615852599</c:v>
                </c:pt>
                <c:pt idx="124">
                  <c:v>-0.10879652615852599</c:v>
                </c:pt>
                <c:pt idx="125">
                  <c:v>-0.10879652615852599</c:v>
                </c:pt>
                <c:pt idx="126">
                  <c:v>-0.10879652615852599</c:v>
                </c:pt>
                <c:pt idx="127">
                  <c:v>-0.10879652615852599</c:v>
                </c:pt>
                <c:pt idx="128">
                  <c:v>-0.10879652615852599</c:v>
                </c:pt>
                <c:pt idx="129">
                  <c:v>-0.10879652615852599</c:v>
                </c:pt>
                <c:pt idx="130">
                  <c:v>-0.10879652615852599</c:v>
                </c:pt>
                <c:pt idx="131">
                  <c:v>-0.10879652615852599</c:v>
                </c:pt>
                <c:pt idx="132">
                  <c:v>-0.10879652615852599</c:v>
                </c:pt>
                <c:pt idx="133">
                  <c:v>-0.10879652615852599</c:v>
                </c:pt>
                <c:pt idx="134">
                  <c:v>-0.10879652615852599</c:v>
                </c:pt>
                <c:pt idx="135">
                  <c:v>-0.10879652615852599</c:v>
                </c:pt>
                <c:pt idx="136">
                  <c:v>-0.10879652615852599</c:v>
                </c:pt>
                <c:pt idx="137">
                  <c:v>-0.10879652615852599</c:v>
                </c:pt>
                <c:pt idx="138">
                  <c:v>-0.10879652615852599</c:v>
                </c:pt>
                <c:pt idx="139">
                  <c:v>-0.10879652615852599</c:v>
                </c:pt>
                <c:pt idx="140">
                  <c:v>-0.10879652615852599</c:v>
                </c:pt>
                <c:pt idx="141">
                  <c:v>-0.10879652615852599</c:v>
                </c:pt>
                <c:pt idx="142">
                  <c:v>-0.10879652615852599</c:v>
                </c:pt>
                <c:pt idx="143">
                  <c:v>-0.10879652615852599</c:v>
                </c:pt>
                <c:pt idx="144">
                  <c:v>-0.10879652615852599</c:v>
                </c:pt>
                <c:pt idx="145">
                  <c:v>-0.10879652615852599</c:v>
                </c:pt>
                <c:pt idx="146">
                  <c:v>-0.10879652615852599</c:v>
                </c:pt>
                <c:pt idx="147">
                  <c:v>-0.10879652615852599</c:v>
                </c:pt>
                <c:pt idx="148">
                  <c:v>-0.10879652615852599</c:v>
                </c:pt>
                <c:pt idx="149">
                  <c:v>-0.10879652615852599</c:v>
                </c:pt>
                <c:pt idx="150">
                  <c:v>-0.10879652615852599</c:v>
                </c:pt>
                <c:pt idx="151">
                  <c:v>-0.10879652615852599</c:v>
                </c:pt>
                <c:pt idx="152">
                  <c:v>-0.10879652615852599</c:v>
                </c:pt>
                <c:pt idx="153">
                  <c:v>-0.10879652615852599</c:v>
                </c:pt>
                <c:pt idx="154">
                  <c:v>-0.10879652615852599</c:v>
                </c:pt>
                <c:pt idx="155">
                  <c:v>-0.10879652615852599</c:v>
                </c:pt>
                <c:pt idx="156">
                  <c:v>-0.10879652615852599</c:v>
                </c:pt>
                <c:pt idx="157">
                  <c:v>-0.10879652615852599</c:v>
                </c:pt>
                <c:pt idx="158">
                  <c:v>-0.10879652615852599</c:v>
                </c:pt>
                <c:pt idx="159">
                  <c:v>-0.10879652615852599</c:v>
                </c:pt>
                <c:pt idx="160">
                  <c:v>-0.10879652615852599</c:v>
                </c:pt>
                <c:pt idx="161">
                  <c:v>-0.10879652615852599</c:v>
                </c:pt>
                <c:pt idx="162">
                  <c:v>-0.10879652615852599</c:v>
                </c:pt>
                <c:pt idx="163">
                  <c:v>-0.10879652615852599</c:v>
                </c:pt>
                <c:pt idx="164">
                  <c:v>-0.10879652615852599</c:v>
                </c:pt>
                <c:pt idx="165">
                  <c:v>-0.10879652615852599</c:v>
                </c:pt>
                <c:pt idx="166">
                  <c:v>-0.10879652615852599</c:v>
                </c:pt>
                <c:pt idx="167">
                  <c:v>-0.10879652615852599</c:v>
                </c:pt>
                <c:pt idx="168">
                  <c:v>-0.10879652615852599</c:v>
                </c:pt>
                <c:pt idx="169">
                  <c:v>-0.10879652615852599</c:v>
                </c:pt>
                <c:pt idx="170">
                  <c:v>-0.10879652615852599</c:v>
                </c:pt>
                <c:pt idx="171">
                  <c:v>-0.10879652615852599</c:v>
                </c:pt>
                <c:pt idx="172">
                  <c:v>-0.10879652615852599</c:v>
                </c:pt>
                <c:pt idx="173">
                  <c:v>-0.10879652615852599</c:v>
                </c:pt>
                <c:pt idx="174">
                  <c:v>-0.10879652615852599</c:v>
                </c:pt>
                <c:pt idx="175">
                  <c:v>-0.10879652615852599</c:v>
                </c:pt>
                <c:pt idx="176">
                  <c:v>-0.10879652615852599</c:v>
                </c:pt>
                <c:pt idx="177">
                  <c:v>-0.10879652615852599</c:v>
                </c:pt>
                <c:pt idx="178">
                  <c:v>-0.10879652615852599</c:v>
                </c:pt>
                <c:pt idx="179">
                  <c:v>-0.10879652615852599</c:v>
                </c:pt>
                <c:pt idx="180">
                  <c:v>-0.10879652615852599</c:v>
                </c:pt>
                <c:pt idx="181">
                  <c:v>-0.10879652615852599</c:v>
                </c:pt>
                <c:pt idx="182">
                  <c:v>-0.10879652615852599</c:v>
                </c:pt>
                <c:pt idx="183">
                  <c:v>-0.10879652615852599</c:v>
                </c:pt>
                <c:pt idx="184">
                  <c:v>-0.10879652615852599</c:v>
                </c:pt>
                <c:pt idx="185">
                  <c:v>-0.10879652615852599</c:v>
                </c:pt>
                <c:pt idx="186">
                  <c:v>-0.10879652615852599</c:v>
                </c:pt>
                <c:pt idx="187">
                  <c:v>-0.10879652615852599</c:v>
                </c:pt>
                <c:pt idx="188">
                  <c:v>-0.10879652615852599</c:v>
                </c:pt>
                <c:pt idx="189">
                  <c:v>-0.10879652615852599</c:v>
                </c:pt>
                <c:pt idx="190">
                  <c:v>-0.10879652615852599</c:v>
                </c:pt>
                <c:pt idx="191">
                  <c:v>-0.10879652615852599</c:v>
                </c:pt>
                <c:pt idx="192">
                  <c:v>-0.10879652615852599</c:v>
                </c:pt>
                <c:pt idx="193">
                  <c:v>-0.10879652615852599</c:v>
                </c:pt>
                <c:pt idx="194">
                  <c:v>-0.10879652615852599</c:v>
                </c:pt>
                <c:pt idx="195">
                  <c:v>-0.10879652615852599</c:v>
                </c:pt>
                <c:pt idx="196">
                  <c:v>-0.10879652615852599</c:v>
                </c:pt>
                <c:pt idx="197">
                  <c:v>-0.10879652615852599</c:v>
                </c:pt>
                <c:pt idx="198">
                  <c:v>-0.10879652615852599</c:v>
                </c:pt>
                <c:pt idx="199">
                  <c:v>-0.10879652615852599</c:v>
                </c:pt>
                <c:pt idx="200">
                  <c:v>-0.10879652615852599</c:v>
                </c:pt>
                <c:pt idx="201">
                  <c:v>-0.10879652615852599</c:v>
                </c:pt>
                <c:pt idx="202">
                  <c:v>-0.10879652615852599</c:v>
                </c:pt>
                <c:pt idx="203">
                  <c:v>-0.10879652615852599</c:v>
                </c:pt>
                <c:pt idx="204">
                  <c:v>-0.10879652615852599</c:v>
                </c:pt>
                <c:pt idx="205">
                  <c:v>-0.10879652615852599</c:v>
                </c:pt>
                <c:pt idx="206">
                  <c:v>-0.10879652615852599</c:v>
                </c:pt>
                <c:pt idx="207">
                  <c:v>-0.10879652615852599</c:v>
                </c:pt>
                <c:pt idx="208">
                  <c:v>-0.10879652615852599</c:v>
                </c:pt>
                <c:pt idx="209">
                  <c:v>-0.10879652615852599</c:v>
                </c:pt>
                <c:pt idx="210">
                  <c:v>-0.10879652615852599</c:v>
                </c:pt>
                <c:pt idx="211">
                  <c:v>-0.10879652615852599</c:v>
                </c:pt>
                <c:pt idx="212">
                  <c:v>-0.10879652615852599</c:v>
                </c:pt>
                <c:pt idx="213">
                  <c:v>-0.10879652615852599</c:v>
                </c:pt>
                <c:pt idx="214">
                  <c:v>-0.10879652615852599</c:v>
                </c:pt>
                <c:pt idx="215">
                  <c:v>-0.10879652615852599</c:v>
                </c:pt>
                <c:pt idx="216">
                  <c:v>-0.10879652615852599</c:v>
                </c:pt>
                <c:pt idx="217">
                  <c:v>-0.10879652615852599</c:v>
                </c:pt>
                <c:pt idx="218">
                  <c:v>-0.10879652615852599</c:v>
                </c:pt>
                <c:pt idx="219">
                  <c:v>-0.10879652615852599</c:v>
                </c:pt>
                <c:pt idx="220">
                  <c:v>-0.10879652615852599</c:v>
                </c:pt>
                <c:pt idx="221">
                  <c:v>-0.10879652615852599</c:v>
                </c:pt>
                <c:pt idx="222">
                  <c:v>-0.10879652615852599</c:v>
                </c:pt>
                <c:pt idx="223">
                  <c:v>-0.10879652615852599</c:v>
                </c:pt>
                <c:pt idx="224">
                  <c:v>-0.10879652615852599</c:v>
                </c:pt>
                <c:pt idx="225">
                  <c:v>-0.10879652615852599</c:v>
                </c:pt>
                <c:pt idx="226">
                  <c:v>-0.10879652615852599</c:v>
                </c:pt>
                <c:pt idx="227">
                  <c:v>-0.10879652615852599</c:v>
                </c:pt>
                <c:pt idx="228">
                  <c:v>-0.10879652615852599</c:v>
                </c:pt>
                <c:pt idx="229">
                  <c:v>-0.10879652615852599</c:v>
                </c:pt>
                <c:pt idx="230">
                  <c:v>-0.10879652615852599</c:v>
                </c:pt>
                <c:pt idx="231">
                  <c:v>-0.10879652615852599</c:v>
                </c:pt>
                <c:pt idx="232">
                  <c:v>-0.10879652615852599</c:v>
                </c:pt>
                <c:pt idx="233">
                  <c:v>-0.10879652615852599</c:v>
                </c:pt>
                <c:pt idx="234">
                  <c:v>-0.10879652615852599</c:v>
                </c:pt>
                <c:pt idx="235">
                  <c:v>-0.10879652615852599</c:v>
                </c:pt>
                <c:pt idx="236">
                  <c:v>-0.10879652615852599</c:v>
                </c:pt>
                <c:pt idx="237">
                  <c:v>-0.10879652615852599</c:v>
                </c:pt>
                <c:pt idx="238">
                  <c:v>-0.10879652615852599</c:v>
                </c:pt>
                <c:pt idx="239">
                  <c:v>-0.10879652615852599</c:v>
                </c:pt>
                <c:pt idx="240">
                  <c:v>-0.10879652615852599</c:v>
                </c:pt>
                <c:pt idx="241">
                  <c:v>-0.10879652615852599</c:v>
                </c:pt>
                <c:pt idx="242">
                  <c:v>-0.10879652615852599</c:v>
                </c:pt>
                <c:pt idx="243">
                  <c:v>-0.10879652615852599</c:v>
                </c:pt>
                <c:pt idx="244">
                  <c:v>-0.10879652615852599</c:v>
                </c:pt>
                <c:pt idx="245">
                  <c:v>-0.10879652615852599</c:v>
                </c:pt>
                <c:pt idx="246">
                  <c:v>-0.10879652615852599</c:v>
                </c:pt>
                <c:pt idx="247">
                  <c:v>-0.10879652615852599</c:v>
                </c:pt>
                <c:pt idx="248">
                  <c:v>-0.10879652615852599</c:v>
                </c:pt>
                <c:pt idx="249">
                  <c:v>-0.10879652615852599</c:v>
                </c:pt>
                <c:pt idx="250">
                  <c:v>-0.10879652615852599</c:v>
                </c:pt>
                <c:pt idx="251">
                  <c:v>-0.10879652615852599</c:v>
                </c:pt>
                <c:pt idx="252">
                  <c:v>-0.10879652615852599</c:v>
                </c:pt>
                <c:pt idx="253">
                  <c:v>-0.10879652615852599</c:v>
                </c:pt>
                <c:pt idx="254">
                  <c:v>-0.10879652615852599</c:v>
                </c:pt>
                <c:pt idx="255">
                  <c:v>-0.10879652615852599</c:v>
                </c:pt>
                <c:pt idx="256">
                  <c:v>-0.10879652615852599</c:v>
                </c:pt>
                <c:pt idx="257">
                  <c:v>-0.10879652615852599</c:v>
                </c:pt>
                <c:pt idx="258">
                  <c:v>-0.10879652615852599</c:v>
                </c:pt>
                <c:pt idx="259">
                  <c:v>-0.10879652615852599</c:v>
                </c:pt>
                <c:pt idx="260">
                  <c:v>-0.10879652615852599</c:v>
                </c:pt>
                <c:pt idx="261">
                  <c:v>-0.10879652615852599</c:v>
                </c:pt>
                <c:pt idx="262">
                  <c:v>-0.10879652615852599</c:v>
                </c:pt>
                <c:pt idx="263">
                  <c:v>-0.10879652615852599</c:v>
                </c:pt>
                <c:pt idx="264">
                  <c:v>-0.10879652615852599</c:v>
                </c:pt>
                <c:pt idx="265">
                  <c:v>-0.10879652615852599</c:v>
                </c:pt>
                <c:pt idx="266">
                  <c:v>-0.10879652615852599</c:v>
                </c:pt>
                <c:pt idx="267">
                  <c:v>-0.10879652615852599</c:v>
                </c:pt>
                <c:pt idx="268">
                  <c:v>-0.10879652615852599</c:v>
                </c:pt>
                <c:pt idx="269">
                  <c:v>-0.10879652615852599</c:v>
                </c:pt>
                <c:pt idx="270">
                  <c:v>-0.10879652615852599</c:v>
                </c:pt>
                <c:pt idx="271">
                  <c:v>-0.10879652615852599</c:v>
                </c:pt>
                <c:pt idx="272">
                  <c:v>-0.10879652615852599</c:v>
                </c:pt>
                <c:pt idx="273">
                  <c:v>-0.10879652615852599</c:v>
                </c:pt>
                <c:pt idx="274">
                  <c:v>-0.10879652615852599</c:v>
                </c:pt>
                <c:pt idx="275">
                  <c:v>-0.10879652615852599</c:v>
                </c:pt>
                <c:pt idx="276">
                  <c:v>-0.10879652615852599</c:v>
                </c:pt>
                <c:pt idx="277">
                  <c:v>-0.10879652615852599</c:v>
                </c:pt>
                <c:pt idx="278">
                  <c:v>-0.10879652615852599</c:v>
                </c:pt>
                <c:pt idx="279">
                  <c:v>-0.10879652615852599</c:v>
                </c:pt>
                <c:pt idx="280">
                  <c:v>-0.10879652615852599</c:v>
                </c:pt>
                <c:pt idx="281">
                  <c:v>-0.10879652615852599</c:v>
                </c:pt>
                <c:pt idx="282">
                  <c:v>-0.10879652615852599</c:v>
                </c:pt>
                <c:pt idx="283">
                  <c:v>-0.10879652615852599</c:v>
                </c:pt>
                <c:pt idx="284">
                  <c:v>-0.10879652615852599</c:v>
                </c:pt>
                <c:pt idx="285">
                  <c:v>-0.10879652615852599</c:v>
                </c:pt>
                <c:pt idx="286">
                  <c:v>-0.10879652615852599</c:v>
                </c:pt>
                <c:pt idx="287">
                  <c:v>-0.10879652615852599</c:v>
                </c:pt>
                <c:pt idx="288">
                  <c:v>-0.10879652615852599</c:v>
                </c:pt>
                <c:pt idx="289">
                  <c:v>-0.10879652615852599</c:v>
                </c:pt>
                <c:pt idx="290">
                  <c:v>-0.10879652615852599</c:v>
                </c:pt>
                <c:pt idx="291">
                  <c:v>-0.10879652615852599</c:v>
                </c:pt>
                <c:pt idx="292">
                  <c:v>-0.10879652615852599</c:v>
                </c:pt>
                <c:pt idx="293">
                  <c:v>-0.10879652615852599</c:v>
                </c:pt>
                <c:pt idx="294">
                  <c:v>-0.10879652615852599</c:v>
                </c:pt>
                <c:pt idx="295">
                  <c:v>-0.10879652615852599</c:v>
                </c:pt>
                <c:pt idx="296">
                  <c:v>-0.10879652615852599</c:v>
                </c:pt>
                <c:pt idx="297">
                  <c:v>-0.10879652615852599</c:v>
                </c:pt>
                <c:pt idx="298">
                  <c:v>-0.10879652615852599</c:v>
                </c:pt>
                <c:pt idx="299">
                  <c:v>-0.10879652615852599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68-45F5-A83E-FCC39821EEA8}"/>
            </c:ext>
          </c:extLst>
        </c:ser>
        <c:ser>
          <c:idx val="6"/>
          <c:order val="6"/>
          <c:tx>
            <c:strRef>
              <c:f>REGV!$BZ$10</c:f>
              <c:strCache>
                <c:ptCount val="1"/>
                <c:pt idx="0">
                  <c:v>VAS12-REMAQN</c:v>
                </c:pt>
              </c:strCache>
            </c:strRef>
          </c:tx>
          <c:marker>
            <c:symbol val="none"/>
          </c:marker>
          <c:val>
            <c:numRef>
              <c:f>REGV!$BZ$119:$BZ$394</c:f>
              <c:numCache>
                <c:formatCode>0.0%_);[Red]\-0.0%_)</c:formatCode>
                <c:ptCount val="276"/>
                <c:pt idx="6">
                  <c:v>1.0675199429144429</c:v>
                </c:pt>
                <c:pt idx="7">
                  <c:v>1.0131923351523273</c:v>
                </c:pt>
                <c:pt idx="8">
                  <c:v>0.92231833201874891</c:v>
                </c:pt>
                <c:pt idx="9">
                  <c:v>0.86198454771585586</c:v>
                </c:pt>
                <c:pt idx="10">
                  <c:v>0.85282431863679009</c:v>
                </c:pt>
                <c:pt idx="11">
                  <c:v>0.83475223346125893</c:v>
                </c:pt>
                <c:pt idx="12">
                  <c:v>0.83883082491296279</c:v>
                </c:pt>
                <c:pt idx="13">
                  <c:v>0.80497607931992188</c:v>
                </c:pt>
                <c:pt idx="14">
                  <c:v>0.70432702096692834</c:v>
                </c:pt>
                <c:pt idx="15">
                  <c:v>0.62318532400121041</c:v>
                </c:pt>
                <c:pt idx="16">
                  <c:v>0.54203866005281642</c:v>
                </c:pt>
                <c:pt idx="17">
                  <c:v>0.43147190958751369</c:v>
                </c:pt>
                <c:pt idx="18">
                  <c:v>0.33843420638302746</c:v>
                </c:pt>
                <c:pt idx="19">
                  <c:v>0.2518875423201119</c:v>
                </c:pt>
                <c:pt idx="20">
                  <c:v>0.17952792124619643</c:v>
                </c:pt>
                <c:pt idx="21">
                  <c:v>0.1197621776575446</c:v>
                </c:pt>
                <c:pt idx="22">
                  <c:v>3.5539346653135961E-2</c:v>
                </c:pt>
                <c:pt idx="23">
                  <c:v>-1.9636261395950427E-2</c:v>
                </c:pt>
                <c:pt idx="24">
                  <c:v>-3.9139139772419784E-2</c:v>
                </c:pt>
                <c:pt idx="25">
                  <c:v>-7.8562334687288571E-2</c:v>
                </c:pt>
                <c:pt idx="26">
                  <c:v>-0.10132969210642384</c:v>
                </c:pt>
                <c:pt idx="27">
                  <c:v>-9.1519971715613102E-2</c:v>
                </c:pt>
                <c:pt idx="28">
                  <c:v>-8.889168059950614E-2</c:v>
                </c:pt>
                <c:pt idx="29">
                  <c:v>-6.6797996687943284E-2</c:v>
                </c:pt>
                <c:pt idx="30">
                  <c:v>-3.1657356221231225E-2</c:v>
                </c:pt>
                <c:pt idx="31">
                  <c:v>-2.4228539084456546E-2</c:v>
                </c:pt>
                <c:pt idx="32">
                  <c:v>-9.0493412885528368E-4</c:v>
                </c:pt>
                <c:pt idx="33">
                  <c:v>2.9086057632818685E-2</c:v>
                </c:pt>
                <c:pt idx="34">
                  <c:v>1.7723493082260733E-2</c:v>
                </c:pt>
                <c:pt idx="35">
                  <c:v>-5.0998387644617393E-3</c:v>
                </c:pt>
                <c:pt idx="36">
                  <c:v>-2.8904584401039157E-2</c:v>
                </c:pt>
                <c:pt idx="37">
                  <c:v>-5.3807576992233708E-2</c:v>
                </c:pt>
                <c:pt idx="38">
                  <c:v>-5.9457782829491768E-2</c:v>
                </c:pt>
                <c:pt idx="39">
                  <c:v>-4.9417686836318309E-2</c:v>
                </c:pt>
                <c:pt idx="40">
                  <c:v>-4.498616605092931E-2</c:v>
                </c:pt>
                <c:pt idx="41">
                  <c:v>-5.2417307286477643E-2</c:v>
                </c:pt>
                <c:pt idx="42">
                  <c:v>-5.9898316036440247E-2</c:v>
                </c:pt>
                <c:pt idx="43">
                  <c:v>-6.8520762687505732E-2</c:v>
                </c:pt>
                <c:pt idx="44">
                  <c:v>-7.3057968739623114E-2</c:v>
                </c:pt>
                <c:pt idx="45">
                  <c:v>-6.2404691830448056E-2</c:v>
                </c:pt>
                <c:pt idx="46">
                  <c:v>-1.996397110724113E-2</c:v>
                </c:pt>
                <c:pt idx="47">
                  <c:v>3.8320373031174082E-2</c:v>
                </c:pt>
                <c:pt idx="48">
                  <c:v>8.8045459117270797E-2</c:v>
                </c:pt>
                <c:pt idx="49">
                  <c:v>0.1518993683293306</c:v>
                </c:pt>
                <c:pt idx="50">
                  <c:v>0.20636202860559405</c:v>
                </c:pt>
                <c:pt idx="51">
                  <c:v>0.21428977920521564</c:v>
                </c:pt>
                <c:pt idx="52">
                  <c:v>0.20784874188240932</c:v>
                </c:pt>
                <c:pt idx="53">
                  <c:v>0.20930627887366882</c:v>
                </c:pt>
                <c:pt idx="54">
                  <c:v>0.19999276148571532</c:v>
                </c:pt>
                <c:pt idx="55">
                  <c:v>0.20713824985511509</c:v>
                </c:pt>
                <c:pt idx="56">
                  <c:v>0.21338591933590001</c:v>
                </c:pt>
                <c:pt idx="57">
                  <c:v>0.19583679842490853</c:v>
                </c:pt>
                <c:pt idx="58">
                  <c:v>0.22730258554772065</c:v>
                </c:pt>
                <c:pt idx="59">
                  <c:v>0.27071809941392311</c:v>
                </c:pt>
                <c:pt idx="60">
                  <c:v>0.25964405684359848</c:v>
                </c:pt>
                <c:pt idx="61">
                  <c:v>0.23131304144994136</c:v>
                </c:pt>
                <c:pt idx="62">
                  <c:v>0.18169177466148523</c:v>
                </c:pt>
                <c:pt idx="63">
                  <c:v>0.10742768838067995</c:v>
                </c:pt>
                <c:pt idx="64">
                  <c:v>4.8849002518683404E-2</c:v>
                </c:pt>
                <c:pt idx="65">
                  <c:v>-4.5778501552939943E-3</c:v>
                </c:pt>
                <c:pt idx="66">
                  <c:v>-5.8819661034319126E-2</c:v>
                </c:pt>
                <c:pt idx="67">
                  <c:v>-0.10516494978487989</c:v>
                </c:pt>
                <c:pt idx="68">
                  <c:v>-0.17137792508603944</c:v>
                </c:pt>
                <c:pt idx="69">
                  <c:v>-0.24944644649728376</c:v>
                </c:pt>
                <c:pt idx="70">
                  <c:v>-0.32127125400621392</c:v>
                </c:pt>
                <c:pt idx="71">
                  <c:v>-0.39194422887659897</c:v>
                </c:pt>
                <c:pt idx="72">
                  <c:v>-0.44403318731847019</c:v>
                </c:pt>
                <c:pt idx="73">
                  <c:v>-0.46951947609119093</c:v>
                </c:pt>
                <c:pt idx="74">
                  <c:v>-0.47911554630313569</c:v>
                </c:pt>
                <c:pt idx="75">
                  <c:v>-0.47510507212670217</c:v>
                </c:pt>
                <c:pt idx="76">
                  <c:v>-0.45832818544389253</c:v>
                </c:pt>
                <c:pt idx="77">
                  <c:v>-0.43569196868592219</c:v>
                </c:pt>
                <c:pt idx="78">
                  <c:v>-0.40622473829531658</c:v>
                </c:pt>
                <c:pt idx="79">
                  <c:v>-0.36824401609373081</c:v>
                </c:pt>
                <c:pt idx="80">
                  <c:v>-0.32753023686080829</c:v>
                </c:pt>
                <c:pt idx="81">
                  <c:v>-0.26666062798326362</c:v>
                </c:pt>
                <c:pt idx="82">
                  <c:v>-0.18794363215975318</c:v>
                </c:pt>
                <c:pt idx="83">
                  <c:v>-8.8323769473460323E-2</c:v>
                </c:pt>
                <c:pt idx="84">
                  <c:v>4.6008495228545554E-2</c:v>
                </c:pt>
                <c:pt idx="85">
                  <c:v>0.15648019398709279</c:v>
                </c:pt>
                <c:pt idx="86">
                  <c:v>0.22622306068157694</c:v>
                </c:pt>
                <c:pt idx="87">
                  <c:v>0.31555499703353918</c:v>
                </c:pt>
                <c:pt idx="88">
                  <c:v>0.41179462960520108</c:v>
                </c:pt>
                <c:pt idx="89">
                  <c:v>0.48118889283284205</c:v>
                </c:pt>
                <c:pt idx="90">
                  <c:v>0.53566609390719133</c:v>
                </c:pt>
                <c:pt idx="91">
                  <c:v>0.53232131072323519</c:v>
                </c:pt>
                <c:pt idx="92">
                  <c:v>0.48135868658216396</c:v>
                </c:pt>
                <c:pt idx="93">
                  <c:v>0.40952500948888826</c:v>
                </c:pt>
                <c:pt idx="94">
                  <c:v>0.30656098888675332</c:v>
                </c:pt>
                <c:pt idx="95">
                  <c:v>0.24662228816609355</c:v>
                </c:pt>
                <c:pt idx="96">
                  <c:v>0.23254978824697936</c:v>
                </c:pt>
                <c:pt idx="97">
                  <c:v>0.1691145957475193</c:v>
                </c:pt>
                <c:pt idx="98">
                  <c:v>7.6639838619807499E-2</c:v>
                </c:pt>
                <c:pt idx="99">
                  <c:v>8.1124296533727769E-3</c:v>
                </c:pt>
                <c:pt idx="100">
                  <c:v>-5.7552753884094754E-2</c:v>
                </c:pt>
                <c:pt idx="101">
                  <c:v>-9.6378581890239845E-2</c:v>
                </c:pt>
                <c:pt idx="102">
                  <c:v>-0.1093446468851379</c:v>
                </c:pt>
                <c:pt idx="103">
                  <c:v>-0.13913192359201265</c:v>
                </c:pt>
                <c:pt idx="104">
                  <c:v>-0.14274012566637762</c:v>
                </c:pt>
                <c:pt idx="105">
                  <c:v>-0.11853159488403642</c:v>
                </c:pt>
                <c:pt idx="106">
                  <c:v>-0.12359330475872654</c:v>
                </c:pt>
                <c:pt idx="107">
                  <c:v>-0.15159763736763987</c:v>
                </c:pt>
                <c:pt idx="108">
                  <c:v>-0.18666927082595985</c:v>
                </c:pt>
                <c:pt idx="109">
                  <c:v>-0.22071020830464438</c:v>
                </c:pt>
                <c:pt idx="110">
                  <c:v>-0.23549338457042934</c:v>
                </c:pt>
                <c:pt idx="111">
                  <c:v>-0.24459343233864927</c:v>
                </c:pt>
                <c:pt idx="112">
                  <c:v>-0.25513872006531135</c:v>
                </c:pt>
                <c:pt idx="113">
                  <c:v>-0.24319440807473258</c:v>
                </c:pt>
                <c:pt idx="114">
                  <c:v>-0.21834331531035789</c:v>
                </c:pt>
                <c:pt idx="115">
                  <c:v>-0.18310452221472318</c:v>
                </c:pt>
                <c:pt idx="116">
                  <c:v>-0.13928362616826484</c:v>
                </c:pt>
                <c:pt idx="117">
                  <c:v>-0.10897608349895727</c:v>
                </c:pt>
                <c:pt idx="118">
                  <c:v>-4.8932826213704761E-2</c:v>
                </c:pt>
                <c:pt idx="119">
                  <c:v>4.6867919041459816E-2</c:v>
                </c:pt>
                <c:pt idx="120">
                  <c:v>0.12053882981576503</c:v>
                </c:pt>
                <c:pt idx="121">
                  <c:v>0.18160798884959606</c:v>
                </c:pt>
                <c:pt idx="122">
                  <c:v>0.2179443999065882</c:v>
                </c:pt>
                <c:pt idx="123">
                  <c:v>0.20258114319352405</c:v>
                </c:pt>
                <c:pt idx="124">
                  <c:v>0.18583853174835441</c:v>
                </c:pt>
                <c:pt idx="125">
                  <c:v>0.15309545776714484</c:v>
                </c:pt>
                <c:pt idx="126">
                  <c:v>7.8605734648629966E-2</c:v>
                </c:pt>
                <c:pt idx="127">
                  <c:v>3.5131193493253887E-2</c:v>
                </c:pt>
                <c:pt idx="128">
                  <c:v>3.4868286607375509E-2</c:v>
                </c:pt>
                <c:pt idx="129">
                  <c:v>1.4557332135017198E-2</c:v>
                </c:pt>
                <c:pt idx="130">
                  <c:v>-3.9734661510819835E-2</c:v>
                </c:pt>
                <c:pt idx="131">
                  <c:v>-9.6057492324736926E-2</c:v>
                </c:pt>
                <c:pt idx="132">
                  <c:v>-0.13775740389698765</c:v>
                </c:pt>
                <c:pt idx="133">
                  <c:v>-0.17719909053512661</c:v>
                </c:pt>
                <c:pt idx="134">
                  <c:v>-0.22082185696458467</c:v>
                </c:pt>
                <c:pt idx="135">
                  <c:v>-0.23297715709898004</c:v>
                </c:pt>
                <c:pt idx="136">
                  <c:v>-0.22432380463109647</c:v>
                </c:pt>
                <c:pt idx="137">
                  <c:v>-0.23858941942217937</c:v>
                </c:pt>
                <c:pt idx="138">
                  <c:v>-0.23741695826052478</c:v>
                </c:pt>
                <c:pt idx="139">
                  <c:v>-0.22072923702178548</c:v>
                </c:pt>
                <c:pt idx="140">
                  <c:v>-0.22615371462302825</c:v>
                </c:pt>
                <c:pt idx="141">
                  <c:v>-0.2234128305686105</c:v>
                </c:pt>
                <c:pt idx="142">
                  <c:v>-0.21926794549502227</c:v>
                </c:pt>
                <c:pt idx="143">
                  <c:v>-0.21458650042456928</c:v>
                </c:pt>
                <c:pt idx="144">
                  <c:v>-0.18318835636210806</c:v>
                </c:pt>
                <c:pt idx="145">
                  <c:v>-0.13434564907104829</c:v>
                </c:pt>
                <c:pt idx="146">
                  <c:v>-6.4834434616810488E-2</c:v>
                </c:pt>
                <c:pt idx="147">
                  <c:v>-2.6692276146409899E-2</c:v>
                </c:pt>
                <c:pt idx="148">
                  <c:v>-1.7183540467104019E-2</c:v>
                </c:pt>
                <c:pt idx="149">
                  <c:v>1.6077809770317142E-2</c:v>
                </c:pt>
                <c:pt idx="150">
                  <c:v>2.5125425627128273E-3</c:v>
                </c:pt>
                <c:pt idx="151">
                  <c:v>-4.6736365181300643E-2</c:v>
                </c:pt>
                <c:pt idx="152">
                  <c:v>-6.6419460301782474E-2</c:v>
                </c:pt>
                <c:pt idx="153">
                  <c:v>-7.9223374528042179E-2</c:v>
                </c:pt>
                <c:pt idx="154">
                  <c:v>-8.0263366133631053E-2</c:v>
                </c:pt>
                <c:pt idx="155">
                  <c:v>-9.8233295093918871E-2</c:v>
                </c:pt>
                <c:pt idx="156">
                  <c:v>-0.14790268524488803</c:v>
                </c:pt>
                <c:pt idx="157">
                  <c:v>-0.1633875491373733</c:v>
                </c:pt>
                <c:pt idx="158">
                  <c:v>-0.11702342608675587</c:v>
                </c:pt>
                <c:pt idx="159">
                  <c:v>-4.7281216140056315E-2</c:v>
                </c:pt>
                <c:pt idx="160">
                  <c:v>-2.3772982761943728E-3</c:v>
                </c:pt>
                <c:pt idx="161">
                  <c:v>2.9716260633971814E-3</c:v>
                </c:pt>
                <c:pt idx="162">
                  <c:v>5.510307071658227E-3</c:v>
                </c:pt>
                <c:pt idx="163">
                  <c:v>6.3485845616160219E-2</c:v>
                </c:pt>
                <c:pt idx="164">
                  <c:v>0.15315073083873543</c:v>
                </c:pt>
                <c:pt idx="165">
                  <c:v>0.23807420037808225</c:v>
                </c:pt>
                <c:pt idx="166">
                  <c:v>0.35722096063811892</c:v>
                </c:pt>
                <c:pt idx="167">
                  <c:v>0.46888277254524513</c:v>
                </c:pt>
                <c:pt idx="168">
                  <c:v>0.47290143990586975</c:v>
                </c:pt>
                <c:pt idx="169">
                  <c:v>0.46181986544575104</c:v>
                </c:pt>
                <c:pt idx="170">
                  <c:v>0.49810832257087267</c:v>
                </c:pt>
                <c:pt idx="171">
                  <c:v>0.51172781043704507</c:v>
                </c:pt>
                <c:pt idx="172">
                  <c:v>0.53656737046818703</c:v>
                </c:pt>
                <c:pt idx="173">
                  <c:v>0.57756737916418244</c:v>
                </c:pt>
                <c:pt idx="174">
                  <c:v>0.54179302045773392</c:v>
                </c:pt>
                <c:pt idx="175">
                  <c:v>0.41927334539624295</c:v>
                </c:pt>
                <c:pt idx="176">
                  <c:v>0.31166959718667298</c:v>
                </c:pt>
                <c:pt idx="177">
                  <c:v>0.2914463516496224</c:v>
                </c:pt>
                <c:pt idx="178">
                  <c:v>0.31214280494128532</c:v>
                </c:pt>
                <c:pt idx="179">
                  <c:v>0.28182005994002268</c:v>
                </c:pt>
                <c:pt idx="180">
                  <c:v>0.1938115127008202</c:v>
                </c:pt>
                <c:pt idx="181">
                  <c:v>9.9730491575535707E-2</c:v>
                </c:pt>
                <c:pt idx="182">
                  <c:v>5.0549507372779745E-2</c:v>
                </c:pt>
                <c:pt idx="183">
                  <c:v>1.5149945900534645E-2</c:v>
                </c:pt>
                <c:pt idx="184">
                  <c:v>-7.7803442519967736E-2</c:v>
                </c:pt>
                <c:pt idx="185">
                  <c:v>-0.1928082095852991</c:v>
                </c:pt>
                <c:pt idx="186">
                  <c:v>-0.26778216753674067</c:v>
                </c:pt>
                <c:pt idx="187">
                  <c:v>-0.32130775234144215</c:v>
                </c:pt>
                <c:pt idx="188">
                  <c:v>-0.37076862289858914</c:v>
                </c:pt>
                <c:pt idx="189">
                  <c:v>-0.41352250811667512</c:v>
                </c:pt>
                <c:pt idx="190">
                  <c:v>-0.45206748637449579</c:v>
                </c:pt>
                <c:pt idx="191">
                  <c:v>-0.47022739561616456</c:v>
                </c:pt>
                <c:pt idx="192">
                  <c:v>-0.43462134380610895</c:v>
                </c:pt>
                <c:pt idx="193">
                  <c:v>-0.35754834251718048</c:v>
                </c:pt>
                <c:pt idx="194">
                  <c:v>-0.32846721119948818</c:v>
                </c:pt>
                <c:pt idx="195">
                  <c:v>-0.3336294032357433</c:v>
                </c:pt>
                <c:pt idx="196">
                  <c:v>-0.31274217266355731</c:v>
                </c:pt>
                <c:pt idx="197">
                  <c:v>-0.2995095991181892</c:v>
                </c:pt>
                <c:pt idx="198">
                  <c:v>-0.26998157438626025</c:v>
                </c:pt>
                <c:pt idx="199">
                  <c:v>-0.19935531315348898</c:v>
                </c:pt>
                <c:pt idx="200">
                  <c:v>-0.13217407284918847</c:v>
                </c:pt>
                <c:pt idx="201">
                  <c:v>-9.4257668747369738E-2</c:v>
                </c:pt>
                <c:pt idx="202">
                  <c:v>-9.829351159508426E-2</c:v>
                </c:pt>
                <c:pt idx="203">
                  <c:v>-0.10290049581708438</c:v>
                </c:pt>
                <c:pt idx="204">
                  <c:v>-9.2924722215702249E-2</c:v>
                </c:pt>
                <c:pt idx="205">
                  <c:v>-0.14964358284632429</c:v>
                </c:pt>
                <c:pt idx="206">
                  <c:v>-0.2328517532422808</c:v>
                </c:pt>
                <c:pt idx="207">
                  <c:v>-0.25232633209437449</c:v>
                </c:pt>
                <c:pt idx="208">
                  <c:v>-0.22724425127276693</c:v>
                </c:pt>
                <c:pt idx="209">
                  <c:v>-0.14292883541554025</c:v>
                </c:pt>
                <c:pt idx="210">
                  <c:v>-2.8308886359287966E-2</c:v>
                </c:pt>
                <c:pt idx="211">
                  <c:v>2.3747556061279651E-2</c:v>
                </c:pt>
                <c:pt idx="212">
                  <c:v>2.5089764431924122E-2</c:v>
                </c:pt>
                <c:pt idx="213">
                  <c:v>3.7352583197488354E-2</c:v>
                </c:pt>
                <c:pt idx="214">
                  <c:v>9.1202402140683425E-2</c:v>
                </c:pt>
                <c:pt idx="215">
                  <c:v>0.19755386629721872</c:v>
                </c:pt>
                <c:pt idx="216">
                  <c:v>0.29406873060021099</c:v>
                </c:pt>
                <c:pt idx="217">
                  <c:v>0.40838817518456838</c:v>
                </c:pt>
                <c:pt idx="218">
                  <c:v>0.52493372666767879</c:v>
                </c:pt>
                <c:pt idx="219">
                  <c:v>0.54255908419788157</c:v>
                </c:pt>
                <c:pt idx="220">
                  <c:v>0.57749997787304164</c:v>
                </c:pt>
                <c:pt idx="221">
                  <c:v>0.61857711474420585</c:v>
                </c:pt>
                <c:pt idx="222">
                  <c:v>0.55766902182480393</c:v>
                </c:pt>
                <c:pt idx="223">
                  <c:v>0.52410158233097692</c:v>
                </c:pt>
                <c:pt idx="224">
                  <c:v>0.53229680076745778</c:v>
                </c:pt>
                <c:pt idx="225">
                  <c:v>0.52583081650366403</c:v>
                </c:pt>
                <c:pt idx="226">
                  <c:v>0.52829512289514846</c:v>
                </c:pt>
                <c:pt idx="227">
                  <c:v>0.44527011367655134</c:v>
                </c:pt>
                <c:pt idx="228">
                  <c:v>0.34350188198369747</c:v>
                </c:pt>
                <c:pt idx="229">
                  <c:v>0.33339257854764193</c:v>
                </c:pt>
                <c:pt idx="230">
                  <c:v>0.31423035995078874</c:v>
                </c:pt>
                <c:pt idx="231">
                  <c:v>0.28292055633125335</c:v>
                </c:pt>
                <c:pt idx="232">
                  <c:v>0.26683225477292538</c:v>
                </c:pt>
                <c:pt idx="233">
                  <c:v>0.2213145025943577</c:v>
                </c:pt>
                <c:pt idx="234">
                  <c:v>0.16955812031754824</c:v>
                </c:pt>
                <c:pt idx="235">
                  <c:v>0.1259643978015994</c:v>
                </c:pt>
                <c:pt idx="236">
                  <c:v>6.283447425250932E-2</c:v>
                </c:pt>
                <c:pt idx="237">
                  <c:v>-1.1166825226926802E-2</c:v>
                </c:pt>
                <c:pt idx="238">
                  <c:v>-6.4755705798929197E-2</c:v>
                </c:pt>
                <c:pt idx="239">
                  <c:v>-8.296443872099668E-2</c:v>
                </c:pt>
                <c:pt idx="240">
                  <c:v>-6.8241686687164682E-2</c:v>
                </c:pt>
                <c:pt idx="241">
                  <c:v>-3.9163314603648303E-2</c:v>
                </c:pt>
                <c:pt idx="242">
                  <c:v>-2.1866817184128418E-2</c:v>
                </c:pt>
                <c:pt idx="243">
                  <c:v>-5.2850438267964761E-2</c:v>
                </c:pt>
                <c:pt idx="244">
                  <c:v>-0.10586992072392887</c:v>
                </c:pt>
                <c:pt idx="245">
                  <c:v>-0.13132845810116212</c:v>
                </c:pt>
                <c:pt idx="246">
                  <c:v>-0.14387404809350623</c:v>
                </c:pt>
                <c:pt idx="247">
                  <c:v>-0.162160163389656</c:v>
                </c:pt>
                <c:pt idx="248">
                  <c:v>-0.16655246985119154</c:v>
                </c:pt>
                <c:pt idx="249">
                  <c:v>-0.14751018847767317</c:v>
                </c:pt>
                <c:pt idx="250">
                  <c:v>-0.150421504945351</c:v>
                </c:pt>
                <c:pt idx="251">
                  <c:v>-0.21961098943483093</c:v>
                </c:pt>
                <c:pt idx="252">
                  <c:v>-0.31701362115561338</c:v>
                </c:pt>
                <c:pt idx="253">
                  <c:v>-0.36431487878727065</c:v>
                </c:pt>
                <c:pt idx="254">
                  <c:v>-0.35439777454419852</c:v>
                </c:pt>
                <c:pt idx="255">
                  <c:v>-0.30772489877327558</c:v>
                </c:pt>
                <c:pt idx="256">
                  <c:v>-0.26214859311003436</c:v>
                </c:pt>
                <c:pt idx="257">
                  <c:v>-0.22587227930466702</c:v>
                </c:pt>
                <c:pt idx="258">
                  <c:v>-0.16463689364695655</c:v>
                </c:pt>
                <c:pt idx="259">
                  <c:v>-0.10935792671663247</c:v>
                </c:pt>
                <c:pt idx="260">
                  <c:v>-4.488506341368248E-2</c:v>
                </c:pt>
                <c:pt idx="261">
                  <c:v>2.6117996336015414E-2</c:v>
                </c:pt>
                <c:pt idx="262">
                  <c:v>6.9817048174300567E-2</c:v>
                </c:pt>
                <c:pt idx="263">
                  <c:v>0.1456076675137814</c:v>
                </c:pt>
                <c:pt idx="264">
                  <c:v>0.22251760241936025</c:v>
                </c:pt>
                <c:pt idx="265">
                  <c:v>0.22601923055480766</c:v>
                </c:pt>
                <c:pt idx="266">
                  <c:v>0.24106883626032594</c:v>
                </c:pt>
                <c:pt idx="267">
                  <c:v>0.31358720984142541</c:v>
                </c:pt>
                <c:pt idx="268">
                  <c:v>0.30079160524366499</c:v>
                </c:pt>
                <c:pt idx="269">
                  <c:v>0.1982724149173225</c:v>
                </c:pt>
                <c:pt idx="270">
                  <c:v>0.11934552575427881</c:v>
                </c:pt>
                <c:pt idx="271">
                  <c:v>7.2809755340867532E-2</c:v>
                </c:pt>
                <c:pt idx="272">
                  <c:v>2.6101288655542287E-2</c:v>
                </c:pt>
                <c:pt idx="273">
                  <c:v>-1.8842076930895901E-2</c:v>
                </c:pt>
                <c:pt idx="274">
                  <c:v>-4.2823517385916832E-2</c:v>
                </c:pt>
                <c:pt idx="275">
                  <c:v>-3.4715420554370047E-2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5-4B5B-AACD-1F53DC65B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265856"/>
        <c:axId val="578267392"/>
      </c:lineChart>
      <c:catAx>
        <c:axId val="578265856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8267392"/>
        <c:crosses val="autoZero"/>
        <c:auto val="1"/>
        <c:lblAlgn val="ctr"/>
        <c:lblOffset val="100"/>
        <c:tickLblSkip val="24"/>
        <c:tickMarkSkip val="12"/>
        <c:noMultiLvlLbl val="0"/>
      </c:catAx>
      <c:valAx>
        <c:axId val="578267392"/>
        <c:scaling>
          <c:orientation val="minMax"/>
          <c:max val="2.5"/>
        </c:scaling>
        <c:delete val="0"/>
        <c:axPos val="l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%_);[Red]\-0%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578265856"/>
        <c:crosses val="autoZero"/>
        <c:crossBetween val="midCat"/>
      </c:valAx>
      <c:catAx>
        <c:axId val="5782732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one"/>
        <c:crossAx val="578274816"/>
        <c:crosses val="autoZero"/>
        <c:auto val="1"/>
        <c:lblAlgn val="ctr"/>
        <c:lblOffset val="100"/>
        <c:noMultiLvlLbl val="0"/>
      </c:catAx>
      <c:valAx>
        <c:axId val="578274816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78273280"/>
        <c:crosses val="max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5"/>
        <c:delete val="1"/>
      </c:legendEntry>
      <c:overlay val="0"/>
      <c:txPr>
        <a:bodyPr/>
        <a:lstStyle/>
        <a:p>
          <a:pPr>
            <a:defRPr sz="1100"/>
          </a:pPr>
          <a:endParaRPr lang="es-AR"/>
        </a:p>
      </c:txPr>
    </c:legend>
    <c:plotVisOnly val="1"/>
    <c:dispBlanksAs val="gap"/>
    <c:showDLblsOverMax val="0"/>
  </c:chart>
  <c:spPr>
    <a:noFill/>
    <a:ln w="9525">
      <a:solidFill>
        <a:sysClr val="windowText" lastClr="000000"/>
      </a:solidFill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s-AR" sz="1400"/>
              <a:t>Desvíos de la Tendencia del Patentamiento de Vehículos Nuevos y del PIB
</a:t>
            </a:r>
            <a:r>
              <a:rPr lang="es-AR" sz="1400" b="1" i="0" u="none" strike="noStrike" baseline="0">
                <a:effectLst/>
              </a:rPr>
              <a:t>Fuente: Dr. Juan Mario Jorrat, en base a datos de DNRPA e INDEC.</a:t>
            </a:r>
            <a:endParaRPr lang="es-AR" sz="1400"/>
          </a:p>
        </c:rich>
      </c:tx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54705274043431E-2"/>
          <c:y val="0.11355932203389831"/>
          <c:w val="0.89555325749741466"/>
          <c:h val="0.761016949152542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OUTT!$U$10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OUTT!$A$11:$A$147</c:f>
              <c:numCache>
                <c:formatCode>General</c:formatCode>
                <c:ptCount val="137"/>
                <c:pt idx="0">
                  <c:v>1994.1</c:v>
                </c:pt>
                <c:pt idx="1">
                  <c:v>1994.2</c:v>
                </c:pt>
                <c:pt idx="2">
                  <c:v>1994.3</c:v>
                </c:pt>
                <c:pt idx="3">
                  <c:v>1994.4</c:v>
                </c:pt>
                <c:pt idx="4">
                  <c:v>1995.1</c:v>
                </c:pt>
                <c:pt idx="5">
                  <c:v>1995.2</c:v>
                </c:pt>
                <c:pt idx="6">
                  <c:v>1995.3</c:v>
                </c:pt>
                <c:pt idx="7">
                  <c:v>1995.4</c:v>
                </c:pt>
                <c:pt idx="8">
                  <c:v>1996.1</c:v>
                </c:pt>
                <c:pt idx="9">
                  <c:v>1996.2</c:v>
                </c:pt>
                <c:pt idx="10">
                  <c:v>1996.3</c:v>
                </c:pt>
                <c:pt idx="11">
                  <c:v>1996.4</c:v>
                </c:pt>
                <c:pt idx="12">
                  <c:v>1997.1</c:v>
                </c:pt>
                <c:pt idx="13">
                  <c:v>1997.2</c:v>
                </c:pt>
                <c:pt idx="14">
                  <c:v>1997.3</c:v>
                </c:pt>
                <c:pt idx="15">
                  <c:v>1997.4</c:v>
                </c:pt>
                <c:pt idx="16">
                  <c:v>1998.1</c:v>
                </c:pt>
                <c:pt idx="17">
                  <c:v>1998.2</c:v>
                </c:pt>
                <c:pt idx="18">
                  <c:v>1998.3</c:v>
                </c:pt>
                <c:pt idx="19">
                  <c:v>1998.4</c:v>
                </c:pt>
                <c:pt idx="20">
                  <c:v>1999.1</c:v>
                </c:pt>
                <c:pt idx="21">
                  <c:v>1999.2</c:v>
                </c:pt>
                <c:pt idx="22">
                  <c:v>1999.3</c:v>
                </c:pt>
                <c:pt idx="23">
                  <c:v>1999.4</c:v>
                </c:pt>
                <c:pt idx="24">
                  <c:v>2000.1</c:v>
                </c:pt>
                <c:pt idx="25">
                  <c:v>2000.2</c:v>
                </c:pt>
                <c:pt idx="26">
                  <c:v>2000.3</c:v>
                </c:pt>
                <c:pt idx="27">
                  <c:v>2000.4</c:v>
                </c:pt>
                <c:pt idx="28">
                  <c:v>2001.1</c:v>
                </c:pt>
                <c:pt idx="29">
                  <c:v>2001.2</c:v>
                </c:pt>
                <c:pt idx="30">
                  <c:v>2001.3</c:v>
                </c:pt>
                <c:pt idx="31">
                  <c:v>2001.4</c:v>
                </c:pt>
                <c:pt idx="32">
                  <c:v>2002.1</c:v>
                </c:pt>
                <c:pt idx="33">
                  <c:v>2002.2</c:v>
                </c:pt>
                <c:pt idx="34">
                  <c:v>2002.3</c:v>
                </c:pt>
                <c:pt idx="35">
                  <c:v>2002.4</c:v>
                </c:pt>
                <c:pt idx="36">
                  <c:v>2003.1</c:v>
                </c:pt>
                <c:pt idx="37">
                  <c:v>2003.2</c:v>
                </c:pt>
                <c:pt idx="38">
                  <c:v>2003.3</c:v>
                </c:pt>
                <c:pt idx="39">
                  <c:v>2003.4</c:v>
                </c:pt>
                <c:pt idx="40">
                  <c:v>2004.1</c:v>
                </c:pt>
                <c:pt idx="41">
                  <c:v>2004.2</c:v>
                </c:pt>
                <c:pt idx="42">
                  <c:v>2004.3</c:v>
                </c:pt>
                <c:pt idx="43">
                  <c:v>2004.4</c:v>
                </c:pt>
                <c:pt idx="44">
                  <c:v>2005.1</c:v>
                </c:pt>
                <c:pt idx="45">
                  <c:v>2005.2</c:v>
                </c:pt>
                <c:pt idx="46">
                  <c:v>2005.3</c:v>
                </c:pt>
                <c:pt idx="47">
                  <c:v>2005.4</c:v>
                </c:pt>
                <c:pt idx="48">
                  <c:v>2006.1</c:v>
                </c:pt>
                <c:pt idx="49">
                  <c:v>2006.2</c:v>
                </c:pt>
                <c:pt idx="50">
                  <c:v>2006.3</c:v>
                </c:pt>
                <c:pt idx="51">
                  <c:v>2006.4</c:v>
                </c:pt>
                <c:pt idx="52">
                  <c:v>2007.1</c:v>
                </c:pt>
                <c:pt idx="53">
                  <c:v>2007.2</c:v>
                </c:pt>
                <c:pt idx="54">
                  <c:v>2007.3</c:v>
                </c:pt>
                <c:pt idx="55">
                  <c:v>2007.4</c:v>
                </c:pt>
                <c:pt idx="56">
                  <c:v>2008.1</c:v>
                </c:pt>
                <c:pt idx="57">
                  <c:v>2008.2</c:v>
                </c:pt>
                <c:pt idx="58">
                  <c:v>2008.3</c:v>
                </c:pt>
                <c:pt idx="59">
                  <c:v>2008.4</c:v>
                </c:pt>
                <c:pt idx="60">
                  <c:v>2009.1</c:v>
                </c:pt>
                <c:pt idx="61">
                  <c:v>2009.2</c:v>
                </c:pt>
                <c:pt idx="62">
                  <c:v>2009.3</c:v>
                </c:pt>
                <c:pt idx="63">
                  <c:v>2009.4</c:v>
                </c:pt>
                <c:pt idx="64">
                  <c:v>2010.1</c:v>
                </c:pt>
                <c:pt idx="65">
                  <c:v>2010.2</c:v>
                </c:pt>
                <c:pt idx="66">
                  <c:v>2010.3</c:v>
                </c:pt>
                <c:pt idx="67">
                  <c:v>2010.4</c:v>
                </c:pt>
                <c:pt idx="68">
                  <c:v>2011.1</c:v>
                </c:pt>
                <c:pt idx="69">
                  <c:v>2011.2</c:v>
                </c:pt>
                <c:pt idx="70">
                  <c:v>2011.3</c:v>
                </c:pt>
                <c:pt idx="71">
                  <c:v>2011.4</c:v>
                </c:pt>
                <c:pt idx="72">
                  <c:v>2012.1</c:v>
                </c:pt>
                <c:pt idx="73">
                  <c:v>2012.2</c:v>
                </c:pt>
                <c:pt idx="74">
                  <c:v>2012.3</c:v>
                </c:pt>
                <c:pt idx="75">
                  <c:v>2012.4</c:v>
                </c:pt>
                <c:pt idx="76">
                  <c:v>2013.1</c:v>
                </c:pt>
                <c:pt idx="77">
                  <c:v>2013.2</c:v>
                </c:pt>
                <c:pt idx="78">
                  <c:v>2013.3</c:v>
                </c:pt>
                <c:pt idx="79">
                  <c:v>2013.4</c:v>
                </c:pt>
                <c:pt idx="80">
                  <c:v>2014.1</c:v>
                </c:pt>
                <c:pt idx="81">
                  <c:v>2014.2</c:v>
                </c:pt>
                <c:pt idx="82">
                  <c:v>2014.3</c:v>
                </c:pt>
                <c:pt idx="83">
                  <c:v>2014.4</c:v>
                </c:pt>
                <c:pt idx="84">
                  <c:v>2015.1</c:v>
                </c:pt>
                <c:pt idx="85">
                  <c:v>2015.2</c:v>
                </c:pt>
                <c:pt idx="86">
                  <c:v>2015.3</c:v>
                </c:pt>
                <c:pt idx="87">
                  <c:v>2015.4</c:v>
                </c:pt>
                <c:pt idx="88">
                  <c:v>2016.1</c:v>
                </c:pt>
                <c:pt idx="89">
                  <c:v>2016.2</c:v>
                </c:pt>
                <c:pt idx="90">
                  <c:v>2016.3</c:v>
                </c:pt>
                <c:pt idx="91">
                  <c:v>2016.4</c:v>
                </c:pt>
                <c:pt idx="92">
                  <c:v>2017.1</c:v>
                </c:pt>
                <c:pt idx="93">
                  <c:v>2017.2</c:v>
                </c:pt>
                <c:pt idx="94">
                  <c:v>2017.3</c:v>
                </c:pt>
                <c:pt idx="95">
                  <c:v>2017.4</c:v>
                </c:pt>
                <c:pt idx="96">
                  <c:v>2018.1</c:v>
                </c:pt>
                <c:pt idx="97">
                  <c:v>2018.2</c:v>
                </c:pt>
                <c:pt idx="98">
                  <c:v>2018.3</c:v>
                </c:pt>
                <c:pt idx="99">
                  <c:v>2018.4</c:v>
                </c:pt>
                <c:pt idx="100">
                  <c:v>2019.1</c:v>
                </c:pt>
                <c:pt idx="101">
                  <c:v>2019.2</c:v>
                </c:pt>
                <c:pt idx="102">
                  <c:v>2019.3</c:v>
                </c:pt>
                <c:pt idx="103">
                  <c:v>2019.4</c:v>
                </c:pt>
                <c:pt idx="104">
                  <c:v>2020.1</c:v>
                </c:pt>
                <c:pt idx="105">
                  <c:v>2020.2</c:v>
                </c:pt>
                <c:pt idx="106">
                  <c:v>2020.3</c:v>
                </c:pt>
                <c:pt idx="107">
                  <c:v>2020.4</c:v>
                </c:pt>
                <c:pt idx="108">
                  <c:v>2021.1</c:v>
                </c:pt>
                <c:pt idx="109">
                  <c:v>2021.2</c:v>
                </c:pt>
                <c:pt idx="110">
                  <c:v>2021.3</c:v>
                </c:pt>
                <c:pt idx="111">
                  <c:v>2021.4</c:v>
                </c:pt>
                <c:pt idx="112">
                  <c:v>2022.1</c:v>
                </c:pt>
                <c:pt idx="113">
                  <c:v>2022.2</c:v>
                </c:pt>
                <c:pt idx="114">
                  <c:v>2022.3</c:v>
                </c:pt>
                <c:pt idx="115">
                  <c:v>2022.4</c:v>
                </c:pt>
                <c:pt idx="116">
                  <c:v>2023.1</c:v>
                </c:pt>
                <c:pt idx="117">
                  <c:v>2023.2</c:v>
                </c:pt>
                <c:pt idx="118">
                  <c:v>2023.3</c:v>
                </c:pt>
                <c:pt idx="119">
                  <c:v>2023.4</c:v>
                </c:pt>
                <c:pt idx="120">
                  <c:v>2024.1</c:v>
                </c:pt>
                <c:pt idx="121">
                  <c:v>2024.2</c:v>
                </c:pt>
                <c:pt idx="122">
                  <c:v>2024.3</c:v>
                </c:pt>
                <c:pt idx="123">
                  <c:v>2024.4</c:v>
                </c:pt>
                <c:pt idx="124">
                  <c:v>2025.1</c:v>
                </c:pt>
                <c:pt idx="125">
                  <c:v>2025.2</c:v>
                </c:pt>
                <c:pt idx="126">
                  <c:v>2025.3</c:v>
                </c:pt>
                <c:pt idx="127">
                  <c:v>2025.4</c:v>
                </c:pt>
                <c:pt idx="128">
                  <c:v>2026.1</c:v>
                </c:pt>
                <c:pt idx="129">
                  <c:v>2026.2</c:v>
                </c:pt>
                <c:pt idx="130">
                  <c:v>2026.3</c:v>
                </c:pt>
                <c:pt idx="131">
                  <c:v>2026.4</c:v>
                </c:pt>
                <c:pt idx="132">
                  <c:v>2027.1</c:v>
                </c:pt>
                <c:pt idx="133">
                  <c:v>2027.2</c:v>
                </c:pt>
                <c:pt idx="134">
                  <c:v>2027.3</c:v>
                </c:pt>
                <c:pt idx="135">
                  <c:v>2027.4</c:v>
                </c:pt>
              </c:numCache>
            </c:numRef>
          </c:cat>
          <c:val>
            <c:numRef>
              <c:f>OUTT!$U$11:$U$147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5-41DA-BAFE-C63E4FE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7058432"/>
        <c:axId val="207059968"/>
      </c:barChart>
      <c:lineChart>
        <c:grouping val="standard"/>
        <c:varyColors val="0"/>
        <c:ser>
          <c:idx val="1"/>
          <c:order val="0"/>
          <c:tx>
            <c:strRef>
              <c:f>OUTT!$T$10</c:f>
              <c:strCache>
                <c:ptCount val="1"/>
                <c:pt idx="0">
                  <c:v>DTHP-PIB</c:v>
                </c:pt>
              </c:strCache>
            </c:strRef>
          </c:tx>
          <c:spPr>
            <a:ln w="3175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OUTT!$A$11:$A$147</c:f>
              <c:numCache>
                <c:formatCode>General</c:formatCode>
                <c:ptCount val="137"/>
                <c:pt idx="0">
                  <c:v>1994.1</c:v>
                </c:pt>
                <c:pt idx="1">
                  <c:v>1994.2</c:v>
                </c:pt>
                <c:pt idx="2">
                  <c:v>1994.3</c:v>
                </c:pt>
                <c:pt idx="3">
                  <c:v>1994.4</c:v>
                </c:pt>
                <c:pt idx="4">
                  <c:v>1995.1</c:v>
                </c:pt>
                <c:pt idx="5">
                  <c:v>1995.2</c:v>
                </c:pt>
                <c:pt idx="6">
                  <c:v>1995.3</c:v>
                </c:pt>
                <c:pt idx="7">
                  <c:v>1995.4</c:v>
                </c:pt>
                <c:pt idx="8">
                  <c:v>1996.1</c:v>
                </c:pt>
                <c:pt idx="9">
                  <c:v>1996.2</c:v>
                </c:pt>
                <c:pt idx="10">
                  <c:v>1996.3</c:v>
                </c:pt>
                <c:pt idx="11">
                  <c:v>1996.4</c:v>
                </c:pt>
                <c:pt idx="12">
                  <c:v>1997.1</c:v>
                </c:pt>
                <c:pt idx="13">
                  <c:v>1997.2</c:v>
                </c:pt>
                <c:pt idx="14">
                  <c:v>1997.3</c:v>
                </c:pt>
                <c:pt idx="15">
                  <c:v>1997.4</c:v>
                </c:pt>
                <c:pt idx="16">
                  <c:v>1998.1</c:v>
                </c:pt>
                <c:pt idx="17">
                  <c:v>1998.2</c:v>
                </c:pt>
                <c:pt idx="18">
                  <c:v>1998.3</c:v>
                </c:pt>
                <c:pt idx="19">
                  <c:v>1998.4</c:v>
                </c:pt>
                <c:pt idx="20">
                  <c:v>1999.1</c:v>
                </c:pt>
                <c:pt idx="21">
                  <c:v>1999.2</c:v>
                </c:pt>
                <c:pt idx="22">
                  <c:v>1999.3</c:v>
                </c:pt>
                <c:pt idx="23">
                  <c:v>1999.4</c:v>
                </c:pt>
                <c:pt idx="24">
                  <c:v>2000.1</c:v>
                </c:pt>
                <c:pt idx="25">
                  <c:v>2000.2</c:v>
                </c:pt>
                <c:pt idx="26">
                  <c:v>2000.3</c:v>
                </c:pt>
                <c:pt idx="27">
                  <c:v>2000.4</c:v>
                </c:pt>
                <c:pt idx="28">
                  <c:v>2001.1</c:v>
                </c:pt>
                <c:pt idx="29">
                  <c:v>2001.2</c:v>
                </c:pt>
                <c:pt idx="30">
                  <c:v>2001.3</c:v>
                </c:pt>
                <c:pt idx="31">
                  <c:v>2001.4</c:v>
                </c:pt>
                <c:pt idx="32">
                  <c:v>2002.1</c:v>
                </c:pt>
                <c:pt idx="33">
                  <c:v>2002.2</c:v>
                </c:pt>
                <c:pt idx="34">
                  <c:v>2002.3</c:v>
                </c:pt>
                <c:pt idx="35">
                  <c:v>2002.4</c:v>
                </c:pt>
                <c:pt idx="36">
                  <c:v>2003.1</c:v>
                </c:pt>
                <c:pt idx="37">
                  <c:v>2003.2</c:v>
                </c:pt>
                <c:pt idx="38">
                  <c:v>2003.3</c:v>
                </c:pt>
                <c:pt idx="39">
                  <c:v>2003.4</c:v>
                </c:pt>
                <c:pt idx="40">
                  <c:v>2004.1</c:v>
                </c:pt>
                <c:pt idx="41">
                  <c:v>2004.2</c:v>
                </c:pt>
                <c:pt idx="42">
                  <c:v>2004.3</c:v>
                </c:pt>
                <c:pt idx="43">
                  <c:v>2004.4</c:v>
                </c:pt>
                <c:pt idx="44">
                  <c:v>2005.1</c:v>
                </c:pt>
                <c:pt idx="45">
                  <c:v>2005.2</c:v>
                </c:pt>
                <c:pt idx="46">
                  <c:v>2005.3</c:v>
                </c:pt>
                <c:pt idx="47">
                  <c:v>2005.4</c:v>
                </c:pt>
                <c:pt idx="48">
                  <c:v>2006.1</c:v>
                </c:pt>
                <c:pt idx="49">
                  <c:v>2006.2</c:v>
                </c:pt>
                <c:pt idx="50">
                  <c:v>2006.3</c:v>
                </c:pt>
                <c:pt idx="51">
                  <c:v>2006.4</c:v>
                </c:pt>
                <c:pt idx="52">
                  <c:v>2007.1</c:v>
                </c:pt>
                <c:pt idx="53">
                  <c:v>2007.2</c:v>
                </c:pt>
                <c:pt idx="54">
                  <c:v>2007.3</c:v>
                </c:pt>
                <c:pt idx="55">
                  <c:v>2007.4</c:v>
                </c:pt>
                <c:pt idx="56">
                  <c:v>2008.1</c:v>
                </c:pt>
                <c:pt idx="57">
                  <c:v>2008.2</c:v>
                </c:pt>
                <c:pt idx="58">
                  <c:v>2008.3</c:v>
                </c:pt>
                <c:pt idx="59">
                  <c:v>2008.4</c:v>
                </c:pt>
                <c:pt idx="60">
                  <c:v>2009.1</c:v>
                </c:pt>
                <c:pt idx="61">
                  <c:v>2009.2</c:v>
                </c:pt>
                <c:pt idx="62">
                  <c:v>2009.3</c:v>
                </c:pt>
                <c:pt idx="63">
                  <c:v>2009.4</c:v>
                </c:pt>
                <c:pt idx="64">
                  <c:v>2010.1</c:v>
                </c:pt>
                <c:pt idx="65">
                  <c:v>2010.2</c:v>
                </c:pt>
                <c:pt idx="66">
                  <c:v>2010.3</c:v>
                </c:pt>
                <c:pt idx="67">
                  <c:v>2010.4</c:v>
                </c:pt>
                <c:pt idx="68">
                  <c:v>2011.1</c:v>
                </c:pt>
                <c:pt idx="69">
                  <c:v>2011.2</c:v>
                </c:pt>
                <c:pt idx="70">
                  <c:v>2011.3</c:v>
                </c:pt>
                <c:pt idx="71">
                  <c:v>2011.4</c:v>
                </c:pt>
                <c:pt idx="72">
                  <c:v>2012.1</c:v>
                </c:pt>
                <c:pt idx="73">
                  <c:v>2012.2</c:v>
                </c:pt>
                <c:pt idx="74">
                  <c:v>2012.3</c:v>
                </c:pt>
                <c:pt idx="75">
                  <c:v>2012.4</c:v>
                </c:pt>
                <c:pt idx="76">
                  <c:v>2013.1</c:v>
                </c:pt>
                <c:pt idx="77">
                  <c:v>2013.2</c:v>
                </c:pt>
                <c:pt idx="78">
                  <c:v>2013.3</c:v>
                </c:pt>
                <c:pt idx="79">
                  <c:v>2013.4</c:v>
                </c:pt>
                <c:pt idx="80">
                  <c:v>2014.1</c:v>
                </c:pt>
                <c:pt idx="81">
                  <c:v>2014.2</c:v>
                </c:pt>
                <c:pt idx="82">
                  <c:v>2014.3</c:v>
                </c:pt>
                <c:pt idx="83">
                  <c:v>2014.4</c:v>
                </c:pt>
                <c:pt idx="84">
                  <c:v>2015.1</c:v>
                </c:pt>
                <c:pt idx="85">
                  <c:v>2015.2</c:v>
                </c:pt>
                <c:pt idx="86">
                  <c:v>2015.3</c:v>
                </c:pt>
                <c:pt idx="87">
                  <c:v>2015.4</c:v>
                </c:pt>
                <c:pt idx="88">
                  <c:v>2016.1</c:v>
                </c:pt>
                <c:pt idx="89">
                  <c:v>2016.2</c:v>
                </c:pt>
                <c:pt idx="90">
                  <c:v>2016.3</c:v>
                </c:pt>
                <c:pt idx="91">
                  <c:v>2016.4</c:v>
                </c:pt>
                <c:pt idx="92">
                  <c:v>2017.1</c:v>
                </c:pt>
                <c:pt idx="93">
                  <c:v>2017.2</c:v>
                </c:pt>
                <c:pt idx="94">
                  <c:v>2017.3</c:v>
                </c:pt>
                <c:pt idx="95">
                  <c:v>2017.4</c:v>
                </c:pt>
                <c:pt idx="96">
                  <c:v>2018.1</c:v>
                </c:pt>
                <c:pt idx="97">
                  <c:v>2018.2</c:v>
                </c:pt>
                <c:pt idx="98">
                  <c:v>2018.3</c:v>
                </c:pt>
                <c:pt idx="99">
                  <c:v>2018.4</c:v>
                </c:pt>
                <c:pt idx="100">
                  <c:v>2019.1</c:v>
                </c:pt>
                <c:pt idx="101">
                  <c:v>2019.2</c:v>
                </c:pt>
                <c:pt idx="102">
                  <c:v>2019.3</c:v>
                </c:pt>
                <c:pt idx="103">
                  <c:v>2019.4</c:v>
                </c:pt>
                <c:pt idx="104">
                  <c:v>2020.1</c:v>
                </c:pt>
                <c:pt idx="105">
                  <c:v>2020.2</c:v>
                </c:pt>
                <c:pt idx="106">
                  <c:v>2020.3</c:v>
                </c:pt>
                <c:pt idx="107">
                  <c:v>2020.4</c:v>
                </c:pt>
                <c:pt idx="108">
                  <c:v>2021.1</c:v>
                </c:pt>
                <c:pt idx="109">
                  <c:v>2021.2</c:v>
                </c:pt>
                <c:pt idx="110">
                  <c:v>2021.3</c:v>
                </c:pt>
                <c:pt idx="111">
                  <c:v>2021.4</c:v>
                </c:pt>
                <c:pt idx="112">
                  <c:v>2022.1</c:v>
                </c:pt>
                <c:pt idx="113">
                  <c:v>2022.2</c:v>
                </c:pt>
                <c:pt idx="114">
                  <c:v>2022.3</c:v>
                </c:pt>
                <c:pt idx="115">
                  <c:v>2022.4</c:v>
                </c:pt>
                <c:pt idx="116">
                  <c:v>2023.1</c:v>
                </c:pt>
                <c:pt idx="117">
                  <c:v>2023.2</c:v>
                </c:pt>
                <c:pt idx="118">
                  <c:v>2023.3</c:v>
                </c:pt>
                <c:pt idx="119">
                  <c:v>2023.4</c:v>
                </c:pt>
                <c:pt idx="120">
                  <c:v>2024.1</c:v>
                </c:pt>
                <c:pt idx="121">
                  <c:v>2024.2</c:v>
                </c:pt>
                <c:pt idx="122">
                  <c:v>2024.3</c:v>
                </c:pt>
                <c:pt idx="123">
                  <c:v>2024.4</c:v>
                </c:pt>
                <c:pt idx="124">
                  <c:v>2025.1</c:v>
                </c:pt>
                <c:pt idx="125">
                  <c:v>2025.2</c:v>
                </c:pt>
                <c:pt idx="126">
                  <c:v>2025.3</c:v>
                </c:pt>
                <c:pt idx="127">
                  <c:v>2025.4</c:v>
                </c:pt>
                <c:pt idx="128">
                  <c:v>2026.1</c:v>
                </c:pt>
                <c:pt idx="129">
                  <c:v>2026.2</c:v>
                </c:pt>
                <c:pt idx="130">
                  <c:v>2026.3</c:v>
                </c:pt>
                <c:pt idx="131">
                  <c:v>2026.4</c:v>
                </c:pt>
                <c:pt idx="132">
                  <c:v>2027.1</c:v>
                </c:pt>
                <c:pt idx="133">
                  <c:v>2027.2</c:v>
                </c:pt>
                <c:pt idx="134">
                  <c:v>2027.3</c:v>
                </c:pt>
                <c:pt idx="135">
                  <c:v>2027.4</c:v>
                </c:pt>
              </c:numCache>
            </c:numRef>
          </c:cat>
          <c:val>
            <c:numRef>
              <c:f>OUTT!$T$11:$T$147</c:f>
              <c:numCache>
                <c:formatCode>0.0%_);[Red]\-0.0%_)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5-41DA-BAFE-C63E4FEA96E1}"/>
            </c:ext>
          </c:extLst>
        </c:ser>
        <c:ser>
          <c:idx val="0"/>
          <c:order val="1"/>
          <c:tx>
            <c:strRef>
              <c:f>OUTT!$P$10</c:f>
              <c:strCache>
                <c:ptCount val="1"/>
                <c:pt idx="0">
                  <c:v>DTHP-REGVN</c:v>
                </c:pt>
              </c:strCache>
            </c:strRef>
          </c:tx>
          <c:spPr>
            <a:ln w="3175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OUTT!$A$11:$A$147</c:f>
              <c:numCache>
                <c:formatCode>General</c:formatCode>
                <c:ptCount val="137"/>
                <c:pt idx="0">
                  <c:v>1994.1</c:v>
                </c:pt>
                <c:pt idx="1">
                  <c:v>1994.2</c:v>
                </c:pt>
                <c:pt idx="2">
                  <c:v>1994.3</c:v>
                </c:pt>
                <c:pt idx="3">
                  <c:v>1994.4</c:v>
                </c:pt>
                <c:pt idx="4">
                  <c:v>1995.1</c:v>
                </c:pt>
                <c:pt idx="5">
                  <c:v>1995.2</c:v>
                </c:pt>
                <c:pt idx="6">
                  <c:v>1995.3</c:v>
                </c:pt>
                <c:pt idx="7">
                  <c:v>1995.4</c:v>
                </c:pt>
                <c:pt idx="8">
                  <c:v>1996.1</c:v>
                </c:pt>
                <c:pt idx="9">
                  <c:v>1996.2</c:v>
                </c:pt>
                <c:pt idx="10">
                  <c:v>1996.3</c:v>
                </c:pt>
                <c:pt idx="11">
                  <c:v>1996.4</c:v>
                </c:pt>
                <c:pt idx="12">
                  <c:v>1997.1</c:v>
                </c:pt>
                <c:pt idx="13">
                  <c:v>1997.2</c:v>
                </c:pt>
                <c:pt idx="14">
                  <c:v>1997.3</c:v>
                </c:pt>
                <c:pt idx="15">
                  <c:v>1997.4</c:v>
                </c:pt>
                <c:pt idx="16">
                  <c:v>1998.1</c:v>
                </c:pt>
                <c:pt idx="17">
                  <c:v>1998.2</c:v>
                </c:pt>
                <c:pt idx="18">
                  <c:v>1998.3</c:v>
                </c:pt>
                <c:pt idx="19">
                  <c:v>1998.4</c:v>
                </c:pt>
                <c:pt idx="20">
                  <c:v>1999.1</c:v>
                </c:pt>
                <c:pt idx="21">
                  <c:v>1999.2</c:v>
                </c:pt>
                <c:pt idx="22">
                  <c:v>1999.3</c:v>
                </c:pt>
                <c:pt idx="23">
                  <c:v>1999.4</c:v>
                </c:pt>
                <c:pt idx="24">
                  <c:v>2000.1</c:v>
                </c:pt>
                <c:pt idx="25">
                  <c:v>2000.2</c:v>
                </c:pt>
                <c:pt idx="26">
                  <c:v>2000.3</c:v>
                </c:pt>
                <c:pt idx="27">
                  <c:v>2000.4</c:v>
                </c:pt>
                <c:pt idx="28">
                  <c:v>2001.1</c:v>
                </c:pt>
                <c:pt idx="29">
                  <c:v>2001.2</c:v>
                </c:pt>
                <c:pt idx="30">
                  <c:v>2001.3</c:v>
                </c:pt>
                <c:pt idx="31">
                  <c:v>2001.4</c:v>
                </c:pt>
                <c:pt idx="32">
                  <c:v>2002.1</c:v>
                </c:pt>
                <c:pt idx="33">
                  <c:v>2002.2</c:v>
                </c:pt>
                <c:pt idx="34">
                  <c:v>2002.3</c:v>
                </c:pt>
                <c:pt idx="35">
                  <c:v>2002.4</c:v>
                </c:pt>
                <c:pt idx="36">
                  <c:v>2003.1</c:v>
                </c:pt>
                <c:pt idx="37">
                  <c:v>2003.2</c:v>
                </c:pt>
                <c:pt idx="38">
                  <c:v>2003.3</c:v>
                </c:pt>
                <c:pt idx="39">
                  <c:v>2003.4</c:v>
                </c:pt>
                <c:pt idx="40">
                  <c:v>2004.1</c:v>
                </c:pt>
                <c:pt idx="41">
                  <c:v>2004.2</c:v>
                </c:pt>
                <c:pt idx="42">
                  <c:v>2004.3</c:v>
                </c:pt>
                <c:pt idx="43">
                  <c:v>2004.4</c:v>
                </c:pt>
                <c:pt idx="44">
                  <c:v>2005.1</c:v>
                </c:pt>
                <c:pt idx="45">
                  <c:v>2005.2</c:v>
                </c:pt>
                <c:pt idx="46">
                  <c:v>2005.3</c:v>
                </c:pt>
                <c:pt idx="47">
                  <c:v>2005.4</c:v>
                </c:pt>
                <c:pt idx="48">
                  <c:v>2006.1</c:v>
                </c:pt>
                <c:pt idx="49">
                  <c:v>2006.2</c:v>
                </c:pt>
                <c:pt idx="50">
                  <c:v>2006.3</c:v>
                </c:pt>
                <c:pt idx="51">
                  <c:v>2006.4</c:v>
                </c:pt>
                <c:pt idx="52">
                  <c:v>2007.1</c:v>
                </c:pt>
                <c:pt idx="53">
                  <c:v>2007.2</c:v>
                </c:pt>
                <c:pt idx="54">
                  <c:v>2007.3</c:v>
                </c:pt>
                <c:pt idx="55">
                  <c:v>2007.4</c:v>
                </c:pt>
                <c:pt idx="56">
                  <c:v>2008.1</c:v>
                </c:pt>
                <c:pt idx="57">
                  <c:v>2008.2</c:v>
                </c:pt>
                <c:pt idx="58">
                  <c:v>2008.3</c:v>
                </c:pt>
                <c:pt idx="59">
                  <c:v>2008.4</c:v>
                </c:pt>
                <c:pt idx="60">
                  <c:v>2009.1</c:v>
                </c:pt>
                <c:pt idx="61">
                  <c:v>2009.2</c:v>
                </c:pt>
                <c:pt idx="62">
                  <c:v>2009.3</c:v>
                </c:pt>
                <c:pt idx="63">
                  <c:v>2009.4</c:v>
                </c:pt>
                <c:pt idx="64">
                  <c:v>2010.1</c:v>
                </c:pt>
                <c:pt idx="65">
                  <c:v>2010.2</c:v>
                </c:pt>
                <c:pt idx="66">
                  <c:v>2010.3</c:v>
                </c:pt>
                <c:pt idx="67">
                  <c:v>2010.4</c:v>
                </c:pt>
                <c:pt idx="68">
                  <c:v>2011.1</c:v>
                </c:pt>
                <c:pt idx="69">
                  <c:v>2011.2</c:v>
                </c:pt>
                <c:pt idx="70">
                  <c:v>2011.3</c:v>
                </c:pt>
                <c:pt idx="71">
                  <c:v>2011.4</c:v>
                </c:pt>
                <c:pt idx="72">
                  <c:v>2012.1</c:v>
                </c:pt>
                <c:pt idx="73">
                  <c:v>2012.2</c:v>
                </c:pt>
                <c:pt idx="74">
                  <c:v>2012.3</c:v>
                </c:pt>
                <c:pt idx="75">
                  <c:v>2012.4</c:v>
                </c:pt>
                <c:pt idx="76">
                  <c:v>2013.1</c:v>
                </c:pt>
                <c:pt idx="77">
                  <c:v>2013.2</c:v>
                </c:pt>
                <c:pt idx="78">
                  <c:v>2013.3</c:v>
                </c:pt>
                <c:pt idx="79">
                  <c:v>2013.4</c:v>
                </c:pt>
                <c:pt idx="80">
                  <c:v>2014.1</c:v>
                </c:pt>
                <c:pt idx="81">
                  <c:v>2014.2</c:v>
                </c:pt>
                <c:pt idx="82">
                  <c:v>2014.3</c:v>
                </c:pt>
                <c:pt idx="83">
                  <c:v>2014.4</c:v>
                </c:pt>
                <c:pt idx="84">
                  <c:v>2015.1</c:v>
                </c:pt>
                <c:pt idx="85">
                  <c:v>2015.2</c:v>
                </c:pt>
                <c:pt idx="86">
                  <c:v>2015.3</c:v>
                </c:pt>
                <c:pt idx="87">
                  <c:v>2015.4</c:v>
                </c:pt>
                <c:pt idx="88">
                  <c:v>2016.1</c:v>
                </c:pt>
                <c:pt idx="89">
                  <c:v>2016.2</c:v>
                </c:pt>
                <c:pt idx="90">
                  <c:v>2016.3</c:v>
                </c:pt>
                <c:pt idx="91">
                  <c:v>2016.4</c:v>
                </c:pt>
                <c:pt idx="92">
                  <c:v>2017.1</c:v>
                </c:pt>
                <c:pt idx="93">
                  <c:v>2017.2</c:v>
                </c:pt>
                <c:pt idx="94">
                  <c:v>2017.3</c:v>
                </c:pt>
                <c:pt idx="95">
                  <c:v>2017.4</c:v>
                </c:pt>
                <c:pt idx="96">
                  <c:v>2018.1</c:v>
                </c:pt>
                <c:pt idx="97">
                  <c:v>2018.2</c:v>
                </c:pt>
                <c:pt idx="98">
                  <c:v>2018.3</c:v>
                </c:pt>
                <c:pt idx="99">
                  <c:v>2018.4</c:v>
                </c:pt>
                <c:pt idx="100">
                  <c:v>2019.1</c:v>
                </c:pt>
                <c:pt idx="101">
                  <c:v>2019.2</c:v>
                </c:pt>
                <c:pt idx="102">
                  <c:v>2019.3</c:v>
                </c:pt>
                <c:pt idx="103">
                  <c:v>2019.4</c:v>
                </c:pt>
                <c:pt idx="104">
                  <c:v>2020.1</c:v>
                </c:pt>
                <c:pt idx="105">
                  <c:v>2020.2</c:v>
                </c:pt>
                <c:pt idx="106">
                  <c:v>2020.3</c:v>
                </c:pt>
                <c:pt idx="107">
                  <c:v>2020.4</c:v>
                </c:pt>
                <c:pt idx="108">
                  <c:v>2021.1</c:v>
                </c:pt>
                <c:pt idx="109">
                  <c:v>2021.2</c:v>
                </c:pt>
                <c:pt idx="110">
                  <c:v>2021.3</c:v>
                </c:pt>
                <c:pt idx="111">
                  <c:v>2021.4</c:v>
                </c:pt>
                <c:pt idx="112">
                  <c:v>2022.1</c:v>
                </c:pt>
                <c:pt idx="113">
                  <c:v>2022.2</c:v>
                </c:pt>
                <c:pt idx="114">
                  <c:v>2022.3</c:v>
                </c:pt>
                <c:pt idx="115">
                  <c:v>2022.4</c:v>
                </c:pt>
                <c:pt idx="116">
                  <c:v>2023.1</c:v>
                </c:pt>
                <c:pt idx="117">
                  <c:v>2023.2</c:v>
                </c:pt>
                <c:pt idx="118">
                  <c:v>2023.3</c:v>
                </c:pt>
                <c:pt idx="119">
                  <c:v>2023.4</c:v>
                </c:pt>
                <c:pt idx="120">
                  <c:v>2024.1</c:v>
                </c:pt>
                <c:pt idx="121">
                  <c:v>2024.2</c:v>
                </c:pt>
                <c:pt idx="122">
                  <c:v>2024.3</c:v>
                </c:pt>
                <c:pt idx="123">
                  <c:v>2024.4</c:v>
                </c:pt>
                <c:pt idx="124">
                  <c:v>2025.1</c:v>
                </c:pt>
                <c:pt idx="125">
                  <c:v>2025.2</c:v>
                </c:pt>
                <c:pt idx="126">
                  <c:v>2025.3</c:v>
                </c:pt>
                <c:pt idx="127">
                  <c:v>2025.4</c:v>
                </c:pt>
                <c:pt idx="128">
                  <c:v>2026.1</c:v>
                </c:pt>
                <c:pt idx="129">
                  <c:v>2026.2</c:v>
                </c:pt>
                <c:pt idx="130">
                  <c:v>2026.3</c:v>
                </c:pt>
                <c:pt idx="131">
                  <c:v>2026.4</c:v>
                </c:pt>
                <c:pt idx="132">
                  <c:v>2027.1</c:v>
                </c:pt>
                <c:pt idx="133">
                  <c:v>2027.2</c:v>
                </c:pt>
                <c:pt idx="134">
                  <c:v>2027.3</c:v>
                </c:pt>
                <c:pt idx="135">
                  <c:v>2027.4</c:v>
                </c:pt>
              </c:numCache>
            </c:numRef>
          </c:cat>
          <c:val>
            <c:numRef>
              <c:f>OUTT!$P$11:$P$147</c:f>
              <c:numCache>
                <c:formatCode>0.0%_);[Red]\-0.0%_)</c:formatCode>
                <c:ptCount val="137"/>
                <c:pt idx="0">
                  <c:v>-3.0768261405288655E-2</c:v>
                </c:pt>
                <c:pt idx="1">
                  <c:v>6.2854292279725721E-2</c:v>
                </c:pt>
                <c:pt idx="2">
                  <c:v>0.14776515536248258</c:v>
                </c:pt>
                <c:pt idx="3">
                  <c:v>0.10038453502922251</c:v>
                </c:pt>
                <c:pt idx="4">
                  <c:v>5.187962667719459E-2</c:v>
                </c:pt>
                <c:pt idx="5">
                  <c:v>-0.12073544549306081</c:v>
                </c:pt>
                <c:pt idx="6">
                  <c:v>-0.22516374904031389</c:v>
                </c:pt>
                <c:pt idx="7">
                  <c:v>-0.23336791195305973</c:v>
                </c:pt>
                <c:pt idx="8">
                  <c:v>-0.18841941926019845</c:v>
                </c:pt>
                <c:pt idx="9">
                  <c:v>-0.10865581694154924</c:v>
                </c:pt>
                <c:pt idx="10">
                  <c:v>-0.13239953266219617</c:v>
                </c:pt>
                <c:pt idx="11">
                  <c:v>-9.5899114032680033E-2</c:v>
                </c:pt>
                <c:pt idx="12">
                  <c:v>-6.0915640470534549E-2</c:v>
                </c:pt>
                <c:pt idx="13">
                  <c:v>5.1140910035115672E-2</c:v>
                </c:pt>
                <c:pt idx="14">
                  <c:v>0.12897979645551527</c:v>
                </c:pt>
                <c:pt idx="15">
                  <c:v>0.1615255585108677</c:v>
                </c:pt>
                <c:pt idx="16">
                  <c:v>0.3155982075921846</c:v>
                </c:pt>
                <c:pt idx="17">
                  <c:v>0.37024121128147525</c:v>
                </c:pt>
                <c:pt idx="18">
                  <c:v>0.2929791242166131</c:v>
                </c:pt>
                <c:pt idx="19">
                  <c:v>0.11456497448252789</c:v>
                </c:pt>
                <c:pt idx="20">
                  <c:v>0.11376647811636587</c:v>
                </c:pt>
                <c:pt idx="21">
                  <c:v>3.4514689788789354E-2</c:v>
                </c:pt>
                <c:pt idx="22">
                  <c:v>0.26607292104258828</c:v>
                </c:pt>
                <c:pt idx="23">
                  <c:v>0.39273497449885908</c:v>
                </c:pt>
                <c:pt idx="24">
                  <c:v>0.27301329407480557</c:v>
                </c:pt>
                <c:pt idx="25">
                  <c:v>0.17000709020122473</c:v>
                </c:pt>
                <c:pt idx="26">
                  <c:v>0.1328419255104516</c:v>
                </c:pt>
                <c:pt idx="27">
                  <c:v>0.13063177315414598</c:v>
                </c:pt>
                <c:pt idx="28">
                  <c:v>-0.11091447566946988</c:v>
                </c:pt>
                <c:pt idx="29">
                  <c:v>-0.18331140701814985</c:v>
                </c:pt>
                <c:pt idx="30">
                  <c:v>-0.20869632427313145</c:v>
                </c:pt>
                <c:pt idx="31">
                  <c:v>-0.33427445700973735</c:v>
                </c:pt>
                <c:pt idx="32">
                  <c:v>-0.44782237611750597</c:v>
                </c:pt>
                <c:pt idx="33">
                  <c:v>-0.51340181834137888</c:v>
                </c:pt>
                <c:pt idx="34">
                  <c:v>-0.67320802929614199</c:v>
                </c:pt>
                <c:pt idx="35">
                  <c:v>-0.67402914255358171</c:v>
                </c:pt>
                <c:pt idx="36">
                  <c:v>-0.60101638360245446</c:v>
                </c:pt>
                <c:pt idx="37">
                  <c:v>-0.48620017140834382</c:v>
                </c:pt>
                <c:pt idx="38">
                  <c:v>-0.33583364052869169</c:v>
                </c:pt>
                <c:pt idx="39">
                  <c:v>-0.18361365219088066</c:v>
                </c:pt>
                <c:pt idx="40">
                  <c:v>-7.4114207548256483E-2</c:v>
                </c:pt>
                <c:pt idx="41">
                  <c:v>3.5273294085003126E-3</c:v>
                </c:pt>
                <c:pt idx="42">
                  <c:v>8.6289560188300918E-2</c:v>
                </c:pt>
                <c:pt idx="43">
                  <c:v>7.0509394295791283E-2</c:v>
                </c:pt>
                <c:pt idx="44">
                  <c:v>0.12374944261458465</c:v>
                </c:pt>
                <c:pt idx="45">
                  <c:v>0.11693987210886592</c:v>
                </c:pt>
                <c:pt idx="46">
                  <c:v>9.0499189218302689E-2</c:v>
                </c:pt>
                <c:pt idx="47">
                  <c:v>9.9266832088300561E-2</c:v>
                </c:pt>
                <c:pt idx="48">
                  <c:v>0.10522859066890167</c:v>
                </c:pt>
                <c:pt idx="49">
                  <c:v>6.1294950195925679E-2</c:v>
                </c:pt>
                <c:pt idx="50">
                  <c:v>1.7787197061658544E-2</c:v>
                </c:pt>
                <c:pt idx="51">
                  <c:v>5.6760806119397378E-2</c:v>
                </c:pt>
                <c:pt idx="52">
                  <c:v>0.12238304409810663</c:v>
                </c:pt>
                <c:pt idx="53">
                  <c:v>9.6356289117792926E-2</c:v>
                </c:pt>
                <c:pt idx="54">
                  <c:v>0.14551617016491103</c:v>
                </c:pt>
                <c:pt idx="55">
                  <c:v>0.11488859154596121</c:v>
                </c:pt>
                <c:pt idx="56">
                  <c:v>8.3298307728214338E-2</c:v>
                </c:pt>
                <c:pt idx="57">
                  <c:v>0.10294540857300416</c:v>
                </c:pt>
                <c:pt idx="58">
                  <c:v>6.7026573163741388E-2</c:v>
                </c:pt>
                <c:pt idx="59">
                  <c:v>-6.1414976642358732E-2</c:v>
                </c:pt>
                <c:pt idx="60">
                  <c:v>-0.16329402406119997</c:v>
                </c:pt>
                <c:pt idx="61">
                  <c:v>-0.19581513802295725</c:v>
                </c:pt>
                <c:pt idx="62">
                  <c:v>-0.21822477598622425</c:v>
                </c:pt>
                <c:pt idx="63">
                  <c:v>-0.18793303486497859</c:v>
                </c:pt>
                <c:pt idx="64">
                  <c:v>-0.11989066767481116</c:v>
                </c:pt>
                <c:pt idx="65">
                  <c:v>-9.9841944339298383E-2</c:v>
                </c:pt>
                <c:pt idx="66">
                  <c:v>-6.2919258028466318E-2</c:v>
                </c:pt>
                <c:pt idx="67">
                  <c:v>3.4092779937320516E-2</c:v>
                </c:pt>
                <c:pt idx="68">
                  <c:v>9.7692253806890506E-2</c:v>
                </c:pt>
                <c:pt idx="69">
                  <c:v>0.13093232151056799</c:v>
                </c:pt>
                <c:pt idx="70">
                  <c:v>0.15843339006025725</c:v>
                </c:pt>
                <c:pt idx="71">
                  <c:v>0.14498765116729229</c:v>
                </c:pt>
                <c:pt idx="72">
                  <c:v>7.9657000869994388E-2</c:v>
                </c:pt>
                <c:pt idx="73">
                  <c:v>6.2911081682105241E-2</c:v>
                </c:pt>
                <c:pt idx="74">
                  <c:v>1.8764485382670282E-2</c:v>
                </c:pt>
                <c:pt idx="75">
                  <c:v>1.4860079421542771E-2</c:v>
                </c:pt>
                <c:pt idx="76">
                  <c:v>0.11218947008645808</c:v>
                </c:pt>
                <c:pt idx="77">
                  <c:v>0.21504464112419575</c:v>
                </c:pt>
                <c:pt idx="78">
                  <c:v>0.16919322182550567</c:v>
                </c:pt>
                <c:pt idx="79">
                  <c:v>0.14903324788831473</c:v>
                </c:pt>
                <c:pt idx="80">
                  <c:v>1.5604093056944546E-2</c:v>
                </c:pt>
                <c:pt idx="81">
                  <c:v>-0.15608482302868265</c:v>
                </c:pt>
                <c:pt idx="82">
                  <c:v>-0.17953388068243759</c:v>
                </c:pt>
                <c:pt idx="83">
                  <c:v>-0.23662100228120364</c:v>
                </c:pt>
                <c:pt idx="84">
                  <c:v>-0.22861654164572887</c:v>
                </c:pt>
                <c:pt idx="85">
                  <c:v>-0.16366829799989868</c:v>
                </c:pt>
                <c:pt idx="86">
                  <c:v>-0.11238944454891264</c:v>
                </c:pt>
                <c:pt idx="87">
                  <c:v>-0.11621093681632921</c:v>
                </c:pt>
                <c:pt idx="88">
                  <c:v>-0.12334484114551125</c:v>
                </c:pt>
                <c:pt idx="89">
                  <c:v>-4.54589960892261E-2</c:v>
                </c:pt>
                <c:pt idx="90">
                  <c:v>1.5460204569432534E-2</c:v>
                </c:pt>
                <c:pt idx="91">
                  <c:v>0.10289223984049123</c:v>
                </c:pt>
                <c:pt idx="92">
                  <c:v>0.15777510883024681</c:v>
                </c:pt>
                <c:pt idx="93">
                  <c:v>0.2638739588639738</c:v>
                </c:pt>
                <c:pt idx="94">
                  <c:v>0.31593846265212733</c:v>
                </c:pt>
                <c:pt idx="95">
                  <c:v>0.43039288580812007</c:v>
                </c:pt>
                <c:pt idx="96">
                  <c:v>0.50734957458258889</c:v>
                </c:pt>
                <c:pt idx="97">
                  <c:v>0.40035810656854154</c:v>
                </c:pt>
                <c:pt idx="98">
                  <c:v>8.8747649627725966E-2</c:v>
                </c:pt>
                <c:pt idx="99">
                  <c:v>-7.5804392235767959E-2</c:v>
                </c:pt>
                <c:pt idx="100">
                  <c:v>-0.1237830743815117</c:v>
                </c:pt>
                <c:pt idx="101">
                  <c:v>-0.17993440766029456</c:v>
                </c:pt>
                <c:pt idx="102">
                  <c:v>-0.14577685736762236</c:v>
                </c:pt>
                <c:pt idx="103">
                  <c:v>-0.3096956821132516</c:v>
                </c:pt>
                <c:pt idx="104">
                  <c:v>-0.37902508072734908</c:v>
                </c:pt>
                <c:pt idx="105">
                  <c:v>-0.42400846814669768</c:v>
                </c:pt>
                <c:pt idx="106">
                  <c:v>-0.25994677699202595</c:v>
                </c:pt>
                <c:pt idx="107">
                  <c:v>-6.5069707823512846E-2</c:v>
                </c:pt>
                <c:pt idx="108">
                  <c:v>-6.2885060598569908E-2</c:v>
                </c:pt>
                <c:pt idx="109">
                  <c:v>-8.9890556908061248E-2</c:v>
                </c:pt>
                <c:pt idx="110">
                  <c:v>-0.18612930517619974</c:v>
                </c:pt>
                <c:pt idx="111">
                  <c:v>-0.18085284766065346</c:v>
                </c:pt>
                <c:pt idx="112">
                  <c:v>-8.1783615606229376E-2</c:v>
                </c:pt>
                <c:pt idx="113">
                  <c:v>-2.3541154338224124E-2</c:v>
                </c:pt>
                <c:pt idx="114">
                  <c:v>-5.6247595040112786E-2</c:v>
                </c:pt>
                <c:pt idx="115">
                  <c:v>-4.4167386969708677E-2</c:v>
                </c:pt>
                <c:pt idx="116">
                  <c:v>1.5946879246245382E-2</c:v>
                </c:pt>
                <c:pt idx="117">
                  <c:v>5.9198113690517751E-2</c:v>
                </c:pt>
                <c:pt idx="118">
                  <c:v>2.1223001361419636E-2</c:v>
                </c:pt>
                <c:pt idx="119">
                  <c:v>-2.1829025962138981E-4</c:v>
                </c:pt>
                <c:pt idx="120">
                  <c:v>-0.18592938286880478</c:v>
                </c:pt>
                <c:pt idx="121">
                  <c:v>-0.17626105544946991</c:v>
                </c:pt>
                <c:pt idx="122">
                  <c:v>-4.1159954871491378E-2</c:v>
                </c:pt>
                <c:pt idx="123">
                  <c:v>4.3839743860917046E-2</c:v>
                </c:pt>
                <c:pt idx="124">
                  <c:v>0.22676764456269627</c:v>
                </c:pt>
                <c:pt idx="125">
                  <c:v>0.28213858730562102</c:v>
                </c:pt>
                <c:pt idx="126">
                  <c:v>0.1935856184871052</c:v>
                </c:pt>
                <c:pt idx="127">
                  <c:v>7.0244519834077757E-2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5-41DA-BAFE-C63E4FE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34624"/>
        <c:axId val="207056896"/>
      </c:lineChart>
      <c:catAx>
        <c:axId val="207034624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207056896"/>
        <c:crosses val="autoZero"/>
        <c:auto val="1"/>
        <c:lblAlgn val="ctr"/>
        <c:lblOffset val="100"/>
        <c:tickLblSkip val="12"/>
        <c:tickMarkSkip val="4"/>
        <c:noMultiLvlLbl val="0"/>
      </c:catAx>
      <c:valAx>
        <c:axId val="207056896"/>
        <c:scaling>
          <c:orientation val="minMax"/>
        </c:scaling>
        <c:delete val="0"/>
        <c:axPos val="l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%_);[Red]\-0%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207034624"/>
        <c:crosses val="autoZero"/>
        <c:crossBetween val="midCat"/>
      </c:valAx>
      <c:catAx>
        <c:axId val="20705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07059968"/>
        <c:crosses val="autoZero"/>
        <c:auto val="1"/>
        <c:lblAlgn val="ctr"/>
        <c:lblOffset val="100"/>
        <c:noMultiLvlLbl val="0"/>
      </c:catAx>
      <c:valAx>
        <c:axId val="20705996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207058432"/>
        <c:crosses val="max"/>
        <c:crossBetween val="midCat"/>
        <c:majorUnit val="1"/>
        <c:min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1604901957687678E-2"/>
          <c:y val="0.9404330053757487"/>
          <c:w val="0.89690415763839315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s-AR" sz="1400"/>
              <a:t>Desvíos de la Tendencia de las Transferencias de Vehículos Usados y del PIB
</a:t>
            </a:r>
            <a:r>
              <a:rPr lang="es-AR" sz="1400" b="1" i="0" u="none" strike="noStrike" baseline="0">
                <a:effectLst/>
              </a:rPr>
              <a:t>Fuente: Dr. Juan Mario Jorrat, en base a datos de DNRPA e INDEC.</a:t>
            </a:r>
            <a:endParaRPr lang="es-AR" sz="1400"/>
          </a:p>
        </c:rich>
      </c:tx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54705274043431E-2"/>
          <c:y val="0.12033898305084745"/>
          <c:w val="0.89555325749741466"/>
          <c:h val="0.7542372881355936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OUTT!$U$10</c:f>
              <c:strCache>
                <c:ptCount val="1"/>
                <c:pt idx="0">
                  <c:v>Reces. Argentina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invertIfNegative val="0"/>
          <c:cat>
            <c:numRef>
              <c:f>OUTT!$A$11:$A$147</c:f>
              <c:numCache>
                <c:formatCode>General</c:formatCode>
                <c:ptCount val="137"/>
                <c:pt idx="0">
                  <c:v>1994.1</c:v>
                </c:pt>
                <c:pt idx="1">
                  <c:v>1994.2</c:v>
                </c:pt>
                <c:pt idx="2">
                  <c:v>1994.3</c:v>
                </c:pt>
                <c:pt idx="3">
                  <c:v>1994.4</c:v>
                </c:pt>
                <c:pt idx="4">
                  <c:v>1995.1</c:v>
                </c:pt>
                <c:pt idx="5">
                  <c:v>1995.2</c:v>
                </c:pt>
                <c:pt idx="6">
                  <c:v>1995.3</c:v>
                </c:pt>
                <c:pt idx="7">
                  <c:v>1995.4</c:v>
                </c:pt>
                <c:pt idx="8">
                  <c:v>1996.1</c:v>
                </c:pt>
                <c:pt idx="9">
                  <c:v>1996.2</c:v>
                </c:pt>
                <c:pt idx="10">
                  <c:v>1996.3</c:v>
                </c:pt>
                <c:pt idx="11">
                  <c:v>1996.4</c:v>
                </c:pt>
                <c:pt idx="12">
                  <c:v>1997.1</c:v>
                </c:pt>
                <c:pt idx="13">
                  <c:v>1997.2</c:v>
                </c:pt>
                <c:pt idx="14">
                  <c:v>1997.3</c:v>
                </c:pt>
                <c:pt idx="15">
                  <c:v>1997.4</c:v>
                </c:pt>
                <c:pt idx="16">
                  <c:v>1998.1</c:v>
                </c:pt>
                <c:pt idx="17">
                  <c:v>1998.2</c:v>
                </c:pt>
                <c:pt idx="18">
                  <c:v>1998.3</c:v>
                </c:pt>
                <c:pt idx="19">
                  <c:v>1998.4</c:v>
                </c:pt>
                <c:pt idx="20">
                  <c:v>1999.1</c:v>
                </c:pt>
                <c:pt idx="21">
                  <c:v>1999.2</c:v>
                </c:pt>
                <c:pt idx="22">
                  <c:v>1999.3</c:v>
                </c:pt>
                <c:pt idx="23">
                  <c:v>1999.4</c:v>
                </c:pt>
                <c:pt idx="24">
                  <c:v>2000.1</c:v>
                </c:pt>
                <c:pt idx="25">
                  <c:v>2000.2</c:v>
                </c:pt>
                <c:pt idx="26">
                  <c:v>2000.3</c:v>
                </c:pt>
                <c:pt idx="27">
                  <c:v>2000.4</c:v>
                </c:pt>
                <c:pt idx="28">
                  <c:v>2001.1</c:v>
                </c:pt>
                <c:pt idx="29">
                  <c:v>2001.2</c:v>
                </c:pt>
                <c:pt idx="30">
                  <c:v>2001.3</c:v>
                </c:pt>
                <c:pt idx="31">
                  <c:v>2001.4</c:v>
                </c:pt>
                <c:pt idx="32">
                  <c:v>2002.1</c:v>
                </c:pt>
                <c:pt idx="33">
                  <c:v>2002.2</c:v>
                </c:pt>
                <c:pt idx="34">
                  <c:v>2002.3</c:v>
                </c:pt>
                <c:pt idx="35">
                  <c:v>2002.4</c:v>
                </c:pt>
                <c:pt idx="36">
                  <c:v>2003.1</c:v>
                </c:pt>
                <c:pt idx="37">
                  <c:v>2003.2</c:v>
                </c:pt>
                <c:pt idx="38">
                  <c:v>2003.3</c:v>
                </c:pt>
                <c:pt idx="39">
                  <c:v>2003.4</c:v>
                </c:pt>
                <c:pt idx="40">
                  <c:v>2004.1</c:v>
                </c:pt>
                <c:pt idx="41">
                  <c:v>2004.2</c:v>
                </c:pt>
                <c:pt idx="42">
                  <c:v>2004.3</c:v>
                </c:pt>
                <c:pt idx="43">
                  <c:v>2004.4</c:v>
                </c:pt>
                <c:pt idx="44">
                  <c:v>2005.1</c:v>
                </c:pt>
                <c:pt idx="45">
                  <c:v>2005.2</c:v>
                </c:pt>
                <c:pt idx="46">
                  <c:v>2005.3</c:v>
                </c:pt>
                <c:pt idx="47">
                  <c:v>2005.4</c:v>
                </c:pt>
                <c:pt idx="48">
                  <c:v>2006.1</c:v>
                </c:pt>
                <c:pt idx="49">
                  <c:v>2006.2</c:v>
                </c:pt>
                <c:pt idx="50">
                  <c:v>2006.3</c:v>
                </c:pt>
                <c:pt idx="51">
                  <c:v>2006.4</c:v>
                </c:pt>
                <c:pt idx="52">
                  <c:v>2007.1</c:v>
                </c:pt>
                <c:pt idx="53">
                  <c:v>2007.2</c:v>
                </c:pt>
                <c:pt idx="54">
                  <c:v>2007.3</c:v>
                </c:pt>
                <c:pt idx="55">
                  <c:v>2007.4</c:v>
                </c:pt>
                <c:pt idx="56">
                  <c:v>2008.1</c:v>
                </c:pt>
                <c:pt idx="57">
                  <c:v>2008.2</c:v>
                </c:pt>
                <c:pt idx="58">
                  <c:v>2008.3</c:v>
                </c:pt>
                <c:pt idx="59">
                  <c:v>2008.4</c:v>
                </c:pt>
                <c:pt idx="60">
                  <c:v>2009.1</c:v>
                </c:pt>
                <c:pt idx="61">
                  <c:v>2009.2</c:v>
                </c:pt>
                <c:pt idx="62">
                  <c:v>2009.3</c:v>
                </c:pt>
                <c:pt idx="63">
                  <c:v>2009.4</c:v>
                </c:pt>
                <c:pt idx="64">
                  <c:v>2010.1</c:v>
                </c:pt>
                <c:pt idx="65">
                  <c:v>2010.2</c:v>
                </c:pt>
                <c:pt idx="66">
                  <c:v>2010.3</c:v>
                </c:pt>
                <c:pt idx="67">
                  <c:v>2010.4</c:v>
                </c:pt>
                <c:pt idx="68">
                  <c:v>2011.1</c:v>
                </c:pt>
                <c:pt idx="69">
                  <c:v>2011.2</c:v>
                </c:pt>
                <c:pt idx="70">
                  <c:v>2011.3</c:v>
                </c:pt>
                <c:pt idx="71">
                  <c:v>2011.4</c:v>
                </c:pt>
                <c:pt idx="72">
                  <c:v>2012.1</c:v>
                </c:pt>
                <c:pt idx="73">
                  <c:v>2012.2</c:v>
                </c:pt>
                <c:pt idx="74">
                  <c:v>2012.3</c:v>
                </c:pt>
                <c:pt idx="75">
                  <c:v>2012.4</c:v>
                </c:pt>
                <c:pt idx="76">
                  <c:v>2013.1</c:v>
                </c:pt>
                <c:pt idx="77">
                  <c:v>2013.2</c:v>
                </c:pt>
                <c:pt idx="78">
                  <c:v>2013.3</c:v>
                </c:pt>
                <c:pt idx="79">
                  <c:v>2013.4</c:v>
                </c:pt>
                <c:pt idx="80">
                  <c:v>2014.1</c:v>
                </c:pt>
                <c:pt idx="81">
                  <c:v>2014.2</c:v>
                </c:pt>
                <c:pt idx="82">
                  <c:v>2014.3</c:v>
                </c:pt>
                <c:pt idx="83">
                  <c:v>2014.4</c:v>
                </c:pt>
                <c:pt idx="84">
                  <c:v>2015.1</c:v>
                </c:pt>
                <c:pt idx="85">
                  <c:v>2015.2</c:v>
                </c:pt>
                <c:pt idx="86">
                  <c:v>2015.3</c:v>
                </c:pt>
                <c:pt idx="87">
                  <c:v>2015.4</c:v>
                </c:pt>
                <c:pt idx="88">
                  <c:v>2016.1</c:v>
                </c:pt>
                <c:pt idx="89">
                  <c:v>2016.2</c:v>
                </c:pt>
                <c:pt idx="90">
                  <c:v>2016.3</c:v>
                </c:pt>
                <c:pt idx="91">
                  <c:v>2016.4</c:v>
                </c:pt>
                <c:pt idx="92">
                  <c:v>2017.1</c:v>
                </c:pt>
                <c:pt idx="93">
                  <c:v>2017.2</c:v>
                </c:pt>
                <c:pt idx="94">
                  <c:v>2017.3</c:v>
                </c:pt>
                <c:pt idx="95">
                  <c:v>2017.4</c:v>
                </c:pt>
                <c:pt idx="96">
                  <c:v>2018.1</c:v>
                </c:pt>
                <c:pt idx="97">
                  <c:v>2018.2</c:v>
                </c:pt>
                <c:pt idx="98">
                  <c:v>2018.3</c:v>
                </c:pt>
                <c:pt idx="99">
                  <c:v>2018.4</c:v>
                </c:pt>
                <c:pt idx="100">
                  <c:v>2019.1</c:v>
                </c:pt>
                <c:pt idx="101">
                  <c:v>2019.2</c:v>
                </c:pt>
                <c:pt idx="102">
                  <c:v>2019.3</c:v>
                </c:pt>
                <c:pt idx="103">
                  <c:v>2019.4</c:v>
                </c:pt>
                <c:pt idx="104">
                  <c:v>2020.1</c:v>
                </c:pt>
                <c:pt idx="105">
                  <c:v>2020.2</c:v>
                </c:pt>
                <c:pt idx="106">
                  <c:v>2020.3</c:v>
                </c:pt>
                <c:pt idx="107">
                  <c:v>2020.4</c:v>
                </c:pt>
                <c:pt idx="108">
                  <c:v>2021.1</c:v>
                </c:pt>
                <c:pt idx="109">
                  <c:v>2021.2</c:v>
                </c:pt>
                <c:pt idx="110">
                  <c:v>2021.3</c:v>
                </c:pt>
                <c:pt idx="111">
                  <c:v>2021.4</c:v>
                </c:pt>
                <c:pt idx="112">
                  <c:v>2022.1</c:v>
                </c:pt>
                <c:pt idx="113">
                  <c:v>2022.2</c:v>
                </c:pt>
                <c:pt idx="114">
                  <c:v>2022.3</c:v>
                </c:pt>
                <c:pt idx="115">
                  <c:v>2022.4</c:v>
                </c:pt>
                <c:pt idx="116">
                  <c:v>2023.1</c:v>
                </c:pt>
                <c:pt idx="117">
                  <c:v>2023.2</c:v>
                </c:pt>
                <c:pt idx="118">
                  <c:v>2023.3</c:v>
                </c:pt>
                <c:pt idx="119">
                  <c:v>2023.4</c:v>
                </c:pt>
                <c:pt idx="120">
                  <c:v>2024.1</c:v>
                </c:pt>
                <c:pt idx="121">
                  <c:v>2024.2</c:v>
                </c:pt>
                <c:pt idx="122">
                  <c:v>2024.3</c:v>
                </c:pt>
                <c:pt idx="123">
                  <c:v>2024.4</c:v>
                </c:pt>
                <c:pt idx="124">
                  <c:v>2025.1</c:v>
                </c:pt>
                <c:pt idx="125">
                  <c:v>2025.2</c:v>
                </c:pt>
                <c:pt idx="126">
                  <c:v>2025.3</c:v>
                </c:pt>
                <c:pt idx="127">
                  <c:v>2025.4</c:v>
                </c:pt>
                <c:pt idx="128">
                  <c:v>2026.1</c:v>
                </c:pt>
                <c:pt idx="129">
                  <c:v>2026.2</c:v>
                </c:pt>
                <c:pt idx="130">
                  <c:v>2026.3</c:v>
                </c:pt>
                <c:pt idx="131">
                  <c:v>2026.4</c:v>
                </c:pt>
                <c:pt idx="132">
                  <c:v>2027.1</c:v>
                </c:pt>
                <c:pt idx="133">
                  <c:v>2027.2</c:v>
                </c:pt>
                <c:pt idx="134">
                  <c:v>2027.3</c:v>
                </c:pt>
                <c:pt idx="135">
                  <c:v>2027.4</c:v>
                </c:pt>
              </c:numCache>
            </c:numRef>
          </c:cat>
          <c:val>
            <c:numRef>
              <c:f>OUTT!$U$11:$U$147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3-441D-8A19-EC47ED766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7153024"/>
        <c:axId val="207154560"/>
      </c:barChart>
      <c:lineChart>
        <c:grouping val="standard"/>
        <c:varyColors val="0"/>
        <c:ser>
          <c:idx val="1"/>
          <c:order val="0"/>
          <c:tx>
            <c:strRef>
              <c:f>OUTT!$T$10</c:f>
              <c:strCache>
                <c:ptCount val="1"/>
                <c:pt idx="0">
                  <c:v>DTHP-PIB</c:v>
                </c:pt>
              </c:strCache>
            </c:strRef>
          </c:tx>
          <c:spPr>
            <a:ln w="3175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OUTT!$A$11:$A$147</c:f>
              <c:numCache>
                <c:formatCode>General</c:formatCode>
                <c:ptCount val="137"/>
                <c:pt idx="0">
                  <c:v>1994.1</c:v>
                </c:pt>
                <c:pt idx="1">
                  <c:v>1994.2</c:v>
                </c:pt>
                <c:pt idx="2">
                  <c:v>1994.3</c:v>
                </c:pt>
                <c:pt idx="3">
                  <c:v>1994.4</c:v>
                </c:pt>
                <c:pt idx="4">
                  <c:v>1995.1</c:v>
                </c:pt>
                <c:pt idx="5">
                  <c:v>1995.2</c:v>
                </c:pt>
                <c:pt idx="6">
                  <c:v>1995.3</c:v>
                </c:pt>
                <c:pt idx="7">
                  <c:v>1995.4</c:v>
                </c:pt>
                <c:pt idx="8">
                  <c:v>1996.1</c:v>
                </c:pt>
                <c:pt idx="9">
                  <c:v>1996.2</c:v>
                </c:pt>
                <c:pt idx="10">
                  <c:v>1996.3</c:v>
                </c:pt>
                <c:pt idx="11">
                  <c:v>1996.4</c:v>
                </c:pt>
                <c:pt idx="12">
                  <c:v>1997.1</c:v>
                </c:pt>
                <c:pt idx="13">
                  <c:v>1997.2</c:v>
                </c:pt>
                <c:pt idx="14">
                  <c:v>1997.3</c:v>
                </c:pt>
                <c:pt idx="15">
                  <c:v>1997.4</c:v>
                </c:pt>
                <c:pt idx="16">
                  <c:v>1998.1</c:v>
                </c:pt>
                <c:pt idx="17">
                  <c:v>1998.2</c:v>
                </c:pt>
                <c:pt idx="18">
                  <c:v>1998.3</c:v>
                </c:pt>
                <c:pt idx="19">
                  <c:v>1998.4</c:v>
                </c:pt>
                <c:pt idx="20">
                  <c:v>1999.1</c:v>
                </c:pt>
                <c:pt idx="21">
                  <c:v>1999.2</c:v>
                </c:pt>
                <c:pt idx="22">
                  <c:v>1999.3</c:v>
                </c:pt>
                <c:pt idx="23">
                  <c:v>1999.4</c:v>
                </c:pt>
                <c:pt idx="24">
                  <c:v>2000.1</c:v>
                </c:pt>
                <c:pt idx="25">
                  <c:v>2000.2</c:v>
                </c:pt>
                <c:pt idx="26">
                  <c:v>2000.3</c:v>
                </c:pt>
                <c:pt idx="27">
                  <c:v>2000.4</c:v>
                </c:pt>
                <c:pt idx="28">
                  <c:v>2001.1</c:v>
                </c:pt>
                <c:pt idx="29">
                  <c:v>2001.2</c:v>
                </c:pt>
                <c:pt idx="30">
                  <c:v>2001.3</c:v>
                </c:pt>
                <c:pt idx="31">
                  <c:v>2001.4</c:v>
                </c:pt>
                <c:pt idx="32">
                  <c:v>2002.1</c:v>
                </c:pt>
                <c:pt idx="33">
                  <c:v>2002.2</c:v>
                </c:pt>
                <c:pt idx="34">
                  <c:v>2002.3</c:v>
                </c:pt>
                <c:pt idx="35">
                  <c:v>2002.4</c:v>
                </c:pt>
                <c:pt idx="36">
                  <c:v>2003.1</c:v>
                </c:pt>
                <c:pt idx="37">
                  <c:v>2003.2</c:v>
                </c:pt>
                <c:pt idx="38">
                  <c:v>2003.3</c:v>
                </c:pt>
                <c:pt idx="39">
                  <c:v>2003.4</c:v>
                </c:pt>
                <c:pt idx="40">
                  <c:v>2004.1</c:v>
                </c:pt>
                <c:pt idx="41">
                  <c:v>2004.2</c:v>
                </c:pt>
                <c:pt idx="42">
                  <c:v>2004.3</c:v>
                </c:pt>
                <c:pt idx="43">
                  <c:v>2004.4</c:v>
                </c:pt>
                <c:pt idx="44">
                  <c:v>2005.1</c:v>
                </c:pt>
                <c:pt idx="45">
                  <c:v>2005.2</c:v>
                </c:pt>
                <c:pt idx="46">
                  <c:v>2005.3</c:v>
                </c:pt>
                <c:pt idx="47">
                  <c:v>2005.4</c:v>
                </c:pt>
                <c:pt idx="48">
                  <c:v>2006.1</c:v>
                </c:pt>
                <c:pt idx="49">
                  <c:v>2006.2</c:v>
                </c:pt>
                <c:pt idx="50">
                  <c:v>2006.3</c:v>
                </c:pt>
                <c:pt idx="51">
                  <c:v>2006.4</c:v>
                </c:pt>
                <c:pt idx="52">
                  <c:v>2007.1</c:v>
                </c:pt>
                <c:pt idx="53">
                  <c:v>2007.2</c:v>
                </c:pt>
                <c:pt idx="54">
                  <c:v>2007.3</c:v>
                </c:pt>
                <c:pt idx="55">
                  <c:v>2007.4</c:v>
                </c:pt>
                <c:pt idx="56">
                  <c:v>2008.1</c:v>
                </c:pt>
                <c:pt idx="57">
                  <c:v>2008.2</c:v>
                </c:pt>
                <c:pt idx="58">
                  <c:v>2008.3</c:v>
                </c:pt>
                <c:pt idx="59">
                  <c:v>2008.4</c:v>
                </c:pt>
                <c:pt idx="60">
                  <c:v>2009.1</c:v>
                </c:pt>
                <c:pt idx="61">
                  <c:v>2009.2</c:v>
                </c:pt>
                <c:pt idx="62">
                  <c:v>2009.3</c:v>
                </c:pt>
                <c:pt idx="63">
                  <c:v>2009.4</c:v>
                </c:pt>
                <c:pt idx="64">
                  <c:v>2010.1</c:v>
                </c:pt>
                <c:pt idx="65">
                  <c:v>2010.2</c:v>
                </c:pt>
                <c:pt idx="66">
                  <c:v>2010.3</c:v>
                </c:pt>
                <c:pt idx="67">
                  <c:v>2010.4</c:v>
                </c:pt>
                <c:pt idx="68">
                  <c:v>2011.1</c:v>
                </c:pt>
                <c:pt idx="69">
                  <c:v>2011.2</c:v>
                </c:pt>
                <c:pt idx="70">
                  <c:v>2011.3</c:v>
                </c:pt>
                <c:pt idx="71">
                  <c:v>2011.4</c:v>
                </c:pt>
                <c:pt idx="72">
                  <c:v>2012.1</c:v>
                </c:pt>
                <c:pt idx="73">
                  <c:v>2012.2</c:v>
                </c:pt>
                <c:pt idx="74">
                  <c:v>2012.3</c:v>
                </c:pt>
                <c:pt idx="75">
                  <c:v>2012.4</c:v>
                </c:pt>
                <c:pt idx="76">
                  <c:v>2013.1</c:v>
                </c:pt>
                <c:pt idx="77">
                  <c:v>2013.2</c:v>
                </c:pt>
                <c:pt idx="78">
                  <c:v>2013.3</c:v>
                </c:pt>
                <c:pt idx="79">
                  <c:v>2013.4</c:v>
                </c:pt>
                <c:pt idx="80">
                  <c:v>2014.1</c:v>
                </c:pt>
                <c:pt idx="81">
                  <c:v>2014.2</c:v>
                </c:pt>
                <c:pt idx="82">
                  <c:v>2014.3</c:v>
                </c:pt>
                <c:pt idx="83">
                  <c:v>2014.4</c:v>
                </c:pt>
                <c:pt idx="84">
                  <c:v>2015.1</c:v>
                </c:pt>
                <c:pt idx="85">
                  <c:v>2015.2</c:v>
                </c:pt>
                <c:pt idx="86">
                  <c:v>2015.3</c:v>
                </c:pt>
                <c:pt idx="87">
                  <c:v>2015.4</c:v>
                </c:pt>
                <c:pt idx="88">
                  <c:v>2016.1</c:v>
                </c:pt>
                <c:pt idx="89">
                  <c:v>2016.2</c:v>
                </c:pt>
                <c:pt idx="90">
                  <c:v>2016.3</c:v>
                </c:pt>
                <c:pt idx="91">
                  <c:v>2016.4</c:v>
                </c:pt>
                <c:pt idx="92">
                  <c:v>2017.1</c:v>
                </c:pt>
                <c:pt idx="93">
                  <c:v>2017.2</c:v>
                </c:pt>
                <c:pt idx="94">
                  <c:v>2017.3</c:v>
                </c:pt>
                <c:pt idx="95">
                  <c:v>2017.4</c:v>
                </c:pt>
                <c:pt idx="96">
                  <c:v>2018.1</c:v>
                </c:pt>
                <c:pt idx="97">
                  <c:v>2018.2</c:v>
                </c:pt>
                <c:pt idx="98">
                  <c:v>2018.3</c:v>
                </c:pt>
                <c:pt idx="99">
                  <c:v>2018.4</c:v>
                </c:pt>
                <c:pt idx="100">
                  <c:v>2019.1</c:v>
                </c:pt>
                <c:pt idx="101">
                  <c:v>2019.2</c:v>
                </c:pt>
                <c:pt idx="102">
                  <c:v>2019.3</c:v>
                </c:pt>
                <c:pt idx="103">
                  <c:v>2019.4</c:v>
                </c:pt>
                <c:pt idx="104">
                  <c:v>2020.1</c:v>
                </c:pt>
                <c:pt idx="105">
                  <c:v>2020.2</c:v>
                </c:pt>
                <c:pt idx="106">
                  <c:v>2020.3</c:v>
                </c:pt>
                <c:pt idx="107">
                  <c:v>2020.4</c:v>
                </c:pt>
                <c:pt idx="108">
                  <c:v>2021.1</c:v>
                </c:pt>
                <c:pt idx="109">
                  <c:v>2021.2</c:v>
                </c:pt>
                <c:pt idx="110">
                  <c:v>2021.3</c:v>
                </c:pt>
                <c:pt idx="111">
                  <c:v>2021.4</c:v>
                </c:pt>
                <c:pt idx="112">
                  <c:v>2022.1</c:v>
                </c:pt>
                <c:pt idx="113">
                  <c:v>2022.2</c:v>
                </c:pt>
                <c:pt idx="114">
                  <c:v>2022.3</c:v>
                </c:pt>
                <c:pt idx="115">
                  <c:v>2022.4</c:v>
                </c:pt>
                <c:pt idx="116">
                  <c:v>2023.1</c:v>
                </c:pt>
                <c:pt idx="117">
                  <c:v>2023.2</c:v>
                </c:pt>
                <c:pt idx="118">
                  <c:v>2023.3</c:v>
                </c:pt>
                <c:pt idx="119">
                  <c:v>2023.4</c:v>
                </c:pt>
                <c:pt idx="120">
                  <c:v>2024.1</c:v>
                </c:pt>
                <c:pt idx="121">
                  <c:v>2024.2</c:v>
                </c:pt>
                <c:pt idx="122">
                  <c:v>2024.3</c:v>
                </c:pt>
                <c:pt idx="123">
                  <c:v>2024.4</c:v>
                </c:pt>
                <c:pt idx="124">
                  <c:v>2025.1</c:v>
                </c:pt>
                <c:pt idx="125">
                  <c:v>2025.2</c:v>
                </c:pt>
                <c:pt idx="126">
                  <c:v>2025.3</c:v>
                </c:pt>
                <c:pt idx="127">
                  <c:v>2025.4</c:v>
                </c:pt>
                <c:pt idx="128">
                  <c:v>2026.1</c:v>
                </c:pt>
                <c:pt idx="129">
                  <c:v>2026.2</c:v>
                </c:pt>
                <c:pt idx="130">
                  <c:v>2026.3</c:v>
                </c:pt>
                <c:pt idx="131">
                  <c:v>2026.4</c:v>
                </c:pt>
                <c:pt idx="132">
                  <c:v>2027.1</c:v>
                </c:pt>
                <c:pt idx="133">
                  <c:v>2027.2</c:v>
                </c:pt>
                <c:pt idx="134">
                  <c:v>2027.3</c:v>
                </c:pt>
                <c:pt idx="135">
                  <c:v>2027.4</c:v>
                </c:pt>
              </c:numCache>
            </c:numRef>
          </c:cat>
          <c:val>
            <c:numRef>
              <c:f>OUTT!$T$11:$T$147</c:f>
              <c:numCache>
                <c:formatCode>0.0%_);[Red]\-0.0%_)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3-441D-8A19-EC47ED766370}"/>
            </c:ext>
          </c:extLst>
        </c:ser>
        <c:ser>
          <c:idx val="0"/>
          <c:order val="1"/>
          <c:tx>
            <c:strRef>
              <c:f>OUTT!$Q$10</c:f>
              <c:strCache>
                <c:ptCount val="1"/>
                <c:pt idx="0">
                  <c:v>DTHP-REGVU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OUTT!$A$11:$A$147</c:f>
              <c:numCache>
                <c:formatCode>General</c:formatCode>
                <c:ptCount val="137"/>
                <c:pt idx="0">
                  <c:v>1994.1</c:v>
                </c:pt>
                <c:pt idx="1">
                  <c:v>1994.2</c:v>
                </c:pt>
                <c:pt idx="2">
                  <c:v>1994.3</c:v>
                </c:pt>
                <c:pt idx="3">
                  <c:v>1994.4</c:v>
                </c:pt>
                <c:pt idx="4">
                  <c:v>1995.1</c:v>
                </c:pt>
                <c:pt idx="5">
                  <c:v>1995.2</c:v>
                </c:pt>
                <c:pt idx="6">
                  <c:v>1995.3</c:v>
                </c:pt>
                <c:pt idx="7">
                  <c:v>1995.4</c:v>
                </c:pt>
                <c:pt idx="8">
                  <c:v>1996.1</c:v>
                </c:pt>
                <c:pt idx="9">
                  <c:v>1996.2</c:v>
                </c:pt>
                <c:pt idx="10">
                  <c:v>1996.3</c:v>
                </c:pt>
                <c:pt idx="11">
                  <c:v>1996.4</c:v>
                </c:pt>
                <c:pt idx="12">
                  <c:v>1997.1</c:v>
                </c:pt>
                <c:pt idx="13">
                  <c:v>1997.2</c:v>
                </c:pt>
                <c:pt idx="14">
                  <c:v>1997.3</c:v>
                </c:pt>
                <c:pt idx="15">
                  <c:v>1997.4</c:v>
                </c:pt>
                <c:pt idx="16">
                  <c:v>1998.1</c:v>
                </c:pt>
                <c:pt idx="17">
                  <c:v>1998.2</c:v>
                </c:pt>
                <c:pt idx="18">
                  <c:v>1998.3</c:v>
                </c:pt>
                <c:pt idx="19">
                  <c:v>1998.4</c:v>
                </c:pt>
                <c:pt idx="20">
                  <c:v>1999.1</c:v>
                </c:pt>
                <c:pt idx="21">
                  <c:v>1999.2</c:v>
                </c:pt>
                <c:pt idx="22">
                  <c:v>1999.3</c:v>
                </c:pt>
                <c:pt idx="23">
                  <c:v>1999.4</c:v>
                </c:pt>
                <c:pt idx="24">
                  <c:v>2000.1</c:v>
                </c:pt>
                <c:pt idx="25">
                  <c:v>2000.2</c:v>
                </c:pt>
                <c:pt idx="26">
                  <c:v>2000.3</c:v>
                </c:pt>
                <c:pt idx="27">
                  <c:v>2000.4</c:v>
                </c:pt>
                <c:pt idx="28">
                  <c:v>2001.1</c:v>
                </c:pt>
                <c:pt idx="29">
                  <c:v>2001.2</c:v>
                </c:pt>
                <c:pt idx="30">
                  <c:v>2001.3</c:v>
                </c:pt>
                <c:pt idx="31">
                  <c:v>2001.4</c:v>
                </c:pt>
                <c:pt idx="32">
                  <c:v>2002.1</c:v>
                </c:pt>
                <c:pt idx="33">
                  <c:v>2002.2</c:v>
                </c:pt>
                <c:pt idx="34">
                  <c:v>2002.3</c:v>
                </c:pt>
                <c:pt idx="35">
                  <c:v>2002.4</c:v>
                </c:pt>
                <c:pt idx="36">
                  <c:v>2003.1</c:v>
                </c:pt>
                <c:pt idx="37">
                  <c:v>2003.2</c:v>
                </c:pt>
                <c:pt idx="38">
                  <c:v>2003.3</c:v>
                </c:pt>
                <c:pt idx="39">
                  <c:v>2003.4</c:v>
                </c:pt>
                <c:pt idx="40">
                  <c:v>2004.1</c:v>
                </c:pt>
                <c:pt idx="41">
                  <c:v>2004.2</c:v>
                </c:pt>
                <c:pt idx="42">
                  <c:v>2004.3</c:v>
                </c:pt>
                <c:pt idx="43">
                  <c:v>2004.4</c:v>
                </c:pt>
                <c:pt idx="44">
                  <c:v>2005.1</c:v>
                </c:pt>
                <c:pt idx="45">
                  <c:v>2005.2</c:v>
                </c:pt>
                <c:pt idx="46">
                  <c:v>2005.3</c:v>
                </c:pt>
                <c:pt idx="47">
                  <c:v>2005.4</c:v>
                </c:pt>
                <c:pt idx="48">
                  <c:v>2006.1</c:v>
                </c:pt>
                <c:pt idx="49">
                  <c:v>2006.2</c:v>
                </c:pt>
                <c:pt idx="50">
                  <c:v>2006.3</c:v>
                </c:pt>
                <c:pt idx="51">
                  <c:v>2006.4</c:v>
                </c:pt>
                <c:pt idx="52">
                  <c:v>2007.1</c:v>
                </c:pt>
                <c:pt idx="53">
                  <c:v>2007.2</c:v>
                </c:pt>
                <c:pt idx="54">
                  <c:v>2007.3</c:v>
                </c:pt>
                <c:pt idx="55">
                  <c:v>2007.4</c:v>
                </c:pt>
                <c:pt idx="56">
                  <c:v>2008.1</c:v>
                </c:pt>
                <c:pt idx="57">
                  <c:v>2008.2</c:v>
                </c:pt>
                <c:pt idx="58">
                  <c:v>2008.3</c:v>
                </c:pt>
                <c:pt idx="59">
                  <c:v>2008.4</c:v>
                </c:pt>
                <c:pt idx="60">
                  <c:v>2009.1</c:v>
                </c:pt>
                <c:pt idx="61">
                  <c:v>2009.2</c:v>
                </c:pt>
                <c:pt idx="62">
                  <c:v>2009.3</c:v>
                </c:pt>
                <c:pt idx="63">
                  <c:v>2009.4</c:v>
                </c:pt>
                <c:pt idx="64">
                  <c:v>2010.1</c:v>
                </c:pt>
                <c:pt idx="65">
                  <c:v>2010.2</c:v>
                </c:pt>
                <c:pt idx="66">
                  <c:v>2010.3</c:v>
                </c:pt>
                <c:pt idx="67">
                  <c:v>2010.4</c:v>
                </c:pt>
                <c:pt idx="68">
                  <c:v>2011.1</c:v>
                </c:pt>
                <c:pt idx="69">
                  <c:v>2011.2</c:v>
                </c:pt>
                <c:pt idx="70">
                  <c:v>2011.3</c:v>
                </c:pt>
                <c:pt idx="71">
                  <c:v>2011.4</c:v>
                </c:pt>
                <c:pt idx="72">
                  <c:v>2012.1</c:v>
                </c:pt>
                <c:pt idx="73">
                  <c:v>2012.2</c:v>
                </c:pt>
                <c:pt idx="74">
                  <c:v>2012.3</c:v>
                </c:pt>
                <c:pt idx="75">
                  <c:v>2012.4</c:v>
                </c:pt>
                <c:pt idx="76">
                  <c:v>2013.1</c:v>
                </c:pt>
                <c:pt idx="77">
                  <c:v>2013.2</c:v>
                </c:pt>
                <c:pt idx="78">
                  <c:v>2013.3</c:v>
                </c:pt>
                <c:pt idx="79">
                  <c:v>2013.4</c:v>
                </c:pt>
                <c:pt idx="80">
                  <c:v>2014.1</c:v>
                </c:pt>
                <c:pt idx="81">
                  <c:v>2014.2</c:v>
                </c:pt>
                <c:pt idx="82">
                  <c:v>2014.3</c:v>
                </c:pt>
                <c:pt idx="83">
                  <c:v>2014.4</c:v>
                </c:pt>
                <c:pt idx="84">
                  <c:v>2015.1</c:v>
                </c:pt>
                <c:pt idx="85">
                  <c:v>2015.2</c:v>
                </c:pt>
                <c:pt idx="86">
                  <c:v>2015.3</c:v>
                </c:pt>
                <c:pt idx="87">
                  <c:v>2015.4</c:v>
                </c:pt>
                <c:pt idx="88">
                  <c:v>2016.1</c:v>
                </c:pt>
                <c:pt idx="89">
                  <c:v>2016.2</c:v>
                </c:pt>
                <c:pt idx="90">
                  <c:v>2016.3</c:v>
                </c:pt>
                <c:pt idx="91">
                  <c:v>2016.4</c:v>
                </c:pt>
                <c:pt idx="92">
                  <c:v>2017.1</c:v>
                </c:pt>
                <c:pt idx="93">
                  <c:v>2017.2</c:v>
                </c:pt>
                <c:pt idx="94">
                  <c:v>2017.3</c:v>
                </c:pt>
                <c:pt idx="95">
                  <c:v>2017.4</c:v>
                </c:pt>
                <c:pt idx="96">
                  <c:v>2018.1</c:v>
                </c:pt>
                <c:pt idx="97">
                  <c:v>2018.2</c:v>
                </c:pt>
                <c:pt idx="98">
                  <c:v>2018.3</c:v>
                </c:pt>
                <c:pt idx="99">
                  <c:v>2018.4</c:v>
                </c:pt>
                <c:pt idx="100">
                  <c:v>2019.1</c:v>
                </c:pt>
                <c:pt idx="101">
                  <c:v>2019.2</c:v>
                </c:pt>
                <c:pt idx="102">
                  <c:v>2019.3</c:v>
                </c:pt>
                <c:pt idx="103">
                  <c:v>2019.4</c:v>
                </c:pt>
                <c:pt idx="104">
                  <c:v>2020.1</c:v>
                </c:pt>
                <c:pt idx="105">
                  <c:v>2020.2</c:v>
                </c:pt>
                <c:pt idx="106">
                  <c:v>2020.3</c:v>
                </c:pt>
                <c:pt idx="107">
                  <c:v>2020.4</c:v>
                </c:pt>
                <c:pt idx="108">
                  <c:v>2021.1</c:v>
                </c:pt>
                <c:pt idx="109">
                  <c:v>2021.2</c:v>
                </c:pt>
                <c:pt idx="110">
                  <c:v>2021.3</c:v>
                </c:pt>
                <c:pt idx="111">
                  <c:v>2021.4</c:v>
                </c:pt>
                <c:pt idx="112">
                  <c:v>2022.1</c:v>
                </c:pt>
                <c:pt idx="113">
                  <c:v>2022.2</c:v>
                </c:pt>
                <c:pt idx="114">
                  <c:v>2022.3</c:v>
                </c:pt>
                <c:pt idx="115">
                  <c:v>2022.4</c:v>
                </c:pt>
                <c:pt idx="116">
                  <c:v>2023.1</c:v>
                </c:pt>
                <c:pt idx="117">
                  <c:v>2023.2</c:v>
                </c:pt>
                <c:pt idx="118">
                  <c:v>2023.3</c:v>
                </c:pt>
                <c:pt idx="119">
                  <c:v>2023.4</c:v>
                </c:pt>
                <c:pt idx="120">
                  <c:v>2024.1</c:v>
                </c:pt>
                <c:pt idx="121">
                  <c:v>2024.2</c:v>
                </c:pt>
                <c:pt idx="122">
                  <c:v>2024.3</c:v>
                </c:pt>
                <c:pt idx="123">
                  <c:v>2024.4</c:v>
                </c:pt>
                <c:pt idx="124">
                  <c:v>2025.1</c:v>
                </c:pt>
                <c:pt idx="125">
                  <c:v>2025.2</c:v>
                </c:pt>
                <c:pt idx="126">
                  <c:v>2025.3</c:v>
                </c:pt>
                <c:pt idx="127">
                  <c:v>2025.4</c:v>
                </c:pt>
                <c:pt idx="128">
                  <c:v>2026.1</c:v>
                </c:pt>
                <c:pt idx="129">
                  <c:v>2026.2</c:v>
                </c:pt>
                <c:pt idx="130">
                  <c:v>2026.3</c:v>
                </c:pt>
                <c:pt idx="131">
                  <c:v>2026.4</c:v>
                </c:pt>
                <c:pt idx="132">
                  <c:v>2027.1</c:v>
                </c:pt>
                <c:pt idx="133">
                  <c:v>2027.2</c:v>
                </c:pt>
                <c:pt idx="134">
                  <c:v>2027.3</c:v>
                </c:pt>
                <c:pt idx="135">
                  <c:v>2027.4</c:v>
                </c:pt>
              </c:numCache>
            </c:numRef>
          </c:cat>
          <c:val>
            <c:numRef>
              <c:f>OUTT!$Q$11:$Q$147</c:f>
              <c:numCache>
                <c:formatCode>0.0%_);[Red]\-0.0%_)</c:formatCode>
                <c:ptCount val="137"/>
                <c:pt idx="0">
                  <c:v>0.10903129491516328</c:v>
                </c:pt>
                <c:pt idx="1">
                  <c:v>3.0978058730831259E-2</c:v>
                </c:pt>
                <c:pt idx="2">
                  <c:v>-1.3560166082104974E-3</c:v>
                </c:pt>
                <c:pt idx="3">
                  <c:v>1.0513863790089895E-2</c:v>
                </c:pt>
                <c:pt idx="4">
                  <c:v>-8.7200558266377404E-2</c:v>
                </c:pt>
                <c:pt idx="5">
                  <c:v>-0.145208006363853</c:v>
                </c:pt>
                <c:pt idx="6">
                  <c:v>-0.13722876230546155</c:v>
                </c:pt>
                <c:pt idx="7">
                  <c:v>-9.3966837683632454E-2</c:v>
                </c:pt>
                <c:pt idx="8">
                  <c:v>-2.0545966777593794E-2</c:v>
                </c:pt>
                <c:pt idx="9">
                  <c:v>-1.3649456040897623E-2</c:v>
                </c:pt>
                <c:pt idx="10">
                  <c:v>-5.3053029968198828E-2</c:v>
                </c:pt>
                <c:pt idx="11">
                  <c:v>-8.8670737415861511E-2</c:v>
                </c:pt>
                <c:pt idx="12">
                  <c:v>1.5573480272539797E-2</c:v>
                </c:pt>
                <c:pt idx="13">
                  <c:v>5.989910119614561E-2</c:v>
                </c:pt>
                <c:pt idx="14">
                  <c:v>5.5935523852395086E-2</c:v>
                </c:pt>
                <c:pt idx="15">
                  <c:v>0.15016800420404386</c:v>
                </c:pt>
                <c:pt idx="16">
                  <c:v>0.13554104815287205</c:v>
                </c:pt>
                <c:pt idx="17">
                  <c:v>0.10726385112992287</c:v>
                </c:pt>
                <c:pt idx="18">
                  <c:v>8.0509546590587622E-2</c:v>
                </c:pt>
                <c:pt idx="19">
                  <c:v>6.8355609917680749E-3</c:v>
                </c:pt>
                <c:pt idx="20">
                  <c:v>2.7185841925621013E-3</c:v>
                </c:pt>
                <c:pt idx="21">
                  <c:v>0.18762335079716985</c:v>
                </c:pt>
                <c:pt idx="22">
                  <c:v>0.30460445863948604</c:v>
                </c:pt>
                <c:pt idx="23">
                  <c:v>0.32113538050034895</c:v>
                </c:pt>
                <c:pt idx="24">
                  <c:v>0.17784704644139149</c:v>
                </c:pt>
                <c:pt idx="25">
                  <c:v>2.4944194367137795E-2</c:v>
                </c:pt>
                <c:pt idx="26">
                  <c:v>-1.4657344451902699E-2</c:v>
                </c:pt>
                <c:pt idx="27">
                  <c:v>-5.6795105177688709E-2</c:v>
                </c:pt>
                <c:pt idx="28">
                  <c:v>-1.8980431205777859E-2</c:v>
                </c:pt>
                <c:pt idx="29">
                  <c:v>-0.1010249703267313</c:v>
                </c:pt>
                <c:pt idx="30">
                  <c:v>-0.20146054584771544</c:v>
                </c:pt>
                <c:pt idx="31">
                  <c:v>-0.29583728249839891</c:v>
                </c:pt>
                <c:pt idx="32">
                  <c:v>-0.34570717524299743</c:v>
                </c:pt>
                <c:pt idx="33">
                  <c:v>-0.25814625821709436</c:v>
                </c:pt>
                <c:pt idx="34">
                  <c:v>-0.16780715388535916</c:v>
                </c:pt>
                <c:pt idx="35">
                  <c:v>-9.955660749373918E-2</c:v>
                </c:pt>
                <c:pt idx="36">
                  <c:v>-5.2514822510441039E-2</c:v>
                </c:pt>
                <c:pt idx="37">
                  <c:v>-3.4409496206352586E-2</c:v>
                </c:pt>
                <c:pt idx="38">
                  <c:v>-3.2676197615499114E-2</c:v>
                </c:pt>
                <c:pt idx="39">
                  <c:v>-9.4454383625026672E-3</c:v>
                </c:pt>
                <c:pt idx="40">
                  <c:v>1.6354774765892088E-3</c:v>
                </c:pt>
                <c:pt idx="41">
                  <c:v>2.6277349946892681E-3</c:v>
                </c:pt>
                <c:pt idx="42">
                  <c:v>-1.5755153446584735E-2</c:v>
                </c:pt>
                <c:pt idx="43">
                  <c:v>-6.4217818010675609E-3</c:v>
                </c:pt>
                <c:pt idx="44">
                  <c:v>7.921661190219087E-3</c:v>
                </c:pt>
                <c:pt idx="45">
                  <c:v>-9.8466905409853034E-3</c:v>
                </c:pt>
                <c:pt idx="46">
                  <c:v>-1.858833385574632E-2</c:v>
                </c:pt>
                <c:pt idx="47">
                  <c:v>5.7536409127756372E-4</c:v>
                </c:pt>
                <c:pt idx="48">
                  <c:v>3.826280465764853E-2</c:v>
                </c:pt>
                <c:pt idx="49">
                  <c:v>6.6267432641226032E-2</c:v>
                </c:pt>
                <c:pt idx="50">
                  <c:v>4.9911191824349332E-2</c:v>
                </c:pt>
                <c:pt idx="51">
                  <c:v>2.9674837427618339E-2</c:v>
                </c:pt>
                <c:pt idx="52">
                  <c:v>4.9655845950601796E-2</c:v>
                </c:pt>
                <c:pt idx="53">
                  <c:v>3.5675974397241017E-2</c:v>
                </c:pt>
                <c:pt idx="54">
                  <c:v>9.0827970155577642E-2</c:v>
                </c:pt>
                <c:pt idx="55">
                  <c:v>0.11020271188188668</c:v>
                </c:pt>
                <c:pt idx="56">
                  <c:v>8.5558843111116722E-2</c:v>
                </c:pt>
                <c:pt idx="57">
                  <c:v>8.138590125631695E-2</c:v>
                </c:pt>
                <c:pt idx="58">
                  <c:v>-2.1719791490385387E-2</c:v>
                </c:pt>
                <c:pt idx="59">
                  <c:v>-8.9640778210740013E-2</c:v>
                </c:pt>
                <c:pt idx="60">
                  <c:v>-0.14948959419546048</c:v>
                </c:pt>
                <c:pt idx="61">
                  <c:v>-0.16019984510118501</c:v>
                </c:pt>
                <c:pt idx="62">
                  <c:v>-8.7604884256017868E-2</c:v>
                </c:pt>
                <c:pt idx="63">
                  <c:v>-7.0764934697310156E-2</c:v>
                </c:pt>
                <c:pt idx="64">
                  <c:v>-5.1319790533998155E-2</c:v>
                </c:pt>
                <c:pt idx="65">
                  <c:v>-4.399901226553693E-2</c:v>
                </c:pt>
                <c:pt idx="66">
                  <c:v>-5.5952419486275051E-2</c:v>
                </c:pt>
                <c:pt idx="67">
                  <c:v>2.5425235496624454E-2</c:v>
                </c:pt>
                <c:pt idx="68">
                  <c:v>0.13241395215603213</c:v>
                </c:pt>
                <c:pt idx="69">
                  <c:v>0.11044074684776861</c:v>
                </c:pt>
                <c:pt idx="70">
                  <c:v>0.10078414129240665</c:v>
                </c:pt>
                <c:pt idx="71">
                  <c:v>9.0064531793575986E-2</c:v>
                </c:pt>
                <c:pt idx="72">
                  <c:v>2.0668455448716871E-2</c:v>
                </c:pt>
                <c:pt idx="73">
                  <c:v>3.6332043087895061E-2</c:v>
                </c:pt>
                <c:pt idx="74">
                  <c:v>3.6236704995062041E-2</c:v>
                </c:pt>
                <c:pt idx="75">
                  <c:v>-1.0548940175423294E-3</c:v>
                </c:pt>
                <c:pt idx="76">
                  <c:v>2.2623272896953761E-2</c:v>
                </c:pt>
                <c:pt idx="77">
                  <c:v>9.1678369929607761E-2</c:v>
                </c:pt>
                <c:pt idx="78">
                  <c:v>9.4114153666962519E-2</c:v>
                </c:pt>
                <c:pt idx="79">
                  <c:v>3.5241250989571204E-2</c:v>
                </c:pt>
                <c:pt idx="80">
                  <c:v>8.2274473688723759E-3</c:v>
                </c:pt>
                <c:pt idx="81">
                  <c:v>-7.0396012831017041E-2</c:v>
                </c:pt>
                <c:pt idx="82">
                  <c:v>-9.4859819552531088E-2</c:v>
                </c:pt>
                <c:pt idx="83">
                  <c:v>-3.9435790777207713E-2</c:v>
                </c:pt>
                <c:pt idx="84">
                  <c:v>-1.6781266249961013E-2</c:v>
                </c:pt>
                <c:pt idx="85">
                  <c:v>1.9451315568506544E-2</c:v>
                </c:pt>
                <c:pt idx="86">
                  <c:v>6.2649521850474343E-2</c:v>
                </c:pt>
                <c:pt idx="87">
                  <c:v>3.1193147444119607E-3</c:v>
                </c:pt>
                <c:pt idx="88">
                  <c:v>-9.9947572372591442E-2</c:v>
                </c:pt>
                <c:pt idx="89">
                  <c:v>-0.13295032071630919</c:v>
                </c:pt>
                <c:pt idx="90">
                  <c:v>-0.1402931741703386</c:v>
                </c:pt>
                <c:pt idx="91">
                  <c:v>-6.8614943186955935E-2</c:v>
                </c:pt>
                <c:pt idx="92">
                  <c:v>5.6632037222685838E-3</c:v>
                </c:pt>
                <c:pt idx="93">
                  <c:v>5.774672783023882E-2</c:v>
                </c:pt>
                <c:pt idx="94">
                  <c:v>5.5218322110566653E-2</c:v>
                </c:pt>
                <c:pt idx="95">
                  <c:v>7.376530004923687E-2</c:v>
                </c:pt>
                <c:pt idx="96">
                  <c:v>0.13213787453836079</c:v>
                </c:pt>
                <c:pt idx="97">
                  <c:v>0.10858261048424733</c:v>
                </c:pt>
                <c:pt idx="98">
                  <c:v>-3.0006405104554545E-4</c:v>
                </c:pt>
                <c:pt idx="99">
                  <c:v>-5.6699342418612408E-2</c:v>
                </c:pt>
                <c:pt idx="100">
                  <c:v>4.1715768630353978E-2</c:v>
                </c:pt>
                <c:pt idx="101">
                  <c:v>8.9710692286940397E-2</c:v>
                </c:pt>
                <c:pt idx="102">
                  <c:v>3.9891821661258486E-2</c:v>
                </c:pt>
                <c:pt idx="103">
                  <c:v>-2.5269292042046199E-2</c:v>
                </c:pt>
                <c:pt idx="104">
                  <c:v>-0.19789480483777755</c:v>
                </c:pt>
                <c:pt idx="105">
                  <c:v>-0.21642917495882696</c:v>
                </c:pt>
                <c:pt idx="106">
                  <c:v>1.1691332213297434E-2</c:v>
                </c:pt>
                <c:pt idx="107">
                  <c:v>6.4404773436883556E-2</c:v>
                </c:pt>
                <c:pt idx="108">
                  <c:v>6.4887197570378863E-2</c:v>
                </c:pt>
                <c:pt idx="109">
                  <c:v>-1.6469794364742829E-2</c:v>
                </c:pt>
                <c:pt idx="110">
                  <c:v>4.7172696843842399E-3</c:v>
                </c:pt>
                <c:pt idx="111">
                  <c:v>4.2755554035374788E-2</c:v>
                </c:pt>
                <c:pt idx="112">
                  <c:v>2.5830535628538875E-2</c:v>
                </c:pt>
                <c:pt idx="113">
                  <c:v>5.8844519052884792E-2</c:v>
                </c:pt>
                <c:pt idx="114">
                  <c:v>-9.7423395821079839E-2</c:v>
                </c:pt>
                <c:pt idx="115">
                  <c:v>-0.12382492841375781</c:v>
                </c:pt>
                <c:pt idx="116">
                  <c:v>-2.5970977558653185E-2</c:v>
                </c:pt>
                <c:pt idx="117">
                  <c:v>1.1171580517762125E-2</c:v>
                </c:pt>
                <c:pt idx="118">
                  <c:v>-2.8153181161666652E-2</c:v>
                </c:pt>
                <c:pt idx="119">
                  <c:v>-6.5352277100168443E-2</c:v>
                </c:pt>
                <c:pt idx="120">
                  <c:v>-0.12778017573284095</c:v>
                </c:pt>
                <c:pt idx="121">
                  <c:v>-6.4404740743351896E-2</c:v>
                </c:pt>
                <c:pt idx="122">
                  <c:v>6.1316520126870611E-2</c:v>
                </c:pt>
                <c:pt idx="123">
                  <c:v>9.1976757445953128E-2</c:v>
                </c:pt>
                <c:pt idx="124">
                  <c:v>0.13145909240428733</c:v>
                </c:pt>
                <c:pt idx="125">
                  <c:v>8.4021265375750831E-2</c:v>
                </c:pt>
                <c:pt idx="126">
                  <c:v>5.1730670880245633E-3</c:v>
                </c:pt>
                <c:pt idx="127">
                  <c:v>-1.4901321695457326E-2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3-441D-8A19-EC47ED766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45600"/>
        <c:axId val="207151488"/>
      </c:lineChart>
      <c:catAx>
        <c:axId val="207145600"/>
        <c:scaling>
          <c:orientation val="minMax"/>
        </c:scaling>
        <c:delete val="0"/>
        <c:axPos val="b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207151488"/>
        <c:crosses val="autoZero"/>
        <c:auto val="1"/>
        <c:lblAlgn val="ctr"/>
        <c:lblOffset val="100"/>
        <c:tickLblSkip val="12"/>
        <c:tickMarkSkip val="4"/>
        <c:noMultiLvlLbl val="0"/>
      </c:catAx>
      <c:valAx>
        <c:axId val="207151488"/>
        <c:scaling>
          <c:orientation val="minMax"/>
        </c:scaling>
        <c:delete val="0"/>
        <c:axPos val="l"/>
        <c:majorGridlines>
          <c:spPr>
            <a:ln w="6350">
              <a:solidFill>
                <a:srgbClr val="000000"/>
              </a:solidFill>
              <a:prstDash val="dash"/>
            </a:ln>
          </c:spPr>
        </c:majorGridlines>
        <c:numFmt formatCode="0%_);[Red]\-0%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AR"/>
          </a:p>
        </c:txPr>
        <c:crossAx val="207145600"/>
        <c:crosses val="autoZero"/>
        <c:crossBetween val="midCat"/>
      </c:valAx>
      <c:catAx>
        <c:axId val="20715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07154560"/>
        <c:crosses val="autoZero"/>
        <c:auto val="1"/>
        <c:lblAlgn val="ctr"/>
        <c:lblOffset val="100"/>
        <c:noMultiLvlLbl val="0"/>
      </c:catAx>
      <c:valAx>
        <c:axId val="207154560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207153024"/>
        <c:crosses val="max"/>
        <c:crossBetween val="midCat"/>
        <c:majorUnit val="1"/>
        <c:min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0403950751426095E-2"/>
          <c:y val="0.94461262571154336"/>
          <c:w val="0.89805249875236082"/>
          <c:h val="4.28485132810727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+mn-lt"/>
          <a:ea typeface="Tahoma"/>
          <a:cs typeface="Tahoma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6D8625-664B-4EB9-A5EA-4B9A10BACE44}">
  <sheetPr codeName="Gráfico4">
    <tabColor rgb="FF00B050"/>
  </sheetPr>
  <sheetViews>
    <sheetView zoomScale="96" workbookViewId="0" zoomToFit="1"/>
  </sheetViews>
  <pageMargins left="0.25" right="0.25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áfico9"/>
  <sheetViews>
    <sheetView zoomScale="88" workbookViewId="0" zoomToFit="1"/>
  </sheetViews>
  <pageMargins left="0.25" right="0.25" top="0.75" bottom="0.75" header="0.3" footer="0.3"/>
  <pageSetup paperSize="9"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Gráfico13">
    <tabColor rgb="FFFFC000"/>
  </sheetPr>
  <sheetViews>
    <sheetView zoomScale="88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 codeName="Gráfico14"/>
  <sheetViews>
    <sheetView zoomScale="96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 codeName="Gráfico15"/>
  <sheetViews>
    <sheetView zoomScale="88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69580-3A36-4485-BC1D-271197C298C8}">
  <sheetPr codeName="Gráfico16"/>
  <sheetViews>
    <sheetView zoomScale="88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9829DD-EA01-4699-9284-3A8FFC22663E}">
  <sheetPr codeName="Gráfico17"/>
  <sheetViews>
    <sheetView zoomScale="89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Gráfico18">
    <tabColor rgb="FFFFC000"/>
  </sheetPr>
  <sheetViews>
    <sheetView zoomScale="121" workbookViewId="0" zoomToFit="1"/>
  </sheetViews>
  <pageMargins left="0.25" right="0.25" top="0.75" bottom="0.75" header="0.3" footer="0.3"/>
  <pageSetup paperSize="9" orientation="landscape" horizontalDpi="1200" verticalDpi="1200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Gráfico19"/>
  <sheetViews>
    <sheetView zoomScale="96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C00-000000000000}">
  <sheetPr codeName="Gráfico20"/>
  <sheetViews>
    <sheetView zoomScale="121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85955E-262F-4EEC-BFA1-4091FE672364}">
  <sheetPr codeName="Gráfico21"/>
  <sheetViews>
    <sheetView zoomScale="121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E78332-E9F0-4016-BBAD-536B75F29385}">
  <sheetPr codeName="Gráfico22"/>
  <sheetViews>
    <sheetView zoomScale="121" workbookViewId="0" zoomToFit="1"/>
  </sheetViews>
  <pageMargins left="0.25" right="0.25" top="0.75" bottom="0.75" header="0.3" footer="0.3"/>
  <pageSetup paperSize="9" orientation="landscape" horizontalDpi="180" verticalDpi="180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DF7C7-0CEB-4CC5-8858-4277BBD9FC80}">
  <sheetPr codeName="Gráfico23">
    <tabColor rgb="FFFFC000"/>
  </sheetPr>
  <sheetViews>
    <sheetView zoomScale="121" workbookViewId="0" zoomToFit="1"/>
  </sheetViews>
  <pageMargins left="0.25" right="0.25" top="0.75" bottom="0.75" header="0.3" footer="0.3"/>
  <pageSetup paperSize="9" orientation="landscape" horizontalDpi="300" verticalDpi="300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FDF78A-C022-483D-B92D-AE8C5FCAAA49}">
  <sheetPr codeName="Gráfico24"/>
  <sheetViews>
    <sheetView zoomScale="96" workbookViewId="0" zoomToFit="1"/>
  </sheetViews>
  <pageMargins left="0.25" right="0.25" top="0.75" bottom="0.75" header="0.3" footer="0.3"/>
  <pageSetup paperSize="9" orientation="landscape" horizontalDpi="300" verticalDpi="300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626488-E8D7-409B-8F7D-954AD373AEB7}">
  <sheetPr codeName="Gráfico25"/>
  <sheetViews>
    <sheetView zoomScale="121" workbookViewId="0" zoomToFit="1"/>
  </sheetViews>
  <pageMargins left="0.25" right="0.25" top="0.75" bottom="0.75" header="0.3" footer="0.3"/>
  <pageSetup paperSize="9" orientation="landscape" horizontalDpi="300" verticalDpi="300" r:id="rId1"/>
  <headerFooter alignWithMargins="0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C2130F-796B-4958-B156-3C2BD3F8D575}">
  <sheetPr codeName="Gráfico26"/>
  <sheetViews>
    <sheetView zoomScale="121" workbookViewId="0" zoomToFit="1"/>
  </sheetViews>
  <pageMargins left="0.25" right="0.25" top="0.75" bottom="0.75" header="0.3" footer="0.3"/>
  <pageSetup paperSize="9" orientation="landscape" horizontalDpi="300" verticalDpi="300" r:id="rId1"/>
  <headerFooter alignWithMargins="0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400-000000000000}">
  <sheetPr codeName="Gráfico29">
    <tabColor theme="1"/>
  </sheetPr>
  <sheetViews>
    <sheetView zoomScale="127" workbookViewId="0" zoomToFit="1"/>
  </sheetViews>
  <pageMargins left="0.25" right="0.25" top="0.75" bottom="0.75" header="0.3" footer="0.3"/>
  <pageSetup paperSize="9" orientation="landscape" horizontalDpi="1200" verticalDpi="1200" r:id="rId1"/>
  <headerFooter alignWithMargins="0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Gráfico30">
    <tabColor theme="1"/>
  </sheetPr>
  <sheetViews>
    <sheetView zoomScale="127" workbookViewId="0" zoomToFit="1"/>
  </sheetViews>
  <pageMargins left="0.25" right="0.25" top="0.75" bottom="0.75" header="0.3" footer="0.3"/>
  <pageSetup paperSize="9" orientation="landscape" horizontalDpi="1200" verticalDpi="12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12375" cy="60642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120045" cy="607031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120045" cy="607031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112375" cy="606425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120045" cy="607031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0120045" cy="607031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120045" cy="607031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0112375" cy="606425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112375" cy="60642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131136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3</xdr:row>
          <xdr:rowOff>0</xdr:rowOff>
        </xdr:from>
        <xdr:to>
          <xdr:col>12</xdr:col>
          <xdr:colOff>38100</xdr:colOff>
          <xdr:row>19</xdr:row>
          <xdr:rowOff>144780</xdr:rowOff>
        </xdr:to>
        <xdr:sp macro="" textlink="">
          <xdr:nvSpPr>
            <xdr:cNvPr id="33800" name="Object 8" hidden="1">
              <a:extLst>
                <a:ext uri="{63B3BB69-23CF-44E3-9099-C40C66FF867C}">
                  <a14:compatExt spid="_x0000_s33800"/>
                </a:ext>
                <a:ext uri="{FF2B5EF4-FFF2-40B4-BE49-F238E27FC236}">
                  <a16:creationId xmlns:a16="http://schemas.microsoft.com/office/drawing/2014/main" id="{00000000-0008-0000-1C00-00000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121920</xdr:colOff>
          <xdr:row>46</xdr:row>
          <xdr:rowOff>152400</xdr:rowOff>
        </xdr:from>
        <xdr:to>
          <xdr:col>12</xdr:col>
          <xdr:colOff>0</xdr:colOff>
          <xdr:row>63</xdr:row>
          <xdr:rowOff>114300</xdr:rowOff>
        </xdr:to>
        <xdr:sp macro="" textlink="">
          <xdr:nvSpPr>
            <xdr:cNvPr id="33801" name="Object 9" hidden="1">
              <a:extLst>
                <a:ext uri="{63B3BB69-23CF-44E3-9099-C40C66FF867C}">
                  <a14:compatExt spid="_x0000_s33801"/>
                </a:ext>
                <a:ext uri="{FF2B5EF4-FFF2-40B4-BE49-F238E27FC236}">
                  <a16:creationId xmlns:a16="http://schemas.microsoft.com/office/drawing/2014/main" id="{00000000-0008-0000-1C00-00000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106680</xdr:colOff>
          <xdr:row>100</xdr:row>
          <xdr:rowOff>45720</xdr:rowOff>
        </xdr:from>
        <xdr:to>
          <xdr:col>11</xdr:col>
          <xdr:colOff>762000</xdr:colOff>
          <xdr:row>117</xdr:row>
          <xdr:rowOff>30480</xdr:rowOff>
        </xdr:to>
        <xdr:sp macro="" textlink="">
          <xdr:nvSpPr>
            <xdr:cNvPr id="33802" name="Object 10" hidden="1">
              <a:extLst>
                <a:ext uri="{63B3BB69-23CF-44E3-9099-C40C66FF867C}">
                  <a14:compatExt spid="_x0000_s33802"/>
                </a:ext>
                <a:ext uri="{FF2B5EF4-FFF2-40B4-BE49-F238E27FC236}">
                  <a16:creationId xmlns:a16="http://schemas.microsoft.com/office/drawing/2014/main" id="{00000000-0008-0000-1C00-00000A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10132500" cy="608250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10132500" cy="608250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.sharepoint.com/sites/CiclosEconomicos/Documentos%20compartidos/DATA/CICARG/INDCOMP/COINCIDE.xlsx" TargetMode="External"/><Relationship Id="rId1" Type="http://schemas.openxmlformats.org/officeDocument/2006/relationships/externalLinkPath" Target="/sites/CiclosEconomicos/Documentos%20compartidos/DATA/CICARG/INDCOMP/COINCID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.sharepoint.com/sites/CiclosEconomicos/Documentos%20compartidos/DATA/CICARG/Data_ARG.xlsx" TargetMode="External"/><Relationship Id="rId1" Type="http://schemas.openxmlformats.org/officeDocument/2006/relationships/externalLinkPath" Target="/sites/CiclosEconomicos/Documentos%20compartidos/DATA/CICARG/Data_AR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.sharepoint.com/sites/CiclosEconomicos/Documentos%20compartidos/DATA/CICARG/INDUSTRIA/IPIM_SEC.xlsx" TargetMode="External"/><Relationship Id="rId1" Type="http://schemas.openxmlformats.org/officeDocument/2006/relationships/externalLinkPath" Target="/sites/CiclosEconomicos/Documentos%20compartidos/DATA/CICARG/INDUSTRIA/IPIM_SEC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xcel%20Addin\HP%20Filter%20Kurt%20Annen\1_HPFilter.xla" TargetMode="External"/><Relationship Id="rId1" Type="http://schemas.openxmlformats.org/officeDocument/2006/relationships/externalLinkPath" Target="file:///C:\Excel%20Addin\HP%20Filter%20Kurt%20Annen\1_HPFilter.xla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.sharepoint.com/sites/CiclosEconomicos/Documentos%20compartidos/DATA/CICARG/CN/PIB.xlsx" TargetMode="External"/><Relationship Id="rId1" Type="http://schemas.openxmlformats.org/officeDocument/2006/relationships/externalLinkPath" Target="/sites/CiclosEconomicos/Documentos%20compartidos/DATA/CICARG/CN/PIB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.sharepoint.com/sites/CiclosEconomicos/Documentos%20compartidos/DATA/CICARG/CONSTRUC/ISAC_SUP.xlsx" TargetMode="External"/><Relationship Id="rId1" Type="http://schemas.openxmlformats.org/officeDocument/2006/relationships/externalLinkPath" Target="/sites/CiclosEconomicos/Documentos%20compartidos/DATA/CICARG/CONSTRUC/ISAC_S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C"/>
      <sheetName val="ICA"/>
      <sheetName val="ICA_X13_MEN"/>
      <sheetName val="ICA_TRIM"/>
      <sheetName val="FCT"/>
      <sheetName val="VARS"/>
      <sheetName val="G_VARS"/>
      <sheetName val="FECHAS_BC"/>
      <sheetName val="ICA_BC"/>
      <sheetName val="Trim_BC"/>
      <sheetName val="Fechas_GC"/>
      <sheetName val="R_Trim"/>
      <sheetName val="T_Trim"/>
      <sheetName val="OUTM"/>
      <sheetName val="OUTT"/>
      <sheetName val="OUTA"/>
      <sheetName val="G_ICANT_BC"/>
      <sheetName val="G_ICANT_BC-1990"/>
      <sheetName val="G_ICANT_Pred"/>
      <sheetName val="G_ICA_BC"/>
      <sheetName val="G_ICA_BC-1990"/>
      <sheetName val="G_ICA_Pred"/>
      <sheetName val="G_ICA_IRR"/>
      <sheetName val="G_ICA_TC"/>
      <sheetName val="G_ICA_TCA-VAS6"/>
      <sheetName val="G_ICA_TCA-VAS6-1990"/>
      <sheetName val="G_ICA_ILA_TCA"/>
      <sheetName val="G_IDISCO_BC"/>
      <sheetName val="G_IDITRISCO_BC"/>
      <sheetName val="GR_ICA_SC"/>
      <sheetName val="SCM_PG"/>
      <sheetName val="SCT_PG"/>
      <sheetName val="G_EMAE"/>
      <sheetName val="G_EMAE-ICA"/>
      <sheetName val="G_PIB_TRIM"/>
      <sheetName val="G_PIB-ICA_TRIM"/>
      <sheetName val="G_PIBPC_TRIM"/>
      <sheetName val="G_ICA-SC"/>
      <sheetName val="TRU_TCG"/>
      <sheetName val="ARD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>
        <row r="20">
          <cell r="A20">
            <v>1994.1</v>
          </cell>
        </row>
        <row r="21">
          <cell r="B21">
            <v>1995.09</v>
          </cell>
        </row>
        <row r="22">
          <cell r="A22">
            <v>1998.08</v>
          </cell>
        </row>
        <row r="23">
          <cell r="B23">
            <v>2002.08</v>
          </cell>
        </row>
        <row r="24">
          <cell r="A24">
            <v>2008.04</v>
          </cell>
        </row>
        <row r="25">
          <cell r="B25">
            <v>2009.05</v>
          </cell>
        </row>
        <row r="26">
          <cell r="A26">
            <v>2011.11</v>
          </cell>
        </row>
        <row r="27">
          <cell r="B27">
            <v>2012.05</v>
          </cell>
        </row>
        <row r="28">
          <cell r="A28">
            <v>2013.05</v>
          </cell>
        </row>
        <row r="29">
          <cell r="B29">
            <v>2014.08</v>
          </cell>
        </row>
        <row r="30">
          <cell r="A30">
            <v>2015.07</v>
          </cell>
        </row>
        <row r="31">
          <cell r="B31">
            <v>2016.06</v>
          </cell>
        </row>
        <row r="32">
          <cell r="A32">
            <v>2017.11</v>
          </cell>
        </row>
        <row r="33">
          <cell r="B33">
            <v>2020.05</v>
          </cell>
        </row>
        <row r="34">
          <cell r="A34">
            <v>2022.05</v>
          </cell>
        </row>
        <row r="35">
          <cell r="B35">
            <v>2024.03</v>
          </cell>
        </row>
        <row r="36">
          <cell r="A36">
            <v>2025.02</v>
          </cell>
        </row>
      </sheetData>
      <sheetData sheetId="8"/>
      <sheetData sheetId="9"/>
      <sheetData sheetId="10"/>
      <sheetData sheetId="11"/>
      <sheetData sheetId="12"/>
      <sheetData sheetId="13">
        <row r="4">
          <cell r="T4" t="str">
            <v>Ciclo 
Clásico
Mensual</v>
          </cell>
        </row>
        <row r="6">
          <cell r="C6" t="str">
            <v>Índice Base 2004=100</v>
          </cell>
        </row>
        <row r="10">
          <cell r="C10" t="str">
            <v>ICA-ARG</v>
          </cell>
          <cell r="T10" t="str">
            <v>Reces. Argentina</v>
          </cell>
          <cell r="U10" t="str">
            <v>Desac. Argentina</v>
          </cell>
        </row>
        <row r="299">
          <cell r="C299">
            <v>86.264650291166205</v>
          </cell>
          <cell r="T299">
            <v>0</v>
          </cell>
          <cell r="U299">
            <v>0</v>
          </cell>
        </row>
        <row r="300">
          <cell r="C300">
            <v>86.570106412132489</v>
          </cell>
          <cell r="T300">
            <v>0</v>
          </cell>
          <cell r="U300">
            <v>0</v>
          </cell>
        </row>
        <row r="301">
          <cell r="C301">
            <v>86.966273152981628</v>
          </cell>
          <cell r="T301">
            <v>0</v>
          </cell>
          <cell r="U301">
            <v>0</v>
          </cell>
        </row>
        <row r="302">
          <cell r="C302">
            <v>87.566181997445611</v>
          </cell>
          <cell r="T302">
            <v>0</v>
          </cell>
          <cell r="U302">
            <v>0</v>
          </cell>
        </row>
        <row r="303">
          <cell r="C303">
            <v>87.863801764296198</v>
          </cell>
          <cell r="T303">
            <v>0</v>
          </cell>
          <cell r="U303">
            <v>0</v>
          </cell>
        </row>
        <row r="304">
          <cell r="C304">
            <v>87.911518044813988</v>
          </cell>
          <cell r="T304">
            <v>0</v>
          </cell>
          <cell r="U304">
            <v>1</v>
          </cell>
        </row>
        <row r="305">
          <cell r="C305">
            <v>87.980446975561023</v>
          </cell>
          <cell r="T305">
            <v>0</v>
          </cell>
          <cell r="U305">
            <v>1</v>
          </cell>
        </row>
        <row r="306">
          <cell r="C306">
            <v>88.168810544677584</v>
          </cell>
          <cell r="T306">
            <v>0</v>
          </cell>
          <cell r="U306">
            <v>1</v>
          </cell>
        </row>
        <row r="307">
          <cell r="C307">
            <v>88.522513589488</v>
          </cell>
          <cell r="T307">
            <v>0</v>
          </cell>
          <cell r="U307">
            <v>1</v>
          </cell>
        </row>
        <row r="308">
          <cell r="C308">
            <v>88.808658538032873</v>
          </cell>
          <cell r="T308">
            <v>0</v>
          </cell>
          <cell r="U308">
            <v>1</v>
          </cell>
        </row>
        <row r="309">
          <cell r="C309">
            <v>88.783671849162857</v>
          </cell>
          <cell r="T309">
            <v>1</v>
          </cell>
          <cell r="U309">
            <v>1</v>
          </cell>
        </row>
        <row r="310">
          <cell r="C310">
            <v>88.579690649968128</v>
          </cell>
          <cell r="T310">
            <v>1</v>
          </cell>
          <cell r="U310">
            <v>1</v>
          </cell>
        </row>
        <row r="311">
          <cell r="C311">
            <v>87.979573834212005</v>
          </cell>
          <cell r="T311">
            <v>1</v>
          </cell>
          <cell r="U311">
            <v>1</v>
          </cell>
        </row>
        <row r="312">
          <cell r="C312">
            <v>87.231717155801178</v>
          </cell>
          <cell r="T312">
            <v>1</v>
          </cell>
          <cell r="U312">
            <v>1</v>
          </cell>
        </row>
        <row r="313">
          <cell r="C313">
            <v>86.113528315961091</v>
          </cell>
          <cell r="T313">
            <v>1</v>
          </cell>
          <cell r="U313">
            <v>1</v>
          </cell>
        </row>
        <row r="314">
          <cell r="C314">
            <v>85.016737015650477</v>
          </cell>
          <cell r="T314">
            <v>1</v>
          </cell>
          <cell r="U314">
            <v>1</v>
          </cell>
        </row>
        <row r="315">
          <cell r="C315">
            <v>84.074436179198116</v>
          </cell>
          <cell r="T315">
            <v>1</v>
          </cell>
          <cell r="U315">
            <v>1</v>
          </cell>
        </row>
        <row r="316">
          <cell r="C316">
            <v>83.33554316629197</v>
          </cell>
          <cell r="T316">
            <v>1</v>
          </cell>
          <cell r="U316">
            <v>1</v>
          </cell>
        </row>
        <row r="317">
          <cell r="C317">
            <v>82.719840727371619</v>
          </cell>
          <cell r="T317">
            <v>1</v>
          </cell>
          <cell r="U317">
            <v>1</v>
          </cell>
        </row>
        <row r="318">
          <cell r="C318">
            <v>82.466853076537262</v>
          </cell>
          <cell r="T318">
            <v>1</v>
          </cell>
          <cell r="U318">
            <v>1</v>
          </cell>
        </row>
        <row r="319">
          <cell r="C319">
            <v>82.423519422444144</v>
          </cell>
          <cell r="T319">
            <v>1</v>
          </cell>
          <cell r="U319">
            <v>1</v>
          </cell>
        </row>
        <row r="320">
          <cell r="C320">
            <v>82.452896435400945</v>
          </cell>
          <cell r="T320">
            <v>0</v>
          </cell>
          <cell r="U320">
            <v>1</v>
          </cell>
        </row>
        <row r="321">
          <cell r="C321">
            <v>82.541087258355176</v>
          </cell>
          <cell r="T321">
            <v>0</v>
          </cell>
          <cell r="U321">
            <v>1</v>
          </cell>
        </row>
        <row r="322">
          <cell r="C322">
            <v>82.711894377438782</v>
          </cell>
          <cell r="T322">
            <v>0</v>
          </cell>
          <cell r="U322">
            <v>1</v>
          </cell>
        </row>
        <row r="323">
          <cell r="C323">
            <v>83.212701323131668</v>
          </cell>
          <cell r="T323">
            <v>0</v>
          </cell>
          <cell r="U323">
            <v>0</v>
          </cell>
        </row>
        <row r="324">
          <cell r="C324">
            <v>83.697105979986517</v>
          </cell>
          <cell r="T324">
            <v>0</v>
          </cell>
          <cell r="U324">
            <v>0</v>
          </cell>
        </row>
        <row r="325">
          <cell r="C325">
            <v>84.631268080353706</v>
          </cell>
          <cell r="T325">
            <v>0</v>
          </cell>
          <cell r="U325">
            <v>0</v>
          </cell>
        </row>
        <row r="326">
          <cell r="C326">
            <v>85.113918814866068</v>
          </cell>
          <cell r="T326">
            <v>0</v>
          </cell>
          <cell r="U326">
            <v>0</v>
          </cell>
        </row>
        <row r="327">
          <cell r="C327">
            <v>85.493398069567235</v>
          </cell>
          <cell r="T327">
            <v>0</v>
          </cell>
          <cell r="U327">
            <v>0</v>
          </cell>
        </row>
        <row r="328">
          <cell r="C328">
            <v>85.999696214350223</v>
          </cell>
          <cell r="T328">
            <v>0</v>
          </cell>
          <cell r="U328">
            <v>0</v>
          </cell>
        </row>
        <row r="329">
          <cell r="C329">
            <v>86.346226327382723</v>
          </cell>
          <cell r="T329">
            <v>0</v>
          </cell>
          <cell r="U329">
            <v>0</v>
          </cell>
        </row>
        <row r="330">
          <cell r="C330">
            <v>86.33801125895701</v>
          </cell>
          <cell r="T330">
            <v>0</v>
          </cell>
          <cell r="U330">
            <v>0</v>
          </cell>
        </row>
        <row r="331">
          <cell r="C331">
            <v>86.534461507725638</v>
          </cell>
          <cell r="T331">
            <v>0</v>
          </cell>
          <cell r="U331">
            <v>0</v>
          </cell>
        </row>
        <row r="332">
          <cell r="C332">
            <v>87.017549072879689</v>
          </cell>
          <cell r="T332">
            <v>0</v>
          </cell>
          <cell r="U332">
            <v>0</v>
          </cell>
        </row>
        <row r="333">
          <cell r="C333">
            <v>87.79156437041911</v>
          </cell>
          <cell r="T333">
            <v>0</v>
          </cell>
          <cell r="U333">
            <v>0</v>
          </cell>
        </row>
        <row r="334">
          <cell r="C334">
            <v>88.240245377930961</v>
          </cell>
          <cell r="T334">
            <v>0</v>
          </cell>
          <cell r="U334">
            <v>0</v>
          </cell>
        </row>
        <row r="335">
          <cell r="C335">
            <v>88.917959689122171</v>
          </cell>
          <cell r="T335">
            <v>0</v>
          </cell>
          <cell r="U335">
            <v>0</v>
          </cell>
        </row>
        <row r="336">
          <cell r="C336">
            <v>89.60583856180466</v>
          </cell>
          <cell r="T336">
            <v>0</v>
          </cell>
          <cell r="U336">
            <v>0</v>
          </cell>
        </row>
        <row r="337">
          <cell r="C337">
            <v>89.90157412050111</v>
          </cell>
          <cell r="T337">
            <v>0</v>
          </cell>
          <cell r="U337">
            <v>0</v>
          </cell>
        </row>
        <row r="338">
          <cell r="C338">
            <v>90.464600384675308</v>
          </cell>
          <cell r="T338">
            <v>0</v>
          </cell>
          <cell r="U338">
            <v>0</v>
          </cell>
        </row>
        <row r="339">
          <cell r="C339">
            <v>91.199612245806009</v>
          </cell>
          <cell r="T339">
            <v>0</v>
          </cell>
          <cell r="U339">
            <v>0</v>
          </cell>
        </row>
        <row r="340">
          <cell r="C340">
            <v>91.594069313320858</v>
          </cell>
          <cell r="T340">
            <v>0</v>
          </cell>
          <cell r="U340">
            <v>0</v>
          </cell>
        </row>
        <row r="341">
          <cell r="C341">
            <v>92.177158462014432</v>
          </cell>
          <cell r="T341">
            <v>0</v>
          </cell>
          <cell r="U341">
            <v>0</v>
          </cell>
        </row>
        <row r="342">
          <cell r="C342">
            <v>92.955029622686396</v>
          </cell>
          <cell r="T342">
            <v>0</v>
          </cell>
          <cell r="U342">
            <v>0</v>
          </cell>
        </row>
        <row r="343">
          <cell r="C343">
            <v>93.701295029525781</v>
          </cell>
          <cell r="T343">
            <v>0</v>
          </cell>
          <cell r="U343">
            <v>0</v>
          </cell>
        </row>
        <row r="344">
          <cell r="C344">
            <v>94.419459872218567</v>
          </cell>
          <cell r="T344">
            <v>0</v>
          </cell>
          <cell r="U344">
            <v>0</v>
          </cell>
        </row>
        <row r="345">
          <cell r="C345">
            <v>94.953188195179749</v>
          </cell>
          <cell r="T345">
            <v>0</v>
          </cell>
          <cell r="U345">
            <v>0</v>
          </cell>
        </row>
        <row r="346">
          <cell r="C346">
            <v>95.239980484708639</v>
          </cell>
          <cell r="T346">
            <v>0</v>
          </cell>
          <cell r="U346">
            <v>0</v>
          </cell>
        </row>
        <row r="347">
          <cell r="C347">
            <v>95.373463802296371</v>
          </cell>
          <cell r="T347">
            <v>0</v>
          </cell>
          <cell r="U347">
            <v>0</v>
          </cell>
        </row>
        <row r="348">
          <cell r="C348">
            <v>95.519588239956988</v>
          </cell>
          <cell r="T348">
            <v>0</v>
          </cell>
          <cell r="U348">
            <v>0</v>
          </cell>
        </row>
        <row r="349">
          <cell r="C349">
            <v>95.745111936058564</v>
          </cell>
          <cell r="T349">
            <v>0</v>
          </cell>
          <cell r="U349">
            <v>0</v>
          </cell>
        </row>
        <row r="350">
          <cell r="C350">
            <v>96.187436531634162</v>
          </cell>
          <cell r="T350">
            <v>0</v>
          </cell>
          <cell r="U350">
            <v>0</v>
          </cell>
        </row>
        <row r="351">
          <cell r="C351">
            <v>96.387931019081933</v>
          </cell>
          <cell r="T351">
            <v>0</v>
          </cell>
          <cell r="U351">
            <v>0</v>
          </cell>
        </row>
        <row r="352">
          <cell r="C352">
            <v>96.37744023352424</v>
          </cell>
          <cell r="T352">
            <v>0</v>
          </cell>
          <cell r="U352">
            <v>0</v>
          </cell>
        </row>
        <row r="353">
          <cell r="C353">
            <v>96.497097394229655</v>
          </cell>
          <cell r="T353">
            <v>0</v>
          </cell>
          <cell r="U353">
            <v>0</v>
          </cell>
        </row>
        <row r="354">
          <cell r="C354">
            <v>96.646253954412444</v>
          </cell>
          <cell r="T354">
            <v>0</v>
          </cell>
          <cell r="U354">
            <v>0</v>
          </cell>
        </row>
        <row r="355">
          <cell r="C355">
            <v>96.366975170463192</v>
          </cell>
          <cell r="T355">
            <v>1</v>
          </cell>
          <cell r="U355">
            <v>0</v>
          </cell>
        </row>
        <row r="356">
          <cell r="C356">
            <v>95.888830860602255</v>
          </cell>
          <cell r="T356">
            <v>1</v>
          </cell>
          <cell r="U356">
            <v>0</v>
          </cell>
        </row>
        <row r="357">
          <cell r="C357">
            <v>95.193533902610355</v>
          </cell>
          <cell r="T357">
            <v>1</v>
          </cell>
          <cell r="U357">
            <v>0</v>
          </cell>
        </row>
        <row r="358">
          <cell r="C358">
            <v>94.949597829599966</v>
          </cell>
          <cell r="T358">
            <v>1</v>
          </cell>
          <cell r="U358">
            <v>0</v>
          </cell>
        </row>
        <row r="359">
          <cell r="C359">
            <v>95.105758661828119</v>
          </cell>
          <cell r="T359">
            <v>1</v>
          </cell>
          <cell r="U359">
            <v>0</v>
          </cell>
        </row>
        <row r="360">
          <cell r="C360">
            <v>95.544715283622935</v>
          </cell>
          <cell r="T360">
            <v>1</v>
          </cell>
          <cell r="U360">
            <v>0</v>
          </cell>
        </row>
        <row r="361">
          <cell r="C361">
            <v>95.671021503594559</v>
          </cell>
          <cell r="T361">
            <v>1</v>
          </cell>
          <cell r="U361">
            <v>0</v>
          </cell>
        </row>
        <row r="362">
          <cell r="C362">
            <v>95.43852959360261</v>
          </cell>
          <cell r="T362">
            <v>1</v>
          </cell>
          <cell r="U362">
            <v>0</v>
          </cell>
        </row>
        <row r="363">
          <cell r="C363">
            <v>95.215862945007459</v>
          </cell>
          <cell r="T363">
            <v>1</v>
          </cell>
          <cell r="U363">
            <v>0</v>
          </cell>
        </row>
        <row r="364">
          <cell r="C364">
            <v>95.629078041984386</v>
          </cell>
          <cell r="T364">
            <v>1</v>
          </cell>
          <cell r="U364">
            <v>0</v>
          </cell>
        </row>
        <row r="365">
          <cell r="C365">
            <v>95.878736847122966</v>
          </cell>
          <cell r="T365">
            <v>1</v>
          </cell>
          <cell r="U365">
            <v>0</v>
          </cell>
        </row>
        <row r="366">
          <cell r="C366">
            <v>96.113677254789607</v>
          </cell>
          <cell r="T366">
            <v>1</v>
          </cell>
          <cell r="U366">
            <v>0</v>
          </cell>
        </row>
        <row r="367">
          <cell r="C367">
            <v>96.300116252815386</v>
          </cell>
          <cell r="T367">
            <v>1</v>
          </cell>
          <cell r="U367">
            <v>0</v>
          </cell>
        </row>
        <row r="368">
          <cell r="C368">
            <v>96.15679549287681</v>
          </cell>
          <cell r="T368">
            <v>1</v>
          </cell>
          <cell r="U368">
            <v>0</v>
          </cell>
        </row>
        <row r="369">
          <cell r="C369">
            <v>96.259534246075191</v>
          </cell>
          <cell r="T369">
            <v>1</v>
          </cell>
          <cell r="U369">
            <v>0</v>
          </cell>
        </row>
        <row r="370">
          <cell r="C370">
            <v>96.257872077169679</v>
          </cell>
          <cell r="T370">
            <v>1</v>
          </cell>
          <cell r="U370">
            <v>0</v>
          </cell>
        </row>
        <row r="371">
          <cell r="C371">
            <v>96.482547380438916</v>
          </cell>
          <cell r="T371">
            <v>1</v>
          </cell>
          <cell r="U371">
            <v>0</v>
          </cell>
        </row>
        <row r="372">
          <cell r="C372">
            <v>96.357054076409113</v>
          </cell>
          <cell r="T372">
            <v>1</v>
          </cell>
          <cell r="U372">
            <v>0</v>
          </cell>
        </row>
        <row r="373">
          <cell r="C373">
            <v>96.405606779536157</v>
          </cell>
          <cell r="T373">
            <v>1</v>
          </cell>
          <cell r="U373">
            <v>0</v>
          </cell>
        </row>
        <row r="374">
          <cell r="C374">
            <v>95.938477878727113</v>
          </cell>
          <cell r="T374">
            <v>1</v>
          </cell>
          <cell r="U374">
            <v>0</v>
          </cell>
        </row>
        <row r="375">
          <cell r="C375">
            <v>95.57150244813981</v>
          </cell>
          <cell r="T375">
            <v>1</v>
          </cell>
          <cell r="U375">
            <v>0</v>
          </cell>
        </row>
        <row r="376">
          <cell r="C376">
            <v>95.583091813674315</v>
          </cell>
          <cell r="T376">
            <v>1</v>
          </cell>
          <cell r="U376">
            <v>0</v>
          </cell>
        </row>
        <row r="377">
          <cell r="C377">
            <v>95.902091604734068</v>
          </cell>
          <cell r="T377">
            <v>1</v>
          </cell>
          <cell r="U377">
            <v>0</v>
          </cell>
        </row>
        <row r="378">
          <cell r="C378">
            <v>95.934438365117742</v>
          </cell>
          <cell r="T378">
            <v>1</v>
          </cell>
          <cell r="U378">
            <v>0</v>
          </cell>
        </row>
        <row r="379">
          <cell r="C379">
            <v>96.105649514014033</v>
          </cell>
          <cell r="T379">
            <v>1</v>
          </cell>
          <cell r="U379">
            <v>0</v>
          </cell>
        </row>
        <row r="380">
          <cell r="C380">
            <v>96.162553893282748</v>
          </cell>
          <cell r="T380">
            <v>1</v>
          </cell>
          <cell r="U380">
            <v>0</v>
          </cell>
        </row>
        <row r="381">
          <cell r="C381">
            <v>96.299923744321916</v>
          </cell>
          <cell r="T381">
            <v>1</v>
          </cell>
          <cell r="U381">
            <v>0</v>
          </cell>
        </row>
        <row r="382">
          <cell r="C382">
            <v>96.469223212182314</v>
          </cell>
          <cell r="T382">
            <v>1</v>
          </cell>
          <cell r="U382">
            <v>0</v>
          </cell>
        </row>
        <row r="383">
          <cell r="C383">
            <v>96.239002867722746</v>
          </cell>
          <cell r="T383">
            <v>1</v>
          </cell>
          <cell r="U383">
            <v>1</v>
          </cell>
        </row>
        <row r="384">
          <cell r="C384">
            <v>95.773409690485863</v>
          </cell>
          <cell r="T384">
            <v>1</v>
          </cell>
          <cell r="U384">
            <v>1</v>
          </cell>
        </row>
        <row r="385">
          <cell r="C385">
            <v>95.167429374871631</v>
          </cell>
          <cell r="T385">
            <v>1</v>
          </cell>
          <cell r="U385">
            <v>1</v>
          </cell>
        </row>
        <row r="386">
          <cell r="C386">
            <v>94.743811710024019</v>
          </cell>
          <cell r="T386">
            <v>1</v>
          </cell>
          <cell r="U386">
            <v>1</v>
          </cell>
        </row>
        <row r="387">
          <cell r="C387">
            <v>94.435716139473158</v>
          </cell>
          <cell r="T387">
            <v>1</v>
          </cell>
          <cell r="U387">
            <v>1</v>
          </cell>
        </row>
        <row r="388">
          <cell r="C388">
            <v>93.929089147887581</v>
          </cell>
          <cell r="T388">
            <v>1</v>
          </cell>
          <cell r="U388">
            <v>1</v>
          </cell>
        </row>
        <row r="389">
          <cell r="C389">
            <v>92.9840629298359</v>
          </cell>
          <cell r="T389">
            <v>1</v>
          </cell>
          <cell r="U389">
            <v>1</v>
          </cell>
        </row>
        <row r="390">
          <cell r="C390">
            <v>91.811262351246242</v>
          </cell>
          <cell r="T390">
            <v>1</v>
          </cell>
          <cell r="U390">
            <v>1</v>
          </cell>
        </row>
        <row r="391">
          <cell r="C391">
            <v>90.442722991204747</v>
          </cell>
          <cell r="T391">
            <v>1</v>
          </cell>
          <cell r="U391">
            <v>1</v>
          </cell>
        </row>
        <row r="392">
          <cell r="C392">
            <v>89.199663239834038</v>
          </cell>
          <cell r="T392">
            <v>1</v>
          </cell>
          <cell r="U392">
            <v>1</v>
          </cell>
        </row>
        <row r="393">
          <cell r="C393">
            <v>87.782899725964839</v>
          </cell>
          <cell r="T393">
            <v>1</v>
          </cell>
          <cell r="U393">
            <v>1</v>
          </cell>
        </row>
        <row r="394">
          <cell r="C394">
            <v>86.289771750795467</v>
          </cell>
          <cell r="T394">
            <v>1</v>
          </cell>
          <cell r="U394">
            <v>1</v>
          </cell>
        </row>
        <row r="395">
          <cell r="C395">
            <v>84.631927883853763</v>
          </cell>
          <cell r="T395">
            <v>1</v>
          </cell>
          <cell r="U395">
            <v>1</v>
          </cell>
        </row>
        <row r="396">
          <cell r="C396">
            <v>83.301606222352646</v>
          </cell>
          <cell r="T396">
            <v>1</v>
          </cell>
          <cell r="U396">
            <v>1</v>
          </cell>
        </row>
        <row r="397">
          <cell r="C397">
            <v>82.393481023847201</v>
          </cell>
          <cell r="T397">
            <v>1</v>
          </cell>
          <cell r="U397">
            <v>1</v>
          </cell>
        </row>
        <row r="398">
          <cell r="C398">
            <v>81.956414058064965</v>
          </cell>
          <cell r="T398">
            <v>1</v>
          </cell>
          <cell r="U398">
            <v>1</v>
          </cell>
        </row>
        <row r="399">
          <cell r="C399">
            <v>81.594928058318942</v>
          </cell>
          <cell r="T399">
            <v>1</v>
          </cell>
          <cell r="U399">
            <v>1</v>
          </cell>
        </row>
        <row r="400">
          <cell r="C400">
            <v>81.119798380176604</v>
          </cell>
          <cell r="T400">
            <v>1</v>
          </cell>
          <cell r="U400">
            <v>1</v>
          </cell>
        </row>
        <row r="401">
          <cell r="C401">
            <v>80.613156021077344</v>
          </cell>
          <cell r="T401">
            <v>1</v>
          </cell>
          <cell r="U401">
            <v>1</v>
          </cell>
        </row>
        <row r="402">
          <cell r="C402">
            <v>80.414192677820708</v>
          </cell>
          <cell r="T402">
            <v>1</v>
          </cell>
          <cell r="U402">
            <v>1</v>
          </cell>
        </row>
        <row r="403">
          <cell r="C403">
            <v>80.522276648634985</v>
          </cell>
          <cell r="T403">
            <v>0</v>
          </cell>
          <cell r="U403">
            <v>1</v>
          </cell>
        </row>
        <row r="404">
          <cell r="C404">
            <v>81.005576361435928</v>
          </cell>
          <cell r="T404">
            <v>0</v>
          </cell>
          <cell r="U404">
            <v>0</v>
          </cell>
        </row>
        <row r="405">
          <cell r="C405">
            <v>81.817284459010921</v>
          </cell>
          <cell r="T405">
            <v>0</v>
          </cell>
          <cell r="U405">
            <v>0</v>
          </cell>
        </row>
        <row r="406">
          <cell r="C406">
            <v>82.658870134015032</v>
          </cell>
          <cell r="T406">
            <v>0</v>
          </cell>
          <cell r="U406">
            <v>0</v>
          </cell>
        </row>
        <row r="407">
          <cell r="C407">
            <v>83.23985221557831</v>
          </cell>
          <cell r="T407">
            <v>0</v>
          </cell>
          <cell r="U407">
            <v>0</v>
          </cell>
        </row>
        <row r="408">
          <cell r="C408">
            <v>83.948524267033676</v>
          </cell>
          <cell r="T408">
            <v>0</v>
          </cell>
          <cell r="U408">
            <v>0</v>
          </cell>
        </row>
        <row r="409">
          <cell r="C409">
            <v>84.670183939331622</v>
          </cell>
          <cell r="T409">
            <v>0</v>
          </cell>
          <cell r="U409">
            <v>0</v>
          </cell>
        </row>
        <row r="410">
          <cell r="C410">
            <v>85.772601078575534</v>
          </cell>
          <cell r="T410">
            <v>0</v>
          </cell>
          <cell r="U410">
            <v>0</v>
          </cell>
        </row>
        <row r="411">
          <cell r="C411">
            <v>86.778153472741863</v>
          </cell>
          <cell r="T411">
            <v>0</v>
          </cell>
          <cell r="U411">
            <v>0</v>
          </cell>
        </row>
        <row r="412">
          <cell r="C412">
            <v>87.906900006981488</v>
          </cell>
          <cell r="T412">
            <v>0</v>
          </cell>
          <cell r="U412">
            <v>0</v>
          </cell>
        </row>
        <row r="413">
          <cell r="C413">
            <v>88.770097265734051</v>
          </cell>
          <cell r="T413">
            <v>0</v>
          </cell>
          <cell r="U413">
            <v>0</v>
          </cell>
        </row>
        <row r="414">
          <cell r="C414">
            <v>89.672176390429087</v>
          </cell>
          <cell r="T414">
            <v>0</v>
          </cell>
          <cell r="U414">
            <v>0</v>
          </cell>
        </row>
        <row r="415">
          <cell r="C415">
            <v>90.710250002619233</v>
          </cell>
          <cell r="T415">
            <v>0</v>
          </cell>
          <cell r="U415">
            <v>0</v>
          </cell>
        </row>
        <row r="416">
          <cell r="C416">
            <v>92.12475440834433</v>
          </cell>
          <cell r="T416">
            <v>0</v>
          </cell>
          <cell r="U416">
            <v>0</v>
          </cell>
        </row>
        <row r="417">
          <cell r="C417">
            <v>93.467352410780961</v>
          </cell>
          <cell r="T417">
            <v>0</v>
          </cell>
          <cell r="U417">
            <v>0</v>
          </cell>
        </row>
        <row r="418">
          <cell r="C418">
            <v>94.491993001153418</v>
          </cell>
          <cell r="T418">
            <v>0</v>
          </cell>
          <cell r="U418">
            <v>0</v>
          </cell>
        </row>
        <row r="419">
          <cell r="C419">
            <v>95.440776273859115</v>
          </cell>
          <cell r="T419">
            <v>0</v>
          </cell>
          <cell r="U419">
            <v>0</v>
          </cell>
        </row>
        <row r="420">
          <cell r="C420">
            <v>96.40997388199736</v>
          </cell>
          <cell r="T420">
            <v>0</v>
          </cell>
          <cell r="U420">
            <v>0</v>
          </cell>
        </row>
        <row r="421">
          <cell r="C421">
            <v>97.319101365092791</v>
          </cell>
          <cell r="T421">
            <v>0</v>
          </cell>
          <cell r="U421">
            <v>0</v>
          </cell>
        </row>
        <row r="422">
          <cell r="C422">
            <v>98.123212463089573</v>
          </cell>
          <cell r="T422">
            <v>0</v>
          </cell>
          <cell r="U422">
            <v>0</v>
          </cell>
        </row>
        <row r="423">
          <cell r="C423">
            <v>99.182563313995701</v>
          </cell>
          <cell r="T423">
            <v>0</v>
          </cell>
          <cell r="U423">
            <v>0</v>
          </cell>
        </row>
        <row r="424">
          <cell r="C424">
            <v>100.07153488954739</v>
          </cell>
          <cell r="T424">
            <v>0</v>
          </cell>
          <cell r="U424">
            <v>0</v>
          </cell>
        </row>
        <row r="425">
          <cell r="C425">
            <v>100.68072151030908</v>
          </cell>
          <cell r="T425">
            <v>0</v>
          </cell>
          <cell r="U425">
            <v>0</v>
          </cell>
        </row>
        <row r="426">
          <cell r="C426">
            <v>101.24332719824018</v>
          </cell>
          <cell r="T426">
            <v>0</v>
          </cell>
          <cell r="U426">
            <v>0</v>
          </cell>
        </row>
        <row r="427">
          <cell r="C427">
            <v>101.82893378443957</v>
          </cell>
          <cell r="T427">
            <v>0</v>
          </cell>
          <cell r="U427">
            <v>0</v>
          </cell>
        </row>
        <row r="428">
          <cell r="C428">
            <v>102.2759373754631</v>
          </cell>
          <cell r="T428">
            <v>0</v>
          </cell>
          <cell r="U428">
            <v>0</v>
          </cell>
        </row>
        <row r="429">
          <cell r="C429">
            <v>103.06909411084597</v>
          </cell>
          <cell r="T429">
            <v>0</v>
          </cell>
          <cell r="U429">
            <v>0</v>
          </cell>
        </row>
        <row r="430">
          <cell r="C430">
            <v>104.35482383312022</v>
          </cell>
          <cell r="T430">
            <v>0</v>
          </cell>
          <cell r="U430">
            <v>0</v>
          </cell>
        </row>
        <row r="431">
          <cell r="C431">
            <v>105.60345216649223</v>
          </cell>
          <cell r="T431">
            <v>0</v>
          </cell>
          <cell r="U431">
            <v>0</v>
          </cell>
        </row>
        <row r="432">
          <cell r="C432">
            <v>106.45621139145426</v>
          </cell>
          <cell r="T432">
            <v>0</v>
          </cell>
          <cell r="U432">
            <v>0</v>
          </cell>
        </row>
        <row r="433">
          <cell r="C433">
            <v>107.42209585118093</v>
          </cell>
          <cell r="T433">
            <v>0</v>
          </cell>
          <cell r="U433">
            <v>0</v>
          </cell>
        </row>
        <row r="434">
          <cell r="C434">
            <v>108.27629715981897</v>
          </cell>
          <cell r="T434">
            <v>0</v>
          </cell>
          <cell r="U434">
            <v>0</v>
          </cell>
        </row>
        <row r="435">
          <cell r="C435">
            <v>108.90313929489538</v>
          </cell>
          <cell r="T435">
            <v>0</v>
          </cell>
          <cell r="U435">
            <v>0</v>
          </cell>
        </row>
        <row r="436">
          <cell r="C436">
            <v>109.40664165430127</v>
          </cell>
          <cell r="T436">
            <v>0</v>
          </cell>
          <cell r="U436">
            <v>0</v>
          </cell>
        </row>
        <row r="437">
          <cell r="C437">
            <v>110.06575134694627</v>
          </cell>
          <cell r="T437">
            <v>0</v>
          </cell>
          <cell r="U437">
            <v>0</v>
          </cell>
        </row>
        <row r="438">
          <cell r="C438">
            <v>110.96621972416308</v>
          </cell>
          <cell r="T438">
            <v>0</v>
          </cell>
          <cell r="U438">
            <v>0</v>
          </cell>
        </row>
        <row r="439">
          <cell r="C439">
            <v>111.98472536234638</v>
          </cell>
          <cell r="T439">
            <v>0</v>
          </cell>
          <cell r="U439">
            <v>0</v>
          </cell>
        </row>
        <row r="440">
          <cell r="C440">
            <v>113.07494667103542</v>
          </cell>
          <cell r="T440">
            <v>0</v>
          </cell>
          <cell r="U440">
            <v>0</v>
          </cell>
        </row>
        <row r="441">
          <cell r="C441">
            <v>113.99773339960105</v>
          </cell>
          <cell r="T441">
            <v>0</v>
          </cell>
          <cell r="U441">
            <v>0</v>
          </cell>
        </row>
        <row r="442">
          <cell r="C442">
            <v>114.7545501966885</v>
          </cell>
          <cell r="T442">
            <v>0</v>
          </cell>
          <cell r="U442">
            <v>0</v>
          </cell>
        </row>
        <row r="443">
          <cell r="C443">
            <v>115.52018861191013</v>
          </cell>
          <cell r="T443">
            <v>0</v>
          </cell>
          <cell r="U443">
            <v>0</v>
          </cell>
        </row>
        <row r="444">
          <cell r="C444">
            <v>116.33240485410894</v>
          </cell>
          <cell r="T444">
            <v>0</v>
          </cell>
          <cell r="U444">
            <v>0</v>
          </cell>
        </row>
        <row r="445">
          <cell r="C445">
            <v>117.10114801054625</v>
          </cell>
          <cell r="T445">
            <v>0</v>
          </cell>
          <cell r="U445">
            <v>0</v>
          </cell>
        </row>
        <row r="446">
          <cell r="C446">
            <v>117.48964279197406</v>
          </cell>
          <cell r="T446">
            <v>0</v>
          </cell>
          <cell r="U446">
            <v>0</v>
          </cell>
        </row>
        <row r="447">
          <cell r="C447">
            <v>117.72654056753939</v>
          </cell>
          <cell r="T447">
            <v>0</v>
          </cell>
          <cell r="U447">
            <v>0</v>
          </cell>
        </row>
        <row r="448">
          <cell r="C448">
            <v>118.17728913249812</v>
          </cell>
          <cell r="T448">
            <v>0</v>
          </cell>
          <cell r="U448">
            <v>0</v>
          </cell>
        </row>
        <row r="449">
          <cell r="C449">
            <v>118.89473779457433</v>
          </cell>
          <cell r="T449">
            <v>0</v>
          </cell>
          <cell r="U449">
            <v>0</v>
          </cell>
        </row>
        <row r="450">
          <cell r="C450">
            <v>119.83189418044942</v>
          </cell>
          <cell r="T450">
            <v>0</v>
          </cell>
          <cell r="U450">
            <v>0</v>
          </cell>
        </row>
        <row r="451">
          <cell r="C451">
            <v>120.77259026260116</v>
          </cell>
          <cell r="T451">
            <v>0</v>
          </cell>
          <cell r="U451">
            <v>0</v>
          </cell>
        </row>
        <row r="452">
          <cell r="C452">
            <v>121.48489984709879</v>
          </cell>
          <cell r="T452">
            <v>0</v>
          </cell>
          <cell r="U452">
            <v>0</v>
          </cell>
        </row>
        <row r="453">
          <cell r="C453">
            <v>122.25344136176962</v>
          </cell>
          <cell r="T453">
            <v>0</v>
          </cell>
          <cell r="U453">
            <v>0</v>
          </cell>
        </row>
        <row r="454">
          <cell r="C454">
            <v>123.1671893261101</v>
          </cell>
          <cell r="T454">
            <v>0</v>
          </cell>
          <cell r="U454">
            <v>0</v>
          </cell>
        </row>
        <row r="455">
          <cell r="C455">
            <v>124.122725078692</v>
          </cell>
          <cell r="T455">
            <v>0</v>
          </cell>
          <cell r="U455">
            <v>0</v>
          </cell>
        </row>
        <row r="456">
          <cell r="C456">
            <v>125.25237425934912</v>
          </cell>
          <cell r="T456">
            <v>0</v>
          </cell>
          <cell r="U456">
            <v>0</v>
          </cell>
        </row>
        <row r="457">
          <cell r="C457">
            <v>126.17286448440555</v>
          </cell>
          <cell r="T457">
            <v>0</v>
          </cell>
          <cell r="U457">
            <v>0</v>
          </cell>
        </row>
        <row r="458">
          <cell r="C458">
            <v>126.81393089031747</v>
          </cell>
          <cell r="T458">
            <v>0</v>
          </cell>
          <cell r="U458">
            <v>0</v>
          </cell>
        </row>
        <row r="459">
          <cell r="C459">
            <v>127.59643282945244</v>
          </cell>
          <cell r="T459">
            <v>0</v>
          </cell>
          <cell r="U459">
            <v>0</v>
          </cell>
        </row>
        <row r="460">
          <cell r="C460">
            <v>128.29261001326108</v>
          </cell>
          <cell r="T460">
            <v>0</v>
          </cell>
          <cell r="U460">
            <v>0</v>
          </cell>
        </row>
        <row r="461">
          <cell r="C461">
            <v>128.77844648497208</v>
          </cell>
          <cell r="T461">
            <v>0</v>
          </cell>
          <cell r="U461">
            <v>0</v>
          </cell>
        </row>
        <row r="462">
          <cell r="C462">
            <v>129.6423085993959</v>
          </cell>
          <cell r="T462">
            <v>0</v>
          </cell>
          <cell r="U462">
            <v>0</v>
          </cell>
        </row>
        <row r="463">
          <cell r="C463">
            <v>130.51476913287269</v>
          </cell>
          <cell r="T463">
            <v>0</v>
          </cell>
          <cell r="U463">
            <v>0</v>
          </cell>
        </row>
        <row r="464">
          <cell r="C464">
            <v>131.20813047729521</v>
          </cell>
          <cell r="T464">
            <v>0</v>
          </cell>
          <cell r="U464">
            <v>0</v>
          </cell>
        </row>
        <row r="465">
          <cell r="C465">
            <v>132.18688383845347</v>
          </cell>
          <cell r="T465">
            <v>0</v>
          </cell>
          <cell r="U465">
            <v>0</v>
          </cell>
        </row>
        <row r="466">
          <cell r="C466">
            <v>133.08436520893733</v>
          </cell>
          <cell r="T466">
            <v>0</v>
          </cell>
          <cell r="U466">
            <v>0</v>
          </cell>
        </row>
        <row r="467">
          <cell r="C467">
            <v>133.60862547426794</v>
          </cell>
          <cell r="T467">
            <v>0</v>
          </cell>
          <cell r="U467">
            <v>0</v>
          </cell>
        </row>
        <row r="468">
          <cell r="C468">
            <v>133.82454063292334</v>
          </cell>
          <cell r="T468">
            <v>0</v>
          </cell>
          <cell r="U468">
            <v>1</v>
          </cell>
        </row>
        <row r="469">
          <cell r="C469">
            <v>134.00573275530184</v>
          </cell>
          <cell r="T469">
            <v>0</v>
          </cell>
          <cell r="U469">
            <v>1</v>
          </cell>
        </row>
        <row r="470">
          <cell r="C470">
            <v>134.49226590946245</v>
          </cell>
          <cell r="T470">
            <v>0</v>
          </cell>
          <cell r="U470">
            <v>1</v>
          </cell>
        </row>
        <row r="471">
          <cell r="C471">
            <v>134.4864299890784</v>
          </cell>
          <cell r="T471">
            <v>1</v>
          </cell>
          <cell r="U471">
            <v>1</v>
          </cell>
        </row>
        <row r="472">
          <cell r="C472">
            <v>133.9696185914454</v>
          </cell>
          <cell r="T472">
            <v>1</v>
          </cell>
          <cell r="U472">
            <v>1</v>
          </cell>
        </row>
        <row r="473">
          <cell r="C473">
            <v>133.99751696870345</v>
          </cell>
          <cell r="T473">
            <v>1</v>
          </cell>
          <cell r="U473">
            <v>1</v>
          </cell>
        </row>
        <row r="474">
          <cell r="C474">
            <v>133.57680831691698</v>
          </cell>
          <cell r="T474">
            <v>1</v>
          </cell>
          <cell r="U474">
            <v>1</v>
          </cell>
        </row>
        <row r="475">
          <cell r="C475">
            <v>132.74053555045916</v>
          </cell>
          <cell r="T475">
            <v>1</v>
          </cell>
          <cell r="U475">
            <v>1</v>
          </cell>
        </row>
        <row r="476">
          <cell r="C476">
            <v>131.92546345054274</v>
          </cell>
          <cell r="T476">
            <v>1</v>
          </cell>
          <cell r="U476">
            <v>1</v>
          </cell>
        </row>
        <row r="477">
          <cell r="C477">
            <v>130.42317713836044</v>
          </cell>
          <cell r="T477">
            <v>1</v>
          </cell>
          <cell r="U477">
            <v>1</v>
          </cell>
        </row>
        <row r="478">
          <cell r="C478">
            <v>128.54517910458694</v>
          </cell>
          <cell r="T478">
            <v>1</v>
          </cell>
          <cell r="U478">
            <v>1</v>
          </cell>
        </row>
        <row r="479">
          <cell r="C479">
            <v>127.36324913556723</v>
          </cell>
          <cell r="T479">
            <v>1</v>
          </cell>
          <cell r="U479">
            <v>1</v>
          </cell>
        </row>
        <row r="480">
          <cell r="C480">
            <v>126.64991875442455</v>
          </cell>
          <cell r="T480">
            <v>1</v>
          </cell>
          <cell r="U480">
            <v>1</v>
          </cell>
        </row>
        <row r="481">
          <cell r="C481">
            <v>126.19350670881492</v>
          </cell>
          <cell r="T481">
            <v>1</v>
          </cell>
          <cell r="U481">
            <v>1</v>
          </cell>
        </row>
        <row r="482">
          <cell r="C482">
            <v>126.04678260905764</v>
          </cell>
          <cell r="T482">
            <v>1</v>
          </cell>
          <cell r="U482">
            <v>1</v>
          </cell>
        </row>
        <row r="483">
          <cell r="C483">
            <v>125.82845163798291</v>
          </cell>
          <cell r="T483">
            <v>1</v>
          </cell>
          <cell r="U483">
            <v>1</v>
          </cell>
        </row>
        <row r="484">
          <cell r="C484">
            <v>126.14376463019516</v>
          </cell>
          <cell r="T484">
            <v>0</v>
          </cell>
          <cell r="U484">
            <v>1</v>
          </cell>
        </row>
        <row r="485">
          <cell r="C485">
            <v>127.13503394804049</v>
          </cell>
          <cell r="T485">
            <v>0</v>
          </cell>
          <cell r="U485">
            <v>0</v>
          </cell>
        </row>
        <row r="486">
          <cell r="C486">
            <v>127.95057553497054</v>
          </cell>
          <cell r="T486">
            <v>0</v>
          </cell>
          <cell r="U486">
            <v>0</v>
          </cell>
        </row>
        <row r="487">
          <cell r="C487">
            <v>128.71357843446017</v>
          </cell>
          <cell r="T487">
            <v>0</v>
          </cell>
          <cell r="U487">
            <v>0</v>
          </cell>
        </row>
        <row r="488">
          <cell r="C488">
            <v>129.6679362551227</v>
          </cell>
          <cell r="T488">
            <v>0</v>
          </cell>
          <cell r="U488">
            <v>0</v>
          </cell>
        </row>
        <row r="489">
          <cell r="C489">
            <v>130.33790900624638</v>
          </cell>
          <cell r="T489">
            <v>0</v>
          </cell>
          <cell r="U489">
            <v>0</v>
          </cell>
        </row>
        <row r="490">
          <cell r="C490">
            <v>130.89376635822353</v>
          </cell>
          <cell r="T490">
            <v>0</v>
          </cell>
          <cell r="U490">
            <v>0</v>
          </cell>
        </row>
        <row r="491">
          <cell r="C491">
            <v>132.08618352292473</v>
          </cell>
          <cell r="T491">
            <v>0</v>
          </cell>
          <cell r="U491">
            <v>0</v>
          </cell>
        </row>
        <row r="492">
          <cell r="C492">
            <v>133.7097345013114</v>
          </cell>
          <cell r="T492">
            <v>0</v>
          </cell>
          <cell r="U492">
            <v>0</v>
          </cell>
        </row>
        <row r="493">
          <cell r="C493">
            <v>134.85020250718873</v>
          </cell>
          <cell r="T493">
            <v>0</v>
          </cell>
          <cell r="U493">
            <v>0</v>
          </cell>
        </row>
        <row r="494">
          <cell r="C494">
            <v>135.67587531623283</v>
          </cell>
          <cell r="T494">
            <v>0</v>
          </cell>
          <cell r="U494">
            <v>0</v>
          </cell>
        </row>
        <row r="495">
          <cell r="C495">
            <v>136.40482417675463</v>
          </cell>
          <cell r="T495">
            <v>0</v>
          </cell>
          <cell r="U495">
            <v>0</v>
          </cell>
        </row>
        <row r="496">
          <cell r="C496">
            <v>136.53868797783926</v>
          </cell>
          <cell r="T496">
            <v>0</v>
          </cell>
          <cell r="U496">
            <v>0</v>
          </cell>
        </row>
        <row r="497">
          <cell r="C497">
            <v>136.55196603281183</v>
          </cell>
          <cell r="T497">
            <v>0</v>
          </cell>
          <cell r="U497">
            <v>0</v>
          </cell>
        </row>
        <row r="498">
          <cell r="C498">
            <v>137.19612897136781</v>
          </cell>
          <cell r="T498">
            <v>0</v>
          </cell>
          <cell r="U498">
            <v>0</v>
          </cell>
        </row>
        <row r="499">
          <cell r="C499">
            <v>138.00802421424382</v>
          </cell>
          <cell r="T499">
            <v>0</v>
          </cell>
          <cell r="U499">
            <v>0</v>
          </cell>
        </row>
        <row r="500">
          <cell r="C500">
            <v>138.62477567858107</v>
          </cell>
          <cell r="T500">
            <v>0</v>
          </cell>
          <cell r="U500">
            <v>0</v>
          </cell>
        </row>
        <row r="501">
          <cell r="C501">
            <v>139.62767945822702</v>
          </cell>
          <cell r="T501">
            <v>0</v>
          </cell>
          <cell r="U501">
            <v>0</v>
          </cell>
        </row>
        <row r="502">
          <cell r="C502">
            <v>141.19569880761841</v>
          </cell>
          <cell r="T502">
            <v>0</v>
          </cell>
          <cell r="U502">
            <v>0</v>
          </cell>
        </row>
        <row r="503">
          <cell r="C503">
            <v>142.28447060410053</v>
          </cell>
          <cell r="T503">
            <v>0</v>
          </cell>
          <cell r="U503">
            <v>0</v>
          </cell>
        </row>
        <row r="504">
          <cell r="C504">
            <v>142.63946258226449</v>
          </cell>
          <cell r="T504">
            <v>0</v>
          </cell>
          <cell r="U504">
            <v>0</v>
          </cell>
        </row>
        <row r="505">
          <cell r="C505">
            <v>143.09710751796385</v>
          </cell>
          <cell r="T505">
            <v>0</v>
          </cell>
          <cell r="U505">
            <v>0</v>
          </cell>
        </row>
        <row r="506">
          <cell r="C506">
            <v>143.90328377736549</v>
          </cell>
          <cell r="T506">
            <v>0</v>
          </cell>
          <cell r="U506">
            <v>0</v>
          </cell>
        </row>
        <row r="507">
          <cell r="C507">
            <v>144.43796080250922</v>
          </cell>
          <cell r="T507">
            <v>0</v>
          </cell>
          <cell r="U507">
            <v>0</v>
          </cell>
        </row>
        <row r="508">
          <cell r="C508">
            <v>144.76914712792737</v>
          </cell>
          <cell r="T508">
            <v>0</v>
          </cell>
          <cell r="U508">
            <v>0</v>
          </cell>
        </row>
        <row r="509">
          <cell r="C509">
            <v>144.77391104578496</v>
          </cell>
          <cell r="T509">
            <v>0</v>
          </cell>
          <cell r="U509">
            <v>1</v>
          </cell>
        </row>
        <row r="510">
          <cell r="C510">
            <v>144.74806723508505</v>
          </cell>
          <cell r="T510">
            <v>0</v>
          </cell>
          <cell r="U510">
            <v>1</v>
          </cell>
        </row>
        <row r="511">
          <cell r="C511">
            <v>145.13639013130438</v>
          </cell>
          <cell r="T511">
            <v>0</v>
          </cell>
          <cell r="U511">
            <v>1</v>
          </cell>
        </row>
        <row r="512">
          <cell r="C512">
            <v>145.5402581677738</v>
          </cell>
          <cell r="T512">
            <v>0</v>
          </cell>
          <cell r="U512">
            <v>1</v>
          </cell>
        </row>
        <row r="513">
          <cell r="C513">
            <v>145.5946893599284</v>
          </cell>
          <cell r="T513">
            <v>0</v>
          </cell>
          <cell r="U513">
            <v>1</v>
          </cell>
        </row>
        <row r="514">
          <cell r="C514">
            <v>145.55392452330582</v>
          </cell>
          <cell r="T514">
            <v>1</v>
          </cell>
          <cell r="U514">
            <v>1</v>
          </cell>
        </row>
        <row r="515">
          <cell r="C515">
            <v>145.32829318305156</v>
          </cell>
          <cell r="T515">
            <v>1</v>
          </cell>
          <cell r="U515">
            <v>1</v>
          </cell>
        </row>
        <row r="516">
          <cell r="C516">
            <v>144.53574478089524</v>
          </cell>
          <cell r="T516">
            <v>1</v>
          </cell>
          <cell r="U516">
            <v>1</v>
          </cell>
        </row>
        <row r="517">
          <cell r="C517">
            <v>143.73912326394878</v>
          </cell>
          <cell r="T517">
            <v>1</v>
          </cell>
          <cell r="U517">
            <v>1</v>
          </cell>
        </row>
        <row r="518">
          <cell r="C518">
            <v>143.02094983747153</v>
          </cell>
          <cell r="T518">
            <v>1</v>
          </cell>
          <cell r="U518">
            <v>1</v>
          </cell>
        </row>
        <row r="519">
          <cell r="C519">
            <v>142.87947935019173</v>
          </cell>
          <cell r="T519">
            <v>1</v>
          </cell>
          <cell r="U519">
            <v>1</v>
          </cell>
        </row>
        <row r="520">
          <cell r="C520">
            <v>143.43117248782025</v>
          </cell>
          <cell r="T520">
            <v>0</v>
          </cell>
          <cell r="U520">
            <v>0</v>
          </cell>
        </row>
        <row r="521">
          <cell r="C521">
            <v>143.77343797458181</v>
          </cell>
          <cell r="T521">
            <v>0</v>
          </cell>
          <cell r="U521">
            <v>0</v>
          </cell>
        </row>
        <row r="522">
          <cell r="C522">
            <v>143.81572108201846</v>
          </cell>
          <cell r="T522">
            <v>0</v>
          </cell>
          <cell r="U522">
            <v>0</v>
          </cell>
        </row>
        <row r="523">
          <cell r="C523">
            <v>143.99700810013067</v>
          </cell>
          <cell r="T523">
            <v>0</v>
          </cell>
          <cell r="U523">
            <v>0</v>
          </cell>
        </row>
        <row r="524">
          <cell r="C524">
            <v>144.07495458872205</v>
          </cell>
          <cell r="T524">
            <v>0</v>
          </cell>
          <cell r="U524">
            <v>0</v>
          </cell>
        </row>
        <row r="525">
          <cell r="C525">
            <v>144.4637240890502</v>
          </cell>
          <cell r="T525">
            <v>0</v>
          </cell>
          <cell r="U525">
            <v>0</v>
          </cell>
        </row>
        <row r="526">
          <cell r="C526">
            <v>145.11035064658989</v>
          </cell>
          <cell r="T526">
            <v>0</v>
          </cell>
          <cell r="U526">
            <v>0</v>
          </cell>
        </row>
        <row r="527">
          <cell r="C527">
            <v>145.57108590342708</v>
          </cell>
          <cell r="T527">
            <v>0</v>
          </cell>
          <cell r="U527">
            <v>0</v>
          </cell>
        </row>
        <row r="528">
          <cell r="C528">
            <v>146.50690583695757</v>
          </cell>
          <cell r="T528">
            <v>0</v>
          </cell>
          <cell r="U528">
            <v>0</v>
          </cell>
        </row>
        <row r="529">
          <cell r="C529">
            <v>147.48689477354128</v>
          </cell>
          <cell r="T529">
            <v>0</v>
          </cell>
          <cell r="U529">
            <v>0</v>
          </cell>
        </row>
        <row r="530">
          <cell r="C530">
            <v>147.97136347753823</v>
          </cell>
          <cell r="T530">
            <v>0</v>
          </cell>
          <cell r="U530">
            <v>0</v>
          </cell>
        </row>
        <row r="531">
          <cell r="C531">
            <v>148.03247452158195</v>
          </cell>
          <cell r="T531">
            <v>0</v>
          </cell>
          <cell r="U531">
            <v>1</v>
          </cell>
        </row>
        <row r="532">
          <cell r="C532">
            <v>147.61634152719037</v>
          </cell>
          <cell r="T532">
            <v>1</v>
          </cell>
          <cell r="U532">
            <v>1</v>
          </cell>
        </row>
        <row r="533">
          <cell r="C533">
            <v>147.33780667301156</v>
          </cell>
          <cell r="T533">
            <v>1</v>
          </cell>
          <cell r="U533">
            <v>1</v>
          </cell>
        </row>
        <row r="534">
          <cell r="C534">
            <v>147.54698036451668</v>
          </cell>
          <cell r="T534">
            <v>1</v>
          </cell>
          <cell r="U534">
            <v>1</v>
          </cell>
        </row>
        <row r="535">
          <cell r="C535">
            <v>147.50189438476585</v>
          </cell>
          <cell r="T535">
            <v>1</v>
          </cell>
          <cell r="U535">
            <v>1</v>
          </cell>
        </row>
        <row r="536">
          <cell r="C536">
            <v>147.22936022308107</v>
          </cell>
          <cell r="T536">
            <v>1</v>
          </cell>
          <cell r="U536">
            <v>1</v>
          </cell>
        </row>
        <row r="537">
          <cell r="C537">
            <v>146.93690481529418</v>
          </cell>
          <cell r="T537">
            <v>1</v>
          </cell>
          <cell r="U537">
            <v>1</v>
          </cell>
        </row>
        <row r="538">
          <cell r="C538">
            <v>146.54564987878007</v>
          </cell>
          <cell r="T538">
            <v>1</v>
          </cell>
          <cell r="U538">
            <v>1</v>
          </cell>
        </row>
        <row r="539">
          <cell r="C539">
            <v>145.99932848218523</v>
          </cell>
          <cell r="T539">
            <v>1</v>
          </cell>
          <cell r="U539">
            <v>1</v>
          </cell>
        </row>
        <row r="540">
          <cell r="C540">
            <v>145.19071896075874</v>
          </cell>
          <cell r="T540">
            <v>1</v>
          </cell>
          <cell r="U540">
            <v>1</v>
          </cell>
        </row>
        <row r="541">
          <cell r="C541">
            <v>144.43625394888977</v>
          </cell>
          <cell r="T541">
            <v>1</v>
          </cell>
          <cell r="U541">
            <v>1</v>
          </cell>
        </row>
        <row r="542">
          <cell r="C542">
            <v>143.86617077735562</v>
          </cell>
          <cell r="T542">
            <v>1</v>
          </cell>
          <cell r="U542">
            <v>1</v>
          </cell>
        </row>
        <row r="543">
          <cell r="C543">
            <v>143.66704902741989</v>
          </cell>
          <cell r="T543">
            <v>1</v>
          </cell>
          <cell r="U543">
            <v>1</v>
          </cell>
        </row>
        <row r="544">
          <cell r="C544">
            <v>143.70421595442613</v>
          </cell>
          <cell r="T544">
            <v>1</v>
          </cell>
          <cell r="U544">
            <v>1</v>
          </cell>
        </row>
        <row r="545">
          <cell r="C545">
            <v>143.23428669380189</v>
          </cell>
          <cell r="T545">
            <v>1</v>
          </cell>
          <cell r="U545">
            <v>1</v>
          </cell>
        </row>
        <row r="546">
          <cell r="C546">
            <v>142.64718783510773</v>
          </cell>
          <cell r="T546">
            <v>1</v>
          </cell>
          <cell r="U546">
            <v>1</v>
          </cell>
        </row>
        <row r="547">
          <cell r="C547">
            <v>142.99712143445223</v>
          </cell>
          <cell r="T547">
            <v>0</v>
          </cell>
          <cell r="U547">
            <v>0</v>
          </cell>
        </row>
        <row r="548">
          <cell r="C548">
            <v>143.77682110898269</v>
          </cell>
          <cell r="T548">
            <v>0</v>
          </cell>
          <cell r="U548">
            <v>0</v>
          </cell>
        </row>
        <row r="549">
          <cell r="C549">
            <v>144.07111180552295</v>
          </cell>
          <cell r="T549">
            <v>0</v>
          </cell>
          <cell r="U549">
            <v>0</v>
          </cell>
        </row>
        <row r="550">
          <cell r="C550">
            <v>144.10976008399277</v>
          </cell>
          <cell r="T550">
            <v>0</v>
          </cell>
          <cell r="U550">
            <v>0</v>
          </cell>
        </row>
        <row r="551">
          <cell r="C551">
            <v>144.76616803646732</v>
          </cell>
          <cell r="T551">
            <v>0</v>
          </cell>
          <cell r="U551">
            <v>0</v>
          </cell>
        </row>
        <row r="552">
          <cell r="C552">
            <v>145.80627576846885</v>
          </cell>
          <cell r="T552">
            <v>0</v>
          </cell>
          <cell r="U552">
            <v>0</v>
          </cell>
        </row>
        <row r="553">
          <cell r="C553">
            <v>146.71148872683807</v>
          </cell>
          <cell r="T553">
            <v>0</v>
          </cell>
          <cell r="U553">
            <v>0</v>
          </cell>
        </row>
        <row r="554">
          <cell r="C554">
            <v>147.51356660356831</v>
          </cell>
          <cell r="T554">
            <v>0</v>
          </cell>
          <cell r="U554">
            <v>0</v>
          </cell>
        </row>
        <row r="555">
          <cell r="C555">
            <v>148.05201447087879</v>
          </cell>
          <cell r="T555">
            <v>0</v>
          </cell>
          <cell r="U555">
            <v>0</v>
          </cell>
        </row>
        <row r="556">
          <cell r="C556">
            <v>148.41388170406248</v>
          </cell>
          <cell r="T556">
            <v>0</v>
          </cell>
          <cell r="U556">
            <v>0</v>
          </cell>
        </row>
        <row r="557">
          <cell r="C557">
            <v>148.53012294149889</v>
          </cell>
          <cell r="T557">
            <v>0</v>
          </cell>
          <cell r="U557">
            <v>0</v>
          </cell>
        </row>
        <row r="558">
          <cell r="C558">
            <v>148.52121833772543</v>
          </cell>
          <cell r="T558">
            <v>1</v>
          </cell>
          <cell r="U558">
            <v>0</v>
          </cell>
        </row>
        <row r="559">
          <cell r="C559">
            <v>148.18035917036491</v>
          </cell>
          <cell r="T559">
            <v>1</v>
          </cell>
          <cell r="U559">
            <v>1</v>
          </cell>
        </row>
        <row r="560">
          <cell r="C560">
            <v>147.65624814455302</v>
          </cell>
          <cell r="T560">
            <v>1</v>
          </cell>
          <cell r="U560">
            <v>1</v>
          </cell>
        </row>
        <row r="561">
          <cell r="C561">
            <v>146.76219393792587</v>
          </cell>
          <cell r="T561">
            <v>1</v>
          </cell>
          <cell r="U561">
            <v>1</v>
          </cell>
        </row>
        <row r="562">
          <cell r="C562">
            <v>145.67045200272162</v>
          </cell>
          <cell r="T562">
            <v>1</v>
          </cell>
          <cell r="U562">
            <v>1</v>
          </cell>
        </row>
        <row r="563">
          <cell r="C563">
            <v>144.88860386570457</v>
          </cell>
          <cell r="T563">
            <v>1</v>
          </cell>
          <cell r="U563">
            <v>1</v>
          </cell>
        </row>
        <row r="564">
          <cell r="C564">
            <v>144.31683614024496</v>
          </cell>
          <cell r="T564">
            <v>1</v>
          </cell>
          <cell r="U564">
            <v>1</v>
          </cell>
        </row>
        <row r="565">
          <cell r="C565">
            <v>143.87875323579146</v>
          </cell>
          <cell r="T565">
            <v>1</v>
          </cell>
          <cell r="U565">
            <v>1</v>
          </cell>
        </row>
        <row r="566">
          <cell r="C566">
            <v>143.50475534775714</v>
          </cell>
          <cell r="T566">
            <v>1</v>
          </cell>
          <cell r="U566">
            <v>1</v>
          </cell>
        </row>
        <row r="567">
          <cell r="C567">
            <v>143.00849465125575</v>
          </cell>
          <cell r="T567">
            <v>1</v>
          </cell>
          <cell r="U567">
            <v>1</v>
          </cell>
        </row>
        <row r="568">
          <cell r="C568">
            <v>142.6167654828314</v>
          </cell>
          <cell r="T568">
            <v>1</v>
          </cell>
          <cell r="U568">
            <v>1</v>
          </cell>
        </row>
        <row r="569">
          <cell r="C569">
            <v>142.77863878090423</v>
          </cell>
          <cell r="T569">
            <v>0</v>
          </cell>
          <cell r="U569">
            <v>0</v>
          </cell>
        </row>
        <row r="570">
          <cell r="C570">
            <v>143.18935409408871</v>
          </cell>
          <cell r="T570">
            <v>0</v>
          </cell>
          <cell r="U570">
            <v>0</v>
          </cell>
        </row>
        <row r="571">
          <cell r="C571">
            <v>143.51558354136733</v>
          </cell>
          <cell r="T571">
            <v>0</v>
          </cell>
          <cell r="U571">
            <v>0</v>
          </cell>
        </row>
        <row r="572">
          <cell r="C572">
            <v>143.98336037435956</v>
          </cell>
          <cell r="T572">
            <v>0</v>
          </cell>
          <cell r="U572">
            <v>0</v>
          </cell>
        </row>
        <row r="573">
          <cell r="C573">
            <v>144.82338773895214</v>
          </cell>
          <cell r="T573">
            <v>0</v>
          </cell>
          <cell r="U573">
            <v>0</v>
          </cell>
        </row>
        <row r="574">
          <cell r="C574">
            <v>145.69816028308804</v>
          </cell>
          <cell r="T574">
            <v>0</v>
          </cell>
          <cell r="U574">
            <v>0</v>
          </cell>
        </row>
        <row r="575">
          <cell r="C575">
            <v>146.1867580515719</v>
          </cell>
          <cell r="T575">
            <v>0</v>
          </cell>
          <cell r="U575">
            <v>0</v>
          </cell>
        </row>
        <row r="576">
          <cell r="C576">
            <v>146.43099664086944</v>
          </cell>
          <cell r="T576">
            <v>0</v>
          </cell>
          <cell r="U576">
            <v>0</v>
          </cell>
        </row>
        <row r="577">
          <cell r="C577">
            <v>147.19620554667731</v>
          </cell>
          <cell r="T577">
            <v>0</v>
          </cell>
          <cell r="U577">
            <v>0</v>
          </cell>
        </row>
        <row r="578">
          <cell r="C578">
            <v>148.15825080192676</v>
          </cell>
          <cell r="T578">
            <v>0</v>
          </cell>
          <cell r="U578">
            <v>0</v>
          </cell>
        </row>
        <row r="579">
          <cell r="C579">
            <v>148.69913474942709</v>
          </cell>
          <cell r="T579">
            <v>0</v>
          </cell>
          <cell r="U579">
            <v>0</v>
          </cell>
        </row>
        <row r="580">
          <cell r="C580">
            <v>149.25331458570818</v>
          </cell>
          <cell r="T580">
            <v>0</v>
          </cell>
          <cell r="U580">
            <v>0</v>
          </cell>
        </row>
        <row r="581">
          <cell r="C581">
            <v>149.99413357224296</v>
          </cell>
          <cell r="T581">
            <v>0</v>
          </cell>
          <cell r="U581">
            <v>0</v>
          </cell>
        </row>
        <row r="582">
          <cell r="C582">
            <v>150.23667862513361</v>
          </cell>
          <cell r="T582">
            <v>0</v>
          </cell>
          <cell r="U582">
            <v>0</v>
          </cell>
        </row>
        <row r="583">
          <cell r="C583">
            <v>150.18110657633116</v>
          </cell>
          <cell r="T583">
            <v>0</v>
          </cell>
          <cell r="U583">
            <v>0</v>
          </cell>
        </row>
        <row r="584">
          <cell r="C584">
            <v>150.45641984284447</v>
          </cell>
          <cell r="T584">
            <v>0</v>
          </cell>
          <cell r="U584">
            <v>0</v>
          </cell>
        </row>
        <row r="585">
          <cell r="C585">
            <v>151.0600930668104</v>
          </cell>
          <cell r="T585">
            <v>0</v>
          </cell>
          <cell r="U585">
            <v>0</v>
          </cell>
        </row>
        <row r="586">
          <cell r="C586">
            <v>151.10832649581457</v>
          </cell>
          <cell r="T586">
            <v>1</v>
          </cell>
          <cell r="U586">
            <v>0</v>
          </cell>
        </row>
        <row r="587">
          <cell r="C587">
            <v>150.61488674093354</v>
          </cell>
          <cell r="T587">
            <v>1</v>
          </cell>
          <cell r="U587">
            <v>1</v>
          </cell>
        </row>
        <row r="588">
          <cell r="C588">
            <v>150.34314662256401</v>
          </cell>
          <cell r="T588">
            <v>1</v>
          </cell>
          <cell r="U588">
            <v>1</v>
          </cell>
        </row>
        <row r="589">
          <cell r="C589">
            <v>150.21149916756755</v>
          </cell>
          <cell r="T589">
            <v>1</v>
          </cell>
          <cell r="U589">
            <v>1</v>
          </cell>
        </row>
        <row r="590">
          <cell r="C590">
            <v>149.76467696637906</v>
          </cell>
          <cell r="T590">
            <v>1</v>
          </cell>
          <cell r="U590">
            <v>1</v>
          </cell>
        </row>
        <row r="591">
          <cell r="C591">
            <v>149.08073180184405</v>
          </cell>
          <cell r="T591">
            <v>1</v>
          </cell>
          <cell r="U591">
            <v>1</v>
          </cell>
        </row>
        <row r="592">
          <cell r="C592">
            <v>147.70383151941911</v>
          </cell>
          <cell r="T592">
            <v>1</v>
          </cell>
          <cell r="U592">
            <v>1</v>
          </cell>
        </row>
        <row r="593">
          <cell r="C593">
            <v>145.95761368975403</v>
          </cell>
          <cell r="T593">
            <v>1</v>
          </cell>
          <cell r="U593">
            <v>1</v>
          </cell>
        </row>
        <row r="594">
          <cell r="C594">
            <v>144.49542921572458</v>
          </cell>
          <cell r="T594">
            <v>1</v>
          </cell>
          <cell r="U594">
            <v>1</v>
          </cell>
        </row>
        <row r="595">
          <cell r="C595">
            <v>142.9953592496642</v>
          </cell>
          <cell r="T595">
            <v>1</v>
          </cell>
          <cell r="U595">
            <v>1</v>
          </cell>
        </row>
        <row r="596">
          <cell r="C596">
            <v>141.20878032302946</v>
          </cell>
          <cell r="T596">
            <v>1</v>
          </cell>
          <cell r="U596">
            <v>1</v>
          </cell>
        </row>
        <row r="597">
          <cell r="C597">
            <v>139.82343424632887</v>
          </cell>
          <cell r="T597">
            <v>1</v>
          </cell>
          <cell r="U597">
            <v>1</v>
          </cell>
        </row>
        <row r="598">
          <cell r="C598">
            <v>139.74914824038711</v>
          </cell>
          <cell r="T598">
            <v>1</v>
          </cell>
          <cell r="U598">
            <v>1</v>
          </cell>
        </row>
        <row r="599">
          <cell r="C599">
            <v>140.33313440309041</v>
          </cell>
          <cell r="T599">
            <v>1</v>
          </cell>
          <cell r="U599">
            <v>1</v>
          </cell>
        </row>
        <row r="600">
          <cell r="C600">
            <v>140.8519404656337</v>
          </cell>
          <cell r="T600">
            <v>1</v>
          </cell>
          <cell r="U600">
            <v>1</v>
          </cell>
        </row>
        <row r="601">
          <cell r="C601">
            <v>140.78577451789309</v>
          </cell>
          <cell r="T601">
            <v>1</v>
          </cell>
          <cell r="U601">
            <v>1</v>
          </cell>
        </row>
        <row r="602">
          <cell r="C602">
            <v>140.9389241775354</v>
          </cell>
          <cell r="T602">
            <v>1</v>
          </cell>
          <cell r="U602">
            <v>1</v>
          </cell>
        </row>
        <row r="603">
          <cell r="C603">
            <v>141.40198938339302</v>
          </cell>
          <cell r="T603">
            <v>1</v>
          </cell>
          <cell r="U603">
            <v>1</v>
          </cell>
        </row>
        <row r="604">
          <cell r="C604">
            <v>141.39622475448149</v>
          </cell>
          <cell r="T604">
            <v>1</v>
          </cell>
          <cell r="U604">
            <v>1</v>
          </cell>
        </row>
        <row r="605">
          <cell r="C605">
            <v>141.06010019507389</v>
          </cell>
          <cell r="T605">
            <v>1</v>
          </cell>
          <cell r="U605">
            <v>1</v>
          </cell>
        </row>
        <row r="606">
          <cell r="C606">
            <v>140.23955117989215</v>
          </cell>
          <cell r="T606">
            <v>1</v>
          </cell>
          <cell r="U606">
            <v>1</v>
          </cell>
        </row>
        <row r="607">
          <cell r="C607">
            <v>138.83794443706847</v>
          </cell>
          <cell r="T607">
            <v>1</v>
          </cell>
          <cell r="U607">
            <v>1</v>
          </cell>
        </row>
        <row r="608">
          <cell r="C608">
            <v>137.53614185758263</v>
          </cell>
          <cell r="T608">
            <v>1</v>
          </cell>
          <cell r="U608">
            <v>1</v>
          </cell>
        </row>
        <row r="609">
          <cell r="C609">
            <v>136.2949042644388</v>
          </cell>
          <cell r="T609">
            <v>1</v>
          </cell>
          <cell r="U609">
            <v>1</v>
          </cell>
        </row>
        <row r="610">
          <cell r="C610">
            <v>135.00021452813675</v>
          </cell>
          <cell r="T610">
            <v>1</v>
          </cell>
          <cell r="U610">
            <v>1</v>
          </cell>
        </row>
        <row r="611">
          <cell r="C611">
            <v>133.48439829847658</v>
          </cell>
          <cell r="T611">
            <v>1</v>
          </cell>
          <cell r="U611">
            <v>1</v>
          </cell>
        </row>
        <row r="612">
          <cell r="C612">
            <v>131.47969535510114</v>
          </cell>
          <cell r="T612">
            <v>1</v>
          </cell>
          <cell r="U612">
            <v>1</v>
          </cell>
        </row>
        <row r="613">
          <cell r="C613">
            <v>129.51088216817217</v>
          </cell>
          <cell r="T613">
            <v>1</v>
          </cell>
          <cell r="U613">
            <v>1</v>
          </cell>
        </row>
        <row r="614">
          <cell r="C614">
            <v>128.14147843649405</v>
          </cell>
          <cell r="T614">
            <v>1</v>
          </cell>
          <cell r="U614">
            <v>1</v>
          </cell>
        </row>
        <row r="615">
          <cell r="C615">
            <v>127.79953726391733</v>
          </cell>
          <cell r="T615">
            <v>1</v>
          </cell>
          <cell r="U615">
            <v>1</v>
          </cell>
        </row>
        <row r="616">
          <cell r="C616">
            <v>128.73499135165957</v>
          </cell>
          <cell r="T616">
            <v>0</v>
          </cell>
          <cell r="U616">
            <v>0</v>
          </cell>
        </row>
        <row r="617">
          <cell r="C617">
            <v>130.34580206833843</v>
          </cell>
          <cell r="T617">
            <v>0</v>
          </cell>
          <cell r="U617">
            <v>0</v>
          </cell>
        </row>
        <row r="618">
          <cell r="C618">
            <v>132.01584168381098</v>
          </cell>
          <cell r="T618">
            <v>0</v>
          </cell>
          <cell r="U618">
            <v>0</v>
          </cell>
        </row>
        <row r="619">
          <cell r="C619">
            <v>133.5325605424313</v>
          </cell>
          <cell r="T619">
            <v>0</v>
          </cell>
          <cell r="U619">
            <v>0</v>
          </cell>
        </row>
        <row r="620">
          <cell r="C620">
            <v>135.01023351390614</v>
          </cell>
          <cell r="T620">
            <v>0</v>
          </cell>
          <cell r="U620">
            <v>0</v>
          </cell>
        </row>
        <row r="621">
          <cell r="C621">
            <v>136.31724302382128</v>
          </cell>
          <cell r="T621">
            <v>0</v>
          </cell>
          <cell r="U621">
            <v>0</v>
          </cell>
        </row>
        <row r="622">
          <cell r="C622">
            <v>137.23689746734934</v>
          </cell>
          <cell r="T622">
            <v>0</v>
          </cell>
          <cell r="U622">
            <v>0</v>
          </cell>
        </row>
        <row r="623">
          <cell r="C623">
            <v>138.05273428688156</v>
          </cell>
          <cell r="T623">
            <v>0</v>
          </cell>
          <cell r="U623">
            <v>0</v>
          </cell>
        </row>
        <row r="624">
          <cell r="C624">
            <v>138.92429510874956</v>
          </cell>
          <cell r="T624">
            <v>0</v>
          </cell>
          <cell r="U624">
            <v>0</v>
          </cell>
        </row>
        <row r="625">
          <cell r="C625">
            <v>139.86119748613473</v>
          </cell>
          <cell r="T625">
            <v>0</v>
          </cell>
          <cell r="U625">
            <v>0</v>
          </cell>
        </row>
        <row r="626">
          <cell r="C626">
            <v>140.11910884825286</v>
          </cell>
          <cell r="T626">
            <v>0</v>
          </cell>
          <cell r="U626">
            <v>0</v>
          </cell>
        </row>
        <row r="627">
          <cell r="C627">
            <v>140.20735591271588</v>
          </cell>
          <cell r="T627">
            <v>0</v>
          </cell>
          <cell r="U627">
            <v>0</v>
          </cell>
        </row>
        <row r="628">
          <cell r="C628">
            <v>140.41536735673125</v>
          </cell>
          <cell r="T628">
            <v>0</v>
          </cell>
          <cell r="U628">
            <v>0</v>
          </cell>
        </row>
        <row r="629">
          <cell r="C629">
            <v>140.54139695735671</v>
          </cell>
          <cell r="T629">
            <v>0</v>
          </cell>
          <cell r="U629">
            <v>0</v>
          </cell>
        </row>
        <row r="630">
          <cell r="C630">
            <v>141.28017807561642</v>
          </cell>
          <cell r="T630">
            <v>0</v>
          </cell>
          <cell r="U630">
            <v>0</v>
          </cell>
        </row>
        <row r="631">
          <cell r="C631">
            <v>142.13205427390582</v>
          </cell>
          <cell r="T631">
            <v>0</v>
          </cell>
          <cell r="U631">
            <v>0</v>
          </cell>
        </row>
        <row r="632">
          <cell r="C632">
            <v>142.65730220284487</v>
          </cell>
          <cell r="T632">
            <v>0</v>
          </cell>
          <cell r="U632">
            <v>0</v>
          </cell>
        </row>
        <row r="633">
          <cell r="C633">
            <v>143.78005606151467</v>
          </cell>
          <cell r="T633">
            <v>0</v>
          </cell>
          <cell r="U633">
            <v>0</v>
          </cell>
        </row>
        <row r="634">
          <cell r="C634">
            <v>144.95632390098035</v>
          </cell>
          <cell r="T634">
            <v>0</v>
          </cell>
          <cell r="U634">
            <v>0</v>
          </cell>
        </row>
        <row r="635">
          <cell r="C635">
            <v>145.69871608281272</v>
          </cell>
          <cell r="T635">
            <v>0</v>
          </cell>
          <cell r="U635">
            <v>0</v>
          </cell>
        </row>
        <row r="636">
          <cell r="C636">
            <v>146.65673485654412</v>
          </cell>
          <cell r="T636">
            <v>0</v>
          </cell>
          <cell r="U636">
            <v>0</v>
          </cell>
        </row>
        <row r="637">
          <cell r="C637">
            <v>147.62639255805925</v>
          </cell>
          <cell r="T637">
            <v>0</v>
          </cell>
          <cell r="U637">
            <v>0</v>
          </cell>
        </row>
        <row r="638">
          <cell r="C638">
            <v>148.31331912675543</v>
          </cell>
          <cell r="T638">
            <v>0</v>
          </cell>
          <cell r="U638">
            <v>0</v>
          </cell>
        </row>
        <row r="639">
          <cell r="C639">
            <v>148.56559500191884</v>
          </cell>
          <cell r="T639">
            <v>0</v>
          </cell>
          <cell r="U639">
            <v>0</v>
          </cell>
        </row>
        <row r="640">
          <cell r="C640">
            <v>148.37574953060394</v>
          </cell>
          <cell r="T640">
            <v>1</v>
          </cell>
          <cell r="U640">
            <v>1</v>
          </cell>
        </row>
        <row r="641">
          <cell r="C641">
            <v>147.4559736911078</v>
          </cell>
          <cell r="T641">
            <v>1</v>
          </cell>
          <cell r="U641">
            <v>1</v>
          </cell>
        </row>
        <row r="642">
          <cell r="C642">
            <v>146.16564853817246</v>
          </cell>
          <cell r="T642">
            <v>1</v>
          </cell>
          <cell r="U642">
            <v>1</v>
          </cell>
        </row>
        <row r="643">
          <cell r="C643">
            <v>145.53561182154382</v>
          </cell>
          <cell r="T643">
            <v>1</v>
          </cell>
          <cell r="U643">
            <v>1</v>
          </cell>
        </row>
        <row r="644">
          <cell r="C644">
            <v>145.41060962354354</v>
          </cell>
          <cell r="T644">
            <v>1</v>
          </cell>
          <cell r="U644">
            <v>1</v>
          </cell>
        </row>
        <row r="645">
          <cell r="C645">
            <v>145.3766808718095</v>
          </cell>
          <cell r="T645">
            <v>1</v>
          </cell>
          <cell r="U645">
            <v>1</v>
          </cell>
        </row>
        <row r="646">
          <cell r="C646">
            <v>145.70418232985864</v>
          </cell>
          <cell r="T646">
            <v>1</v>
          </cell>
          <cell r="U646">
            <v>1</v>
          </cell>
        </row>
        <row r="647">
          <cell r="C647">
            <v>146.49482512767713</v>
          </cell>
          <cell r="T647">
            <v>1</v>
          </cell>
          <cell r="U647">
            <v>1</v>
          </cell>
        </row>
        <row r="648">
          <cell r="C648">
            <v>147.12962428304505</v>
          </cell>
          <cell r="T648">
            <v>1</v>
          </cell>
          <cell r="U648">
            <v>1</v>
          </cell>
        </row>
        <row r="649">
          <cell r="C649">
            <v>147.67531397205394</v>
          </cell>
          <cell r="T649">
            <v>1</v>
          </cell>
          <cell r="U649">
            <v>1</v>
          </cell>
        </row>
        <row r="650">
          <cell r="C650">
            <v>147.72078380699875</v>
          </cell>
          <cell r="T650">
            <v>1</v>
          </cell>
          <cell r="U650">
            <v>1</v>
          </cell>
        </row>
        <row r="651">
          <cell r="C651">
            <v>147.249240320985</v>
          </cell>
          <cell r="T651">
            <v>1</v>
          </cell>
          <cell r="U651">
            <v>1</v>
          </cell>
        </row>
        <row r="652">
          <cell r="C652">
            <v>147.08840836307709</v>
          </cell>
          <cell r="T652">
            <v>1</v>
          </cell>
          <cell r="U652">
            <v>1</v>
          </cell>
        </row>
        <row r="653">
          <cell r="C653">
            <v>147.05652777660828</v>
          </cell>
          <cell r="T653">
            <v>1</v>
          </cell>
          <cell r="U653">
            <v>1</v>
          </cell>
        </row>
        <row r="654">
          <cell r="C654">
            <v>146.52332944021001</v>
          </cell>
          <cell r="T654">
            <v>1</v>
          </cell>
          <cell r="U654">
            <v>1</v>
          </cell>
        </row>
        <row r="655">
          <cell r="C655">
            <v>145.83844823073991</v>
          </cell>
          <cell r="T655">
            <v>1</v>
          </cell>
          <cell r="U655">
            <v>1</v>
          </cell>
        </row>
        <row r="656">
          <cell r="C656">
            <v>144.93632043003143</v>
          </cell>
          <cell r="T656">
            <v>1</v>
          </cell>
          <cell r="U656">
            <v>1</v>
          </cell>
        </row>
        <row r="657">
          <cell r="C657">
            <v>143.19205441818286</v>
          </cell>
          <cell r="T657">
            <v>1</v>
          </cell>
          <cell r="U657">
            <v>1</v>
          </cell>
        </row>
        <row r="658">
          <cell r="C658">
            <v>140.95560047544751</v>
          </cell>
          <cell r="T658">
            <v>1</v>
          </cell>
          <cell r="U658">
            <v>1</v>
          </cell>
        </row>
        <row r="659">
          <cell r="C659">
            <v>138.85789524379919</v>
          </cell>
          <cell r="T659">
            <v>1</v>
          </cell>
          <cell r="U659">
            <v>1</v>
          </cell>
        </row>
        <row r="660">
          <cell r="C660">
            <v>137.33456370869408</v>
          </cell>
          <cell r="T660">
            <v>1</v>
          </cell>
          <cell r="U660">
            <v>1</v>
          </cell>
        </row>
        <row r="661">
          <cell r="C661">
            <v>137.05846219281375</v>
          </cell>
          <cell r="T661">
            <v>1</v>
          </cell>
          <cell r="U661">
            <v>1</v>
          </cell>
        </row>
        <row r="662">
          <cell r="C662">
            <v>137.74738919546263</v>
          </cell>
          <cell r="T662">
            <v>0</v>
          </cell>
          <cell r="U662">
            <v>0</v>
          </cell>
        </row>
        <row r="663">
          <cell r="C663">
            <v>138.73828818275814</v>
          </cell>
          <cell r="T663">
            <v>0</v>
          </cell>
          <cell r="U663">
            <v>0</v>
          </cell>
        </row>
        <row r="664">
          <cell r="C664">
            <v>139.70179290596315</v>
          </cell>
          <cell r="T664">
            <v>0</v>
          </cell>
          <cell r="U664">
            <v>0</v>
          </cell>
        </row>
        <row r="665">
          <cell r="C665">
            <v>140.66433590871458</v>
          </cell>
          <cell r="T665">
            <v>0</v>
          </cell>
          <cell r="U665">
            <v>0</v>
          </cell>
        </row>
        <row r="666">
          <cell r="C666">
            <v>141.76927175527769</v>
          </cell>
          <cell r="T666">
            <v>0</v>
          </cell>
          <cell r="U666">
            <v>0</v>
          </cell>
        </row>
        <row r="667">
          <cell r="C667">
            <v>142.81482496245496</v>
          </cell>
          <cell r="T667">
            <v>0</v>
          </cell>
          <cell r="U667">
            <v>0</v>
          </cell>
        </row>
        <row r="668">
          <cell r="C668">
            <v>143.55147643848719</v>
          </cell>
          <cell r="T668">
            <v>0</v>
          </cell>
          <cell r="U668">
            <v>0</v>
          </cell>
        </row>
        <row r="669">
          <cell r="C669">
            <v>144.43626043937371</v>
          </cell>
          <cell r="T669">
            <v>0</v>
          </cell>
          <cell r="U669">
            <v>0</v>
          </cell>
        </row>
        <row r="670">
          <cell r="C670">
            <v>145.74279262840849</v>
          </cell>
          <cell r="T670">
            <v>0</v>
          </cell>
          <cell r="U670">
            <v>0</v>
          </cell>
        </row>
        <row r="671">
          <cell r="C671">
            <v>147.060088284356</v>
          </cell>
          <cell r="T671">
            <v>0</v>
          </cell>
          <cell r="U671">
            <v>0</v>
          </cell>
        </row>
        <row r="672">
          <cell r="C672">
            <v>147.85895322975813</v>
          </cell>
          <cell r="T672">
            <v>0</v>
          </cell>
          <cell r="U672">
            <v>0</v>
          </cell>
        </row>
        <row r="673">
          <cell r="C673">
            <v>147.82478741312795</v>
          </cell>
          <cell r="T673">
            <v>1</v>
          </cell>
          <cell r="U673">
            <v>1</v>
          </cell>
        </row>
        <row r="674">
          <cell r="C674">
            <v>147.84356988504913</v>
          </cell>
          <cell r="T674">
            <v>1</v>
          </cell>
          <cell r="U674">
            <v>1</v>
          </cell>
        </row>
        <row r="675">
          <cell r="C675">
            <v>147.5922056199777</v>
          </cell>
          <cell r="T675">
            <v>1</v>
          </cell>
          <cell r="U675">
            <v>1</v>
          </cell>
        </row>
        <row r="676">
          <cell r="C676">
            <v>146.64991586898134</v>
          </cell>
          <cell r="T676">
            <v>1</v>
          </cell>
          <cell r="U676">
            <v>1</v>
          </cell>
        </row>
        <row r="677">
          <cell r="C677">
            <v>145.88971330933254</v>
          </cell>
          <cell r="T677">
            <v>1</v>
          </cell>
          <cell r="U677">
            <v>1</v>
          </cell>
        </row>
        <row r="678">
          <cell r="C678">
            <v>145.43692058172829</v>
          </cell>
          <cell r="T678">
            <v>1</v>
          </cell>
          <cell r="U678">
            <v>1</v>
          </cell>
        </row>
        <row r="679">
          <cell r="C679">
            <v>145.10572664726345</v>
          </cell>
          <cell r="T679">
            <v>1</v>
          </cell>
          <cell r="U679">
            <v>1</v>
          </cell>
        </row>
        <row r="680">
          <cell r="C680">
            <v>144.83973179437152</v>
          </cell>
          <cell r="T680">
            <v>1</v>
          </cell>
          <cell r="U680">
            <v>1</v>
          </cell>
        </row>
        <row r="681">
          <cell r="C681">
            <v>144.60987583733052</v>
          </cell>
          <cell r="T681">
            <v>1</v>
          </cell>
          <cell r="U681">
            <v>1</v>
          </cell>
        </row>
        <row r="682">
          <cell r="C682">
            <v>144.62519172816559</v>
          </cell>
          <cell r="T682">
            <v>1</v>
          </cell>
          <cell r="U682">
            <v>1</v>
          </cell>
        </row>
        <row r="683">
          <cell r="C683" t="e">
            <v>#N/A</v>
          </cell>
          <cell r="T683" t="e">
            <v>#N/A</v>
          </cell>
          <cell r="U683" t="e">
            <v>#N/A</v>
          </cell>
        </row>
        <row r="684">
          <cell r="C684" t="e">
            <v>#N/A</v>
          </cell>
          <cell r="T684" t="e">
            <v>#N/A</v>
          </cell>
          <cell r="U684" t="e">
            <v>#N/A</v>
          </cell>
        </row>
        <row r="685">
          <cell r="C685" t="e">
            <v>#N/A</v>
          </cell>
          <cell r="T685" t="e">
            <v>#N/A</v>
          </cell>
          <cell r="U685" t="e">
            <v>#N/A</v>
          </cell>
        </row>
        <row r="686">
          <cell r="C686" t="e">
            <v>#N/A</v>
          </cell>
          <cell r="T686" t="e">
            <v>#N/A</v>
          </cell>
          <cell r="U686" t="e">
            <v>#N/A</v>
          </cell>
        </row>
        <row r="687">
          <cell r="C687" t="e">
            <v>#N/A</v>
          </cell>
          <cell r="T687" t="e">
            <v>#N/A</v>
          </cell>
          <cell r="U687" t="e">
            <v>#N/A</v>
          </cell>
        </row>
        <row r="688">
          <cell r="C688" t="e">
            <v>#N/A</v>
          </cell>
          <cell r="T688" t="e">
            <v>#N/A</v>
          </cell>
          <cell r="U688" t="e">
            <v>#N/A</v>
          </cell>
        </row>
        <row r="689">
          <cell r="C689" t="e">
            <v>#N/A</v>
          </cell>
          <cell r="T689" t="e">
            <v>#N/A</v>
          </cell>
          <cell r="U689" t="e">
            <v>#N/A</v>
          </cell>
        </row>
        <row r="690">
          <cell r="C690" t="e">
            <v>#N/A</v>
          </cell>
          <cell r="T690" t="e">
            <v>#N/A</v>
          </cell>
          <cell r="U690" t="e">
            <v>#N/A</v>
          </cell>
        </row>
        <row r="691">
          <cell r="C691" t="e">
            <v>#N/A</v>
          </cell>
          <cell r="T691" t="e">
            <v>#N/A</v>
          </cell>
          <cell r="U691" t="e">
            <v>#N/A</v>
          </cell>
        </row>
        <row r="692">
          <cell r="C692" t="e">
            <v>#N/A</v>
          </cell>
          <cell r="T692" t="e">
            <v>#N/A</v>
          </cell>
          <cell r="U692" t="e">
            <v>#N/A</v>
          </cell>
        </row>
        <row r="693">
          <cell r="C693" t="e">
            <v>#N/A</v>
          </cell>
          <cell r="T693" t="e">
            <v>#N/A</v>
          </cell>
          <cell r="U693" t="e">
            <v>#N/A</v>
          </cell>
        </row>
        <row r="694">
          <cell r="C694" t="e">
            <v>#N/A</v>
          </cell>
          <cell r="T694" t="e">
            <v>#N/A</v>
          </cell>
          <cell r="U694" t="e">
            <v>#N/A</v>
          </cell>
        </row>
        <row r="695">
          <cell r="C695" t="e">
            <v>#N/A</v>
          </cell>
          <cell r="T695" t="e">
            <v>#N/A</v>
          </cell>
          <cell r="U695" t="e">
            <v>#N/A</v>
          </cell>
        </row>
        <row r="696">
          <cell r="C696" t="e">
            <v>#N/A</v>
          </cell>
          <cell r="T696" t="e">
            <v>#N/A</v>
          </cell>
          <cell r="U696" t="e">
            <v>#N/A</v>
          </cell>
        </row>
        <row r="697">
          <cell r="C697" t="e">
            <v>#N/A</v>
          </cell>
          <cell r="T697" t="e">
            <v>#N/A</v>
          </cell>
          <cell r="U697" t="e">
            <v>#N/A</v>
          </cell>
        </row>
        <row r="698">
          <cell r="C698" t="e">
            <v>#N/A</v>
          </cell>
          <cell r="T698" t="e">
            <v>#N/A</v>
          </cell>
          <cell r="U698" t="e">
            <v>#N/A</v>
          </cell>
        </row>
        <row r="699">
          <cell r="C699" t="e">
            <v>#N/A</v>
          </cell>
          <cell r="T699" t="e">
            <v>#N/A</v>
          </cell>
          <cell r="U699" t="e">
            <v>#N/A</v>
          </cell>
        </row>
        <row r="700">
          <cell r="C700" t="e">
            <v>#N/A</v>
          </cell>
          <cell r="T700" t="e">
            <v>#N/A</v>
          </cell>
          <cell r="U700" t="e">
            <v>#N/A</v>
          </cell>
        </row>
        <row r="701">
          <cell r="C701" t="e">
            <v>#N/A</v>
          </cell>
          <cell r="T701" t="e">
            <v>#N/A</v>
          </cell>
          <cell r="U701" t="e">
            <v>#N/A</v>
          </cell>
        </row>
        <row r="702">
          <cell r="C702" t="e">
            <v>#N/A</v>
          </cell>
          <cell r="T702" t="e">
            <v>#N/A</v>
          </cell>
          <cell r="U702" t="e">
            <v>#N/A</v>
          </cell>
        </row>
        <row r="703">
          <cell r="C703" t="e">
            <v>#N/A</v>
          </cell>
          <cell r="T703" t="e">
            <v>#N/A</v>
          </cell>
          <cell r="U703" t="e">
            <v>#N/A</v>
          </cell>
        </row>
        <row r="704">
          <cell r="C704" t="e">
            <v>#N/A</v>
          </cell>
          <cell r="T704" t="e">
            <v>#N/A</v>
          </cell>
          <cell r="U704" t="e">
            <v>#N/A</v>
          </cell>
        </row>
        <row r="705">
          <cell r="C705" t="e">
            <v>#N/A</v>
          </cell>
          <cell r="T705" t="e">
            <v>#N/A</v>
          </cell>
          <cell r="U705" t="e">
            <v>#N/A</v>
          </cell>
        </row>
        <row r="706">
          <cell r="C706" t="e">
            <v>#N/A</v>
          </cell>
          <cell r="T706" t="e">
            <v>#N/A</v>
          </cell>
          <cell r="U706" t="e">
            <v>#N/A</v>
          </cell>
        </row>
      </sheetData>
      <sheetData sheetId="14">
        <row r="10">
          <cell r="R10" t="str">
            <v>Reces. Argentina</v>
          </cell>
          <cell r="S10" t="str">
            <v>Desac. Argentina</v>
          </cell>
        </row>
        <row r="107">
          <cell r="R107">
            <v>0</v>
          </cell>
          <cell r="S107">
            <v>0</v>
          </cell>
        </row>
        <row r="108">
          <cell r="R108">
            <v>0</v>
          </cell>
          <cell r="S108">
            <v>0</v>
          </cell>
        </row>
        <row r="109">
          <cell r="R109">
            <v>0</v>
          </cell>
          <cell r="S109">
            <v>1</v>
          </cell>
        </row>
        <row r="110">
          <cell r="R110">
            <v>1</v>
          </cell>
          <cell r="S110">
            <v>1</v>
          </cell>
        </row>
        <row r="111">
          <cell r="R111">
            <v>1</v>
          </cell>
          <cell r="S111">
            <v>1</v>
          </cell>
        </row>
        <row r="112">
          <cell r="R112">
            <v>1</v>
          </cell>
          <cell r="S112">
            <v>1</v>
          </cell>
        </row>
        <row r="113">
          <cell r="R113">
            <v>1</v>
          </cell>
          <cell r="S113">
            <v>1</v>
          </cell>
        </row>
        <row r="114">
          <cell r="R114">
            <v>0</v>
          </cell>
          <cell r="S114">
            <v>1</v>
          </cell>
        </row>
        <row r="115">
          <cell r="R115">
            <v>0</v>
          </cell>
          <cell r="S115">
            <v>0</v>
          </cell>
        </row>
        <row r="116">
          <cell r="R116">
            <v>0</v>
          </cell>
          <cell r="S116">
            <v>0</v>
          </cell>
        </row>
        <row r="117">
          <cell r="R117">
            <v>0</v>
          </cell>
          <cell r="S117">
            <v>0</v>
          </cell>
        </row>
        <row r="118">
          <cell r="R118">
            <v>0</v>
          </cell>
          <cell r="S118">
            <v>0</v>
          </cell>
        </row>
        <row r="119">
          <cell r="R119">
            <v>0</v>
          </cell>
          <cell r="S119">
            <v>0</v>
          </cell>
        </row>
        <row r="120">
          <cell r="R120">
            <v>0</v>
          </cell>
          <cell r="S120">
            <v>0</v>
          </cell>
        </row>
        <row r="121">
          <cell r="R121">
            <v>0</v>
          </cell>
          <cell r="S121">
            <v>0</v>
          </cell>
        </row>
        <row r="122">
          <cell r="R122">
            <v>0</v>
          </cell>
          <cell r="S122">
            <v>0</v>
          </cell>
        </row>
        <row r="123">
          <cell r="R123">
            <v>0</v>
          </cell>
          <cell r="S123">
            <v>0</v>
          </cell>
        </row>
        <row r="124">
          <cell r="R124">
            <v>0</v>
          </cell>
          <cell r="S124">
            <v>0</v>
          </cell>
        </row>
        <row r="125">
          <cell r="R125">
            <v>0</v>
          </cell>
          <cell r="S125">
            <v>0</v>
          </cell>
        </row>
        <row r="126">
          <cell r="R126">
            <v>1</v>
          </cell>
          <cell r="S126">
            <v>0</v>
          </cell>
        </row>
        <row r="127">
          <cell r="R127">
            <v>1</v>
          </cell>
          <cell r="S127">
            <v>0</v>
          </cell>
        </row>
        <row r="128">
          <cell r="R128">
            <v>1</v>
          </cell>
          <cell r="S128">
            <v>0</v>
          </cell>
        </row>
        <row r="129">
          <cell r="R129">
            <v>1</v>
          </cell>
          <cell r="S129">
            <v>0</v>
          </cell>
        </row>
        <row r="130">
          <cell r="R130">
            <v>1</v>
          </cell>
          <cell r="S130">
            <v>0</v>
          </cell>
        </row>
        <row r="131">
          <cell r="R131">
            <v>1</v>
          </cell>
          <cell r="S131">
            <v>0</v>
          </cell>
        </row>
        <row r="132">
          <cell r="R132">
            <v>1</v>
          </cell>
          <cell r="S132">
            <v>0</v>
          </cell>
        </row>
        <row r="133">
          <cell r="R133">
            <v>1</v>
          </cell>
          <cell r="S133">
            <v>0</v>
          </cell>
        </row>
        <row r="134">
          <cell r="R134">
            <v>1</v>
          </cell>
          <cell r="S134">
            <v>0</v>
          </cell>
        </row>
        <row r="135">
          <cell r="R135">
            <v>1</v>
          </cell>
          <cell r="S135">
            <v>1</v>
          </cell>
        </row>
        <row r="136">
          <cell r="R136">
            <v>1</v>
          </cell>
          <cell r="S136">
            <v>1</v>
          </cell>
        </row>
        <row r="137">
          <cell r="R137">
            <v>1</v>
          </cell>
          <cell r="S137">
            <v>1</v>
          </cell>
        </row>
        <row r="138">
          <cell r="R138">
            <v>1</v>
          </cell>
          <cell r="S138">
            <v>1</v>
          </cell>
        </row>
        <row r="139">
          <cell r="R139">
            <v>1</v>
          </cell>
          <cell r="S139">
            <v>1</v>
          </cell>
        </row>
        <row r="140">
          <cell r="R140">
            <v>1</v>
          </cell>
          <cell r="S140">
            <v>1</v>
          </cell>
        </row>
        <row r="141">
          <cell r="R141">
            <v>1</v>
          </cell>
          <cell r="S141">
            <v>1</v>
          </cell>
        </row>
        <row r="142">
          <cell r="R142">
            <v>0</v>
          </cell>
          <cell r="S142">
            <v>0</v>
          </cell>
        </row>
        <row r="143">
          <cell r="R143">
            <v>0</v>
          </cell>
          <cell r="S143">
            <v>0</v>
          </cell>
        </row>
        <row r="144">
          <cell r="R144">
            <v>0</v>
          </cell>
          <cell r="S144">
            <v>0</v>
          </cell>
        </row>
        <row r="145">
          <cell r="R145">
            <v>0</v>
          </cell>
          <cell r="S145">
            <v>0</v>
          </cell>
        </row>
        <row r="146">
          <cell r="R146">
            <v>0</v>
          </cell>
          <cell r="S146">
            <v>0</v>
          </cell>
        </row>
        <row r="147">
          <cell r="R147">
            <v>0</v>
          </cell>
          <cell r="S147">
            <v>0</v>
          </cell>
        </row>
        <row r="148">
          <cell r="R148">
            <v>0</v>
          </cell>
          <cell r="S148">
            <v>0</v>
          </cell>
        </row>
        <row r="149">
          <cell r="R149">
            <v>0</v>
          </cell>
          <cell r="S149">
            <v>0</v>
          </cell>
        </row>
        <row r="150">
          <cell r="R150">
            <v>0</v>
          </cell>
          <cell r="S150">
            <v>0</v>
          </cell>
        </row>
        <row r="151">
          <cell r="R151">
            <v>0</v>
          </cell>
          <cell r="S151">
            <v>0</v>
          </cell>
        </row>
        <row r="152">
          <cell r="R152">
            <v>0</v>
          </cell>
          <cell r="S152">
            <v>0</v>
          </cell>
        </row>
        <row r="153">
          <cell r="R153">
            <v>0</v>
          </cell>
          <cell r="S153">
            <v>0</v>
          </cell>
        </row>
        <row r="154">
          <cell r="R154">
            <v>0</v>
          </cell>
          <cell r="S154">
            <v>0</v>
          </cell>
        </row>
        <row r="155">
          <cell r="R155">
            <v>0</v>
          </cell>
          <cell r="S155">
            <v>0</v>
          </cell>
        </row>
        <row r="156">
          <cell r="R156">
            <v>0</v>
          </cell>
          <cell r="S156">
            <v>0</v>
          </cell>
        </row>
        <row r="157">
          <cell r="R157">
            <v>0</v>
          </cell>
          <cell r="S157">
            <v>0</v>
          </cell>
        </row>
        <row r="158">
          <cell r="R158">
            <v>0</v>
          </cell>
          <cell r="S158">
            <v>0</v>
          </cell>
        </row>
        <row r="159">
          <cell r="R159">
            <v>0</v>
          </cell>
          <cell r="S159">
            <v>0</v>
          </cell>
        </row>
        <row r="160">
          <cell r="R160">
            <v>0</v>
          </cell>
          <cell r="S160">
            <v>0</v>
          </cell>
        </row>
        <row r="161">
          <cell r="R161">
            <v>0</v>
          </cell>
          <cell r="S161">
            <v>0</v>
          </cell>
        </row>
        <row r="162">
          <cell r="R162">
            <v>0</v>
          </cell>
          <cell r="S162">
            <v>0</v>
          </cell>
        </row>
        <row r="163">
          <cell r="R163">
            <v>0</v>
          </cell>
          <cell r="S163">
            <v>1</v>
          </cell>
        </row>
        <row r="164">
          <cell r="R164">
            <v>1</v>
          </cell>
          <cell r="S164">
            <v>1</v>
          </cell>
        </row>
        <row r="165">
          <cell r="R165">
            <v>1</v>
          </cell>
          <cell r="S165">
            <v>1</v>
          </cell>
        </row>
        <row r="166">
          <cell r="R166">
            <v>1</v>
          </cell>
          <cell r="S166">
            <v>1</v>
          </cell>
        </row>
        <row r="167">
          <cell r="R167">
            <v>1</v>
          </cell>
          <cell r="S167">
            <v>1</v>
          </cell>
        </row>
        <row r="168">
          <cell r="R168">
            <v>1</v>
          </cell>
          <cell r="S168">
            <v>1</v>
          </cell>
        </row>
        <row r="169">
          <cell r="R169">
            <v>0</v>
          </cell>
          <cell r="S169">
            <v>0</v>
          </cell>
        </row>
        <row r="170">
          <cell r="R170">
            <v>0</v>
          </cell>
          <cell r="S170">
            <v>0</v>
          </cell>
        </row>
        <row r="171">
          <cell r="R171">
            <v>0</v>
          </cell>
          <cell r="S171">
            <v>0</v>
          </cell>
        </row>
        <row r="172">
          <cell r="R172">
            <v>0</v>
          </cell>
          <cell r="S172">
            <v>0</v>
          </cell>
        </row>
        <row r="173">
          <cell r="R173">
            <v>0</v>
          </cell>
          <cell r="S173">
            <v>0</v>
          </cell>
        </row>
        <row r="174">
          <cell r="R174">
            <v>0</v>
          </cell>
          <cell r="S174">
            <v>0</v>
          </cell>
        </row>
        <row r="175">
          <cell r="R175">
            <v>0</v>
          </cell>
          <cell r="S175">
            <v>0</v>
          </cell>
        </row>
        <row r="176">
          <cell r="R176">
            <v>0</v>
          </cell>
          <cell r="S176">
            <v>0</v>
          </cell>
        </row>
        <row r="177">
          <cell r="R177">
            <v>0</v>
          </cell>
          <cell r="S177">
            <v>1</v>
          </cell>
        </row>
        <row r="178">
          <cell r="R178">
            <v>0</v>
          </cell>
          <cell r="S178">
            <v>1</v>
          </cell>
        </row>
        <row r="179">
          <cell r="R179">
            <v>1</v>
          </cell>
          <cell r="S179">
            <v>1</v>
          </cell>
        </row>
        <row r="180">
          <cell r="R180">
            <v>1</v>
          </cell>
          <cell r="S180">
            <v>1</v>
          </cell>
        </row>
        <row r="181">
          <cell r="R181">
            <v>0</v>
          </cell>
          <cell r="S181">
            <v>0</v>
          </cell>
        </row>
        <row r="182">
          <cell r="R182">
            <v>0</v>
          </cell>
          <cell r="S182">
            <v>0</v>
          </cell>
        </row>
        <row r="183">
          <cell r="R183">
            <v>0</v>
          </cell>
          <cell r="S183">
            <v>0</v>
          </cell>
        </row>
        <row r="184">
          <cell r="R184">
            <v>0</v>
          </cell>
          <cell r="S184">
            <v>1</v>
          </cell>
        </row>
        <row r="185">
          <cell r="R185">
            <v>1</v>
          </cell>
          <cell r="S185">
            <v>1</v>
          </cell>
        </row>
        <row r="186">
          <cell r="R186">
            <v>1</v>
          </cell>
          <cell r="S186">
            <v>1</v>
          </cell>
        </row>
        <row r="187">
          <cell r="R187">
            <v>1</v>
          </cell>
          <cell r="S187">
            <v>1</v>
          </cell>
        </row>
        <row r="188">
          <cell r="R188">
            <v>1</v>
          </cell>
          <cell r="S188">
            <v>1</v>
          </cell>
        </row>
        <row r="189">
          <cell r="R189">
            <v>1</v>
          </cell>
          <cell r="S189">
            <v>1</v>
          </cell>
        </row>
        <row r="190">
          <cell r="R190">
            <v>0</v>
          </cell>
          <cell r="S190">
            <v>0</v>
          </cell>
        </row>
        <row r="191">
          <cell r="R191">
            <v>0</v>
          </cell>
          <cell r="S191">
            <v>0</v>
          </cell>
        </row>
        <row r="192">
          <cell r="R192">
            <v>0</v>
          </cell>
          <cell r="S192">
            <v>0</v>
          </cell>
        </row>
        <row r="193">
          <cell r="R193">
            <v>1</v>
          </cell>
          <cell r="S193">
            <v>0</v>
          </cell>
        </row>
        <row r="194">
          <cell r="R194">
            <v>1</v>
          </cell>
          <cell r="S194">
            <v>1</v>
          </cell>
        </row>
        <row r="195">
          <cell r="R195">
            <v>1</v>
          </cell>
          <cell r="S195">
            <v>1</v>
          </cell>
        </row>
        <row r="196">
          <cell r="R196">
            <v>1</v>
          </cell>
          <cell r="S196">
            <v>1</v>
          </cell>
        </row>
        <row r="197">
          <cell r="R197">
            <v>0</v>
          </cell>
          <cell r="S197">
            <v>0</v>
          </cell>
        </row>
        <row r="198">
          <cell r="R198">
            <v>0</v>
          </cell>
          <cell r="S198">
            <v>0</v>
          </cell>
        </row>
        <row r="199">
          <cell r="R199">
            <v>0</v>
          </cell>
          <cell r="S199">
            <v>0</v>
          </cell>
        </row>
        <row r="200">
          <cell r="R200">
            <v>0</v>
          </cell>
          <cell r="S200">
            <v>0</v>
          </cell>
        </row>
        <row r="201">
          <cell r="R201">
            <v>0</v>
          </cell>
          <cell r="S201">
            <v>0</v>
          </cell>
        </row>
        <row r="202">
          <cell r="R202">
            <v>0</v>
          </cell>
          <cell r="S202">
            <v>0</v>
          </cell>
        </row>
        <row r="203">
          <cell r="R203">
            <v>1</v>
          </cell>
          <cell r="S203">
            <v>1</v>
          </cell>
        </row>
        <row r="204">
          <cell r="R204">
            <v>1</v>
          </cell>
          <cell r="S204">
            <v>1</v>
          </cell>
        </row>
        <row r="205">
          <cell r="R205">
            <v>1</v>
          </cell>
          <cell r="S205">
            <v>1</v>
          </cell>
        </row>
        <row r="206">
          <cell r="R206">
            <v>1</v>
          </cell>
          <cell r="S206">
            <v>1</v>
          </cell>
        </row>
        <row r="207">
          <cell r="R207">
            <v>1</v>
          </cell>
          <cell r="S207">
            <v>1</v>
          </cell>
        </row>
        <row r="208">
          <cell r="R208">
            <v>1</v>
          </cell>
          <cell r="S208">
            <v>1</v>
          </cell>
        </row>
        <row r="209">
          <cell r="R209">
            <v>1</v>
          </cell>
          <cell r="S209">
            <v>1</v>
          </cell>
        </row>
        <row r="210">
          <cell r="R210">
            <v>1</v>
          </cell>
          <cell r="S210">
            <v>1</v>
          </cell>
        </row>
        <row r="211">
          <cell r="R211">
            <v>1</v>
          </cell>
          <cell r="S211">
            <v>1</v>
          </cell>
        </row>
        <row r="212">
          <cell r="R212">
            <v>1</v>
          </cell>
          <cell r="S212">
            <v>1</v>
          </cell>
        </row>
        <row r="213">
          <cell r="R213">
            <v>0</v>
          </cell>
          <cell r="S213">
            <v>0</v>
          </cell>
        </row>
        <row r="214">
          <cell r="R214">
            <v>0</v>
          </cell>
          <cell r="S214">
            <v>0</v>
          </cell>
        </row>
        <row r="215">
          <cell r="R215">
            <v>0</v>
          </cell>
          <cell r="S215">
            <v>0</v>
          </cell>
        </row>
        <row r="216">
          <cell r="R216">
            <v>0</v>
          </cell>
          <cell r="S216">
            <v>0</v>
          </cell>
        </row>
        <row r="217">
          <cell r="R217">
            <v>0</v>
          </cell>
          <cell r="S217">
            <v>0</v>
          </cell>
        </row>
        <row r="218">
          <cell r="R218">
            <v>0</v>
          </cell>
          <cell r="S218">
            <v>0</v>
          </cell>
        </row>
        <row r="219">
          <cell r="R219">
            <v>0</v>
          </cell>
          <cell r="S219">
            <v>0</v>
          </cell>
        </row>
        <row r="220">
          <cell r="R220">
            <v>0</v>
          </cell>
          <cell r="S220">
            <v>0</v>
          </cell>
        </row>
        <row r="221">
          <cell r="R221">
            <v>1</v>
          </cell>
          <cell r="S221">
            <v>1</v>
          </cell>
        </row>
        <row r="222">
          <cell r="R222">
            <v>1</v>
          </cell>
          <cell r="S222">
            <v>1</v>
          </cell>
        </row>
        <row r="223">
          <cell r="R223">
            <v>1</v>
          </cell>
          <cell r="S223">
            <v>1</v>
          </cell>
        </row>
        <row r="224">
          <cell r="R224">
            <v>1</v>
          </cell>
          <cell r="S224">
            <v>1</v>
          </cell>
        </row>
        <row r="225">
          <cell r="R225">
            <v>1</v>
          </cell>
          <cell r="S225">
            <v>1</v>
          </cell>
        </row>
        <row r="226">
          <cell r="R226">
            <v>1</v>
          </cell>
          <cell r="S226">
            <v>1</v>
          </cell>
        </row>
        <row r="227">
          <cell r="R227">
            <v>1</v>
          </cell>
          <cell r="S227">
            <v>1</v>
          </cell>
        </row>
        <row r="228">
          <cell r="R228">
            <v>0</v>
          </cell>
          <cell r="S228">
            <v>0</v>
          </cell>
        </row>
        <row r="229">
          <cell r="R229">
            <v>0</v>
          </cell>
          <cell r="S229">
            <v>0</v>
          </cell>
        </row>
        <row r="230">
          <cell r="R230">
            <v>0</v>
          </cell>
          <cell r="S230">
            <v>0</v>
          </cell>
        </row>
        <row r="231">
          <cell r="R231">
            <v>0</v>
          </cell>
          <cell r="S231">
            <v>0</v>
          </cell>
        </row>
        <row r="232">
          <cell r="R232">
            <v>1</v>
          </cell>
          <cell r="S232">
            <v>1</v>
          </cell>
        </row>
        <row r="233">
          <cell r="R233">
            <v>1</v>
          </cell>
          <cell r="S233">
            <v>1</v>
          </cell>
        </row>
        <row r="234">
          <cell r="R234">
            <v>1</v>
          </cell>
          <cell r="S234">
            <v>1</v>
          </cell>
        </row>
        <row r="235">
          <cell r="R235" t="e">
            <v>#N/A</v>
          </cell>
          <cell r="S235" t="e">
            <v>#N/A</v>
          </cell>
        </row>
        <row r="236">
          <cell r="R236" t="e">
            <v>#N/A</v>
          </cell>
          <cell r="S236" t="e">
            <v>#N/A</v>
          </cell>
        </row>
        <row r="237">
          <cell r="R237" t="e">
            <v>#N/A</v>
          </cell>
          <cell r="S237" t="e">
            <v>#N/A</v>
          </cell>
        </row>
        <row r="238">
          <cell r="R238" t="e">
            <v>#N/A</v>
          </cell>
          <cell r="S238" t="e">
            <v>#N/A</v>
          </cell>
        </row>
        <row r="239">
          <cell r="R239" t="e">
            <v>#N/A</v>
          </cell>
          <cell r="S239" t="e">
            <v>#N/A</v>
          </cell>
        </row>
        <row r="240">
          <cell r="R240" t="e">
            <v>#N/A</v>
          </cell>
          <cell r="S240" t="e">
            <v>#N/A</v>
          </cell>
        </row>
        <row r="241">
          <cell r="R241" t="e">
            <v>#N/A</v>
          </cell>
          <cell r="S241" t="e">
            <v>#N/A</v>
          </cell>
        </row>
        <row r="242">
          <cell r="R242" t="e">
            <v>#N/A</v>
          </cell>
          <cell r="S242" t="e">
            <v>#N/A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ICA-ARG"/>
      <sheetName val="EMAE"/>
      <sheetName val="1.3"/>
      <sheetName val="PIBSEC"/>
      <sheetName val="PIBSEC_PrCtes"/>
      <sheetName val="CN"/>
      <sheetName val="CN_PrCtes"/>
      <sheetName val="CN_IPImp"/>
      <sheetName val="PIBSEC_IPImp"/>
      <sheetName val="1.7"/>
      <sheetName val="1.8"/>
      <sheetName val="EILM"/>
      <sheetName val="EILT"/>
      <sheetName val="ART"/>
      <sheetName val="EPH"/>
      <sheetName val="SIPA"/>
      <sheetName val="ISAL"/>
      <sheetName val="ANSES"/>
      <sheetName val="2.8"/>
      <sheetName val="IPIManf"/>
      <sheetName val="IPIF"/>
      <sheetName val="PIBSEC_1986"/>
      <sheetName val="IPI-OJF"/>
      <sheetName val="ITI_Trim"/>
      <sheetName val="3.4"/>
      <sheetName val="IEI"/>
      <sheetName val="Construya"/>
      <sheetName val="Construc"/>
      <sheetName val="Cemento"/>
      <sheetName val="Moneda"/>
      <sheetName val="Bolsas"/>
      <sheetName val="4.3"/>
      <sheetName val="4.4"/>
      <sheetName val="Servicios"/>
      <sheetName val="Pat"/>
      <sheetName val="Maq"/>
      <sheetName val="Comb"/>
      <sheetName val="Gas"/>
      <sheetName val="5.3"/>
      <sheetName val="EXP_IMP"/>
      <sheetName val="6.1"/>
      <sheetName val="6.2"/>
      <sheetName val="ITI"/>
      <sheetName val="ITCRM"/>
      <sheetName val="IPMPE"/>
      <sheetName val="Gto_Rec_Nac"/>
      <sheetName val="7.2"/>
      <sheetName val="IPC_NAC"/>
      <sheetName val="IPC_ALT"/>
      <sheetName val="IPC_EMP"/>
      <sheetName val="IPIM"/>
      <sheetName val="TC"/>
      <sheetName val="8.6"/>
      <sheetName val="ICC_GBA"/>
      <sheetName val="IPUSA"/>
      <sheetName val="TASAS"/>
      <sheetName val="PAISES_SC_trimestral"/>
      <sheetName val="EPH_PUNT"/>
      <sheetName val="EIT"/>
      <sheetName val="IDL"/>
      <sheetName val="IPC_GBA"/>
      <sheetName val="Energía"/>
      <sheetName val="IPIM_1956-2015"/>
      <sheetName val="IPM_1935-1952"/>
      <sheetName val="PIB_1900-1987"/>
      <sheetName val="INF_VER"/>
      <sheetName val="Vtas"/>
      <sheetName val="CLI_OCDE"/>
      <sheetName val="Data_ARG"/>
      <sheetName val="PAISES_SC_mensual"/>
      <sheetName val="COMEXT-SS"/>
    </sheetNames>
    <definedNames>
      <definedName name="FUEN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B3" t="str">
            <v>Dirección Nacional de Registro de la Propiedad Automotor de Argentina (DNRPA).</v>
          </cell>
        </row>
        <row r="5">
          <cell r="B5" t="str">
            <v>Patentamientos Vehículos Nuevos</v>
          </cell>
          <cell r="D5" t="str">
            <v>Transferencias Vehículos Usados</v>
          </cell>
        </row>
        <row r="10">
          <cell r="B10" t="str">
            <v>REGVN</v>
          </cell>
          <cell r="D10" t="str">
            <v>REGVU</v>
          </cell>
        </row>
        <row r="11">
          <cell r="B11">
            <v>64045.02346638772</v>
          </cell>
          <cell r="D11">
            <v>65946.470126120184</v>
          </cell>
        </row>
        <row r="12">
          <cell r="B12">
            <v>34202.994125157304</v>
          </cell>
          <cell r="D12">
            <v>53811.394568509626</v>
          </cell>
        </row>
        <row r="13">
          <cell r="B13">
            <v>33899.655641538069</v>
          </cell>
          <cell r="D13">
            <v>57710.663784921104</v>
          </cell>
        </row>
        <row r="14">
          <cell r="B14">
            <v>40106.550081615424</v>
          </cell>
          <cell r="D14">
            <v>45845.192728897469</v>
          </cell>
        </row>
        <row r="15">
          <cell r="B15">
            <v>41118.573940913077</v>
          </cell>
          <cell r="D15">
            <v>52533.723616592841</v>
          </cell>
        </row>
        <row r="16">
          <cell r="B16">
            <v>37089.629010750148</v>
          </cell>
          <cell r="D16">
            <v>48030.099173401803</v>
          </cell>
        </row>
        <row r="17">
          <cell r="B17">
            <v>46790.141230891815</v>
          </cell>
          <cell r="D17">
            <v>51053.269280076907</v>
          </cell>
        </row>
        <row r="18">
          <cell r="B18">
            <v>43764.073520604943</v>
          </cell>
          <cell r="D18">
            <v>57708.447658174009</v>
          </cell>
        </row>
        <row r="19">
          <cell r="B19">
            <v>46987.126662609655</v>
          </cell>
          <cell r="D19">
            <v>54978.944776587268</v>
          </cell>
        </row>
        <row r="20">
          <cell r="B20">
            <v>45744.372309635226</v>
          </cell>
          <cell r="D20">
            <v>55504.376118879016</v>
          </cell>
        </row>
        <row r="21">
          <cell r="B21">
            <v>31748.762819710428</v>
          </cell>
          <cell r="D21">
            <v>58347.318265692687</v>
          </cell>
        </row>
        <row r="22">
          <cell r="B22">
            <v>20838.097190186229</v>
          </cell>
          <cell r="D22">
            <v>61890.099902147093</v>
          </cell>
        </row>
        <row r="23">
          <cell r="B23">
            <v>73615</v>
          </cell>
          <cell r="D23">
            <v>58528</v>
          </cell>
        </row>
        <row r="24">
          <cell r="B24">
            <v>36138</v>
          </cell>
          <cell r="D24">
            <v>47662</v>
          </cell>
        </row>
        <row r="25">
          <cell r="B25">
            <v>41110</v>
          </cell>
          <cell r="D25">
            <v>50983</v>
          </cell>
        </row>
        <row r="26">
          <cell r="B26">
            <v>30375</v>
          </cell>
          <cell r="D26">
            <v>40659</v>
          </cell>
        </row>
        <row r="27">
          <cell r="B27">
            <v>28833</v>
          </cell>
          <cell r="D27">
            <v>46585</v>
          </cell>
        </row>
        <row r="28">
          <cell r="B28">
            <v>27888</v>
          </cell>
          <cell r="D28">
            <v>42668</v>
          </cell>
        </row>
        <row r="29">
          <cell r="B29">
            <v>27662</v>
          </cell>
          <cell r="D29">
            <v>45475</v>
          </cell>
        </row>
        <row r="30">
          <cell r="B30">
            <v>29343</v>
          </cell>
          <cell r="D30">
            <v>51374</v>
          </cell>
        </row>
        <row r="31">
          <cell r="B31">
            <v>29210</v>
          </cell>
          <cell r="D31">
            <v>48898</v>
          </cell>
        </row>
        <row r="32">
          <cell r="B32">
            <v>26796</v>
          </cell>
          <cell r="D32">
            <v>49392</v>
          </cell>
        </row>
        <row r="33">
          <cell r="B33">
            <v>21743</v>
          </cell>
          <cell r="D33">
            <v>51947</v>
          </cell>
        </row>
        <row r="34">
          <cell r="B34">
            <v>11494</v>
          </cell>
          <cell r="D34">
            <v>55297</v>
          </cell>
        </row>
        <row r="35">
          <cell r="B35">
            <v>48642</v>
          </cell>
          <cell r="D35">
            <v>62671</v>
          </cell>
        </row>
        <row r="36">
          <cell r="B36">
            <v>28317</v>
          </cell>
          <cell r="D36">
            <v>56335</v>
          </cell>
        </row>
        <row r="37">
          <cell r="B37">
            <v>29717</v>
          </cell>
          <cell r="D37">
            <v>56369</v>
          </cell>
        </row>
        <row r="38">
          <cell r="B38">
            <v>30345</v>
          </cell>
          <cell r="D38">
            <v>53649</v>
          </cell>
        </row>
        <row r="39">
          <cell r="B39">
            <v>34056</v>
          </cell>
          <cell r="D39">
            <v>61319</v>
          </cell>
        </row>
        <row r="40">
          <cell r="B40">
            <v>26644</v>
          </cell>
          <cell r="D40">
            <v>46310</v>
          </cell>
        </row>
        <row r="41">
          <cell r="B41">
            <v>32396</v>
          </cell>
          <cell r="D41">
            <v>60204</v>
          </cell>
        </row>
        <row r="42">
          <cell r="B42">
            <v>31686</v>
          </cell>
          <cell r="D42">
            <v>55739</v>
          </cell>
        </row>
        <row r="43">
          <cell r="B43">
            <v>30322</v>
          </cell>
          <cell r="D43">
            <v>54996</v>
          </cell>
        </row>
        <row r="44">
          <cell r="B44">
            <v>30862</v>
          </cell>
          <cell r="D44">
            <v>60088</v>
          </cell>
        </row>
        <row r="45">
          <cell r="B45">
            <v>25002</v>
          </cell>
          <cell r="D45">
            <v>54829</v>
          </cell>
        </row>
        <row r="46">
          <cell r="B46">
            <v>20346</v>
          </cell>
          <cell r="D46">
            <v>58966</v>
          </cell>
        </row>
        <row r="47">
          <cell r="B47">
            <v>55725</v>
          </cell>
          <cell r="D47">
            <v>66716</v>
          </cell>
        </row>
        <row r="48">
          <cell r="B48">
            <v>29760</v>
          </cell>
          <cell r="D48">
            <v>55374</v>
          </cell>
        </row>
        <row r="49">
          <cell r="B49">
            <v>29430</v>
          </cell>
          <cell r="D49">
            <v>54519</v>
          </cell>
        </row>
        <row r="50">
          <cell r="B50">
            <v>34734</v>
          </cell>
          <cell r="D50">
            <v>65287</v>
          </cell>
        </row>
        <row r="51">
          <cell r="B51">
            <v>35477</v>
          </cell>
          <cell r="D51">
            <v>62037</v>
          </cell>
        </row>
        <row r="52">
          <cell r="B52">
            <v>32074</v>
          </cell>
          <cell r="D52">
            <v>54376</v>
          </cell>
        </row>
        <row r="53">
          <cell r="B53">
            <v>40458</v>
          </cell>
          <cell r="D53">
            <v>68994</v>
          </cell>
        </row>
        <row r="54">
          <cell r="B54">
            <v>37904</v>
          </cell>
          <cell r="D54">
            <v>62771</v>
          </cell>
        </row>
        <row r="55">
          <cell r="B55">
            <v>40726</v>
          </cell>
          <cell r="D55">
            <v>72994</v>
          </cell>
        </row>
        <row r="56">
          <cell r="B56">
            <v>39673</v>
          </cell>
          <cell r="D56">
            <v>79858</v>
          </cell>
        </row>
        <row r="57">
          <cell r="B57">
            <v>27450</v>
          </cell>
          <cell r="D57">
            <v>67579</v>
          </cell>
        </row>
        <row r="58">
          <cell r="B58">
            <v>18826</v>
          </cell>
          <cell r="D58">
            <v>75053</v>
          </cell>
        </row>
        <row r="59">
          <cell r="B59">
            <v>68045</v>
          </cell>
          <cell r="D59">
            <v>76361</v>
          </cell>
        </row>
        <row r="60">
          <cell r="B60">
            <v>40990</v>
          </cell>
          <cell r="D60">
            <v>64566</v>
          </cell>
        </row>
        <row r="61">
          <cell r="B61">
            <v>42969</v>
          </cell>
          <cell r="D61">
            <v>72125</v>
          </cell>
        </row>
        <row r="62">
          <cell r="B62">
            <v>42361</v>
          </cell>
          <cell r="D62">
            <v>71326</v>
          </cell>
        </row>
        <row r="63">
          <cell r="B63">
            <v>38561</v>
          </cell>
          <cell r="D63">
            <v>64367</v>
          </cell>
        </row>
        <row r="64">
          <cell r="B64">
            <v>40587</v>
          </cell>
          <cell r="D64">
            <v>65204</v>
          </cell>
        </row>
        <row r="65">
          <cell r="B65">
            <v>45730</v>
          </cell>
          <cell r="D65">
            <v>73999</v>
          </cell>
        </row>
        <row r="66">
          <cell r="B66">
            <v>41705</v>
          </cell>
          <cell r="D66">
            <v>68180</v>
          </cell>
        </row>
        <row r="67">
          <cell r="B67">
            <v>40921</v>
          </cell>
          <cell r="D67">
            <v>72033</v>
          </cell>
        </row>
        <row r="68">
          <cell r="B68">
            <v>34047</v>
          </cell>
          <cell r="D68">
            <v>63365</v>
          </cell>
        </row>
        <row r="69">
          <cell r="B69">
            <v>28544</v>
          </cell>
          <cell r="D69">
            <v>63437</v>
          </cell>
        </row>
        <row r="70">
          <cell r="B70">
            <v>19940</v>
          </cell>
          <cell r="D70">
            <v>67988</v>
          </cell>
        </row>
        <row r="71">
          <cell r="B71">
            <v>52973</v>
          </cell>
          <cell r="D71">
            <v>59896</v>
          </cell>
        </row>
        <row r="72">
          <cell r="B72">
            <v>29937</v>
          </cell>
          <cell r="D72">
            <v>56641</v>
          </cell>
        </row>
        <row r="73">
          <cell r="B73">
            <v>32631</v>
          </cell>
          <cell r="D73">
            <v>62961</v>
          </cell>
        </row>
        <row r="74">
          <cell r="B74">
            <v>26621</v>
          </cell>
          <cell r="D74">
            <v>56901</v>
          </cell>
        </row>
        <row r="75">
          <cell r="B75">
            <v>24237</v>
          </cell>
          <cell r="D75">
            <v>63063</v>
          </cell>
        </row>
        <row r="76">
          <cell r="B76">
            <v>28334</v>
          </cell>
          <cell r="D76">
            <v>78618</v>
          </cell>
        </row>
        <row r="77">
          <cell r="B77">
            <v>34183</v>
          </cell>
          <cell r="D77">
            <v>89589</v>
          </cell>
        </row>
        <row r="78">
          <cell r="B78">
            <v>37205</v>
          </cell>
          <cell r="D78">
            <v>83799</v>
          </cell>
        </row>
        <row r="79">
          <cell r="B79">
            <v>41471</v>
          </cell>
          <cell r="D79">
            <v>88991</v>
          </cell>
        </row>
        <row r="80">
          <cell r="B80">
            <v>36238</v>
          </cell>
          <cell r="D80">
            <v>110669</v>
          </cell>
        </row>
        <row r="81">
          <cell r="B81">
            <v>35223</v>
          </cell>
          <cell r="D81">
            <v>74636</v>
          </cell>
        </row>
        <row r="82">
          <cell r="B82">
            <v>27583</v>
          </cell>
          <cell r="D82">
            <v>79954</v>
          </cell>
        </row>
        <row r="83">
          <cell r="B83">
            <v>46926</v>
          </cell>
          <cell r="D83">
            <v>107603</v>
          </cell>
        </row>
        <row r="84">
          <cell r="B84">
            <v>32798</v>
          </cell>
          <cell r="D84">
            <v>64306</v>
          </cell>
        </row>
        <row r="85">
          <cell r="B85">
            <v>32504</v>
          </cell>
          <cell r="D85">
            <v>70942</v>
          </cell>
        </row>
        <row r="86">
          <cell r="B86">
            <v>26641</v>
          </cell>
          <cell r="D86">
            <v>54093</v>
          </cell>
        </row>
        <row r="87">
          <cell r="B87">
            <v>27580</v>
          </cell>
          <cell r="D87">
            <v>60031</v>
          </cell>
        </row>
        <row r="88">
          <cell r="B88">
            <v>28428</v>
          </cell>
          <cell r="D88">
            <v>59005</v>
          </cell>
        </row>
        <row r="89">
          <cell r="B89">
            <v>27415</v>
          </cell>
          <cell r="D89">
            <v>65169</v>
          </cell>
        </row>
        <row r="90">
          <cell r="B90">
            <v>28868</v>
          </cell>
          <cell r="D90">
            <v>71729</v>
          </cell>
        </row>
        <row r="91">
          <cell r="B91">
            <v>28157</v>
          </cell>
          <cell r="D91">
            <v>60886</v>
          </cell>
        </row>
        <row r="92">
          <cell r="B92">
            <v>33588</v>
          </cell>
          <cell r="D92">
            <v>57814</v>
          </cell>
        </row>
        <row r="93">
          <cell r="B93">
            <v>23625</v>
          </cell>
          <cell r="D93">
            <v>57331</v>
          </cell>
        </row>
        <row r="94">
          <cell r="B94">
            <v>16281</v>
          </cell>
          <cell r="D94">
            <v>59760</v>
          </cell>
        </row>
        <row r="95">
          <cell r="B95">
            <v>36451</v>
          </cell>
          <cell r="D95">
            <v>65600</v>
          </cell>
        </row>
        <row r="96">
          <cell r="B96">
            <v>16107</v>
          </cell>
          <cell r="D96">
            <v>55785</v>
          </cell>
        </row>
        <row r="97">
          <cell r="B97">
            <v>17594</v>
          </cell>
          <cell r="D97">
            <v>55036</v>
          </cell>
        </row>
        <row r="98">
          <cell r="B98">
            <v>17129</v>
          </cell>
          <cell r="D98">
            <v>52744</v>
          </cell>
        </row>
        <row r="99">
          <cell r="B99">
            <v>17606</v>
          </cell>
          <cell r="D99">
            <v>54053</v>
          </cell>
        </row>
        <row r="100">
          <cell r="B100">
            <v>15780</v>
          </cell>
          <cell r="D100">
            <v>49348</v>
          </cell>
        </row>
        <row r="101">
          <cell r="B101">
            <v>18749</v>
          </cell>
          <cell r="D101">
            <v>53854</v>
          </cell>
        </row>
        <row r="102">
          <cell r="B102">
            <v>17566</v>
          </cell>
          <cell r="D102">
            <v>56510</v>
          </cell>
        </row>
        <row r="103">
          <cell r="B103">
            <v>15180</v>
          </cell>
          <cell r="D103">
            <v>49511</v>
          </cell>
        </row>
        <row r="104">
          <cell r="B104">
            <v>14763</v>
          </cell>
          <cell r="D104">
            <v>51010</v>
          </cell>
        </row>
        <row r="105">
          <cell r="B105">
            <v>12547</v>
          </cell>
          <cell r="D105">
            <v>47396</v>
          </cell>
        </row>
        <row r="106">
          <cell r="B106">
            <v>7181</v>
          </cell>
          <cell r="D106">
            <v>33874</v>
          </cell>
        </row>
        <row r="107">
          <cell r="B107">
            <v>16382</v>
          </cell>
          <cell r="D107">
            <v>36613</v>
          </cell>
        </row>
        <row r="108">
          <cell r="B108">
            <v>8812</v>
          </cell>
          <cell r="D108">
            <v>34038</v>
          </cell>
        </row>
        <row r="109">
          <cell r="B109">
            <v>13497</v>
          </cell>
          <cell r="D109">
            <v>39399</v>
          </cell>
        </row>
        <row r="110">
          <cell r="B110">
            <v>13641</v>
          </cell>
          <cell r="D110">
            <v>46068</v>
          </cell>
        </row>
        <row r="111">
          <cell r="B111">
            <v>10255</v>
          </cell>
          <cell r="D111">
            <v>54093</v>
          </cell>
        </row>
        <row r="112">
          <cell r="B112">
            <v>4412</v>
          </cell>
          <cell r="D112">
            <v>45095</v>
          </cell>
        </row>
        <row r="113">
          <cell r="B113">
            <v>5597</v>
          </cell>
          <cell r="D113">
            <v>57367</v>
          </cell>
        </row>
        <row r="114">
          <cell r="B114">
            <v>5993</v>
          </cell>
          <cell r="D114">
            <v>57719</v>
          </cell>
        </row>
        <row r="115">
          <cell r="B115">
            <v>5898</v>
          </cell>
          <cell r="D115">
            <v>59192</v>
          </cell>
        </row>
        <row r="116">
          <cell r="B116">
            <v>6226</v>
          </cell>
          <cell r="D116">
            <v>61473</v>
          </cell>
        </row>
        <row r="117">
          <cell r="B117">
            <v>5095</v>
          </cell>
          <cell r="D117">
            <v>58352</v>
          </cell>
        </row>
        <row r="118">
          <cell r="B118">
            <v>5423</v>
          </cell>
          <cell r="D118">
            <v>60745</v>
          </cell>
        </row>
        <row r="119">
          <cell r="B119">
            <v>14503</v>
          </cell>
          <cell r="D119">
            <v>68690</v>
          </cell>
        </row>
        <row r="120">
          <cell r="B120">
            <v>6749</v>
          </cell>
          <cell r="D120">
            <v>54266</v>
          </cell>
        </row>
        <row r="121">
          <cell r="B121">
            <v>7503</v>
          </cell>
          <cell r="D121">
            <v>59109</v>
          </cell>
        </row>
        <row r="122">
          <cell r="B122">
            <v>9271</v>
          </cell>
          <cell r="D122">
            <v>63573</v>
          </cell>
        </row>
        <row r="123">
          <cell r="B123">
            <v>10842</v>
          </cell>
          <cell r="D123">
            <v>62734</v>
          </cell>
        </row>
        <row r="124">
          <cell r="B124">
            <v>11380</v>
          </cell>
          <cell r="D124">
            <v>61478</v>
          </cell>
        </row>
        <row r="125">
          <cell r="B125">
            <v>13759</v>
          </cell>
          <cell r="D125">
            <v>77197</v>
          </cell>
        </row>
        <row r="126">
          <cell r="B126">
            <v>13429</v>
          </cell>
          <cell r="D126">
            <v>71338</v>
          </cell>
        </row>
        <row r="127">
          <cell r="B127">
            <v>15537</v>
          </cell>
          <cell r="D127">
            <v>75489</v>
          </cell>
        </row>
        <row r="128">
          <cell r="B128">
            <v>17340</v>
          </cell>
          <cell r="D128">
            <v>76204</v>
          </cell>
        </row>
        <row r="129">
          <cell r="B129">
            <v>13859</v>
          </cell>
          <cell r="D129">
            <v>67080</v>
          </cell>
        </row>
        <row r="130">
          <cell r="B130">
            <v>11875</v>
          </cell>
          <cell r="D130">
            <v>68164</v>
          </cell>
        </row>
        <row r="131">
          <cell r="B131">
            <v>32743</v>
          </cell>
          <cell r="D131">
            <v>74149</v>
          </cell>
        </row>
        <row r="132">
          <cell r="B132">
            <v>19075</v>
          </cell>
          <cell r="D132">
            <v>67065</v>
          </cell>
        </row>
        <row r="133">
          <cell r="B133">
            <v>23929</v>
          </cell>
          <cell r="D133">
            <v>81298</v>
          </cell>
        </row>
        <row r="134">
          <cell r="B134">
            <v>22806</v>
          </cell>
          <cell r="D134">
            <v>70834</v>
          </cell>
        </row>
        <row r="135">
          <cell r="B135">
            <v>23503</v>
          </cell>
          <cell r="D135">
            <v>71157</v>
          </cell>
        </row>
        <row r="136">
          <cell r="B136">
            <v>24901</v>
          </cell>
          <cell r="D136">
            <v>75146</v>
          </cell>
        </row>
        <row r="137">
          <cell r="B137">
            <v>28193</v>
          </cell>
          <cell r="D137">
            <v>80172</v>
          </cell>
        </row>
        <row r="138">
          <cell r="B138">
            <v>28226</v>
          </cell>
          <cell r="D138">
            <v>82810</v>
          </cell>
        </row>
        <row r="139">
          <cell r="B139">
            <v>28411</v>
          </cell>
          <cell r="D139">
            <v>83761</v>
          </cell>
        </row>
        <row r="140">
          <cell r="B140">
            <v>24790</v>
          </cell>
          <cell r="D140">
            <v>75972</v>
          </cell>
        </row>
        <row r="141">
          <cell r="B141">
            <v>23267</v>
          </cell>
          <cell r="D141">
            <v>83529</v>
          </cell>
        </row>
        <row r="142">
          <cell r="B142">
            <v>12635</v>
          </cell>
          <cell r="D142">
            <v>82984</v>
          </cell>
        </row>
        <row r="143">
          <cell r="B143">
            <v>53721</v>
          </cell>
          <cell r="D143">
            <v>77883</v>
          </cell>
        </row>
        <row r="144">
          <cell r="B144">
            <v>27129</v>
          </cell>
          <cell r="D144">
            <v>74863</v>
          </cell>
        </row>
        <row r="145">
          <cell r="B145">
            <v>31050</v>
          </cell>
          <cell r="D145">
            <v>81414</v>
          </cell>
        </row>
        <row r="146">
          <cell r="B146">
            <v>33139</v>
          </cell>
          <cell r="D146">
            <v>83175</v>
          </cell>
        </row>
        <row r="147">
          <cell r="B147">
            <v>33596</v>
          </cell>
          <cell r="D147">
            <v>88210</v>
          </cell>
        </row>
        <row r="148">
          <cell r="B148">
            <v>32899</v>
          </cell>
          <cell r="D148">
            <v>86489</v>
          </cell>
        </row>
        <row r="149">
          <cell r="B149">
            <v>34385</v>
          </cell>
          <cell r="D149">
            <v>88926</v>
          </cell>
        </row>
        <row r="150">
          <cell r="B150">
            <v>32009</v>
          </cell>
          <cell r="D150">
            <v>95352</v>
          </cell>
        </row>
        <row r="151">
          <cell r="B151">
            <v>36248</v>
          </cell>
          <cell r="D151">
            <v>95630</v>
          </cell>
        </row>
        <row r="152">
          <cell r="B152">
            <v>30759</v>
          </cell>
          <cell r="D152">
            <v>86703</v>
          </cell>
        </row>
        <row r="153">
          <cell r="B153">
            <v>29545</v>
          </cell>
          <cell r="D153">
            <v>95176</v>
          </cell>
        </row>
        <row r="154">
          <cell r="B154">
            <v>14754</v>
          </cell>
          <cell r="D154">
            <v>80491</v>
          </cell>
        </row>
        <row r="155">
          <cell r="B155">
            <v>66276</v>
          </cell>
          <cell r="D155">
            <v>105347</v>
          </cell>
        </row>
        <row r="156">
          <cell r="B156">
            <v>32754</v>
          </cell>
          <cell r="D156">
            <v>87601</v>
          </cell>
        </row>
        <row r="157">
          <cell r="B157">
            <v>40837</v>
          </cell>
          <cell r="D157">
            <v>99397</v>
          </cell>
        </row>
        <row r="158">
          <cell r="B158">
            <v>34671</v>
          </cell>
          <cell r="D158">
            <v>90044</v>
          </cell>
        </row>
        <row r="159">
          <cell r="B159">
            <v>38660</v>
          </cell>
          <cell r="D159">
            <v>104729</v>
          </cell>
        </row>
        <row r="160">
          <cell r="B160">
            <v>36832</v>
          </cell>
          <cell r="D160">
            <v>99445</v>
          </cell>
        </row>
        <row r="161">
          <cell r="B161">
            <v>37141</v>
          </cell>
          <cell r="D161">
            <v>109664</v>
          </cell>
        </row>
        <row r="162">
          <cell r="B162">
            <v>39587</v>
          </cell>
          <cell r="D162">
            <v>115339</v>
          </cell>
        </row>
        <row r="163">
          <cell r="B163">
            <v>39809</v>
          </cell>
          <cell r="D163">
            <v>109209</v>
          </cell>
        </row>
        <row r="164">
          <cell r="B164">
            <v>36157</v>
          </cell>
          <cell r="D164">
            <v>106340</v>
          </cell>
        </row>
        <row r="165">
          <cell r="B165">
            <v>33403</v>
          </cell>
          <cell r="D165">
            <v>112074</v>
          </cell>
        </row>
        <row r="166">
          <cell r="B166">
            <v>16455</v>
          </cell>
          <cell r="D166">
            <v>84999</v>
          </cell>
        </row>
        <row r="167">
          <cell r="B167">
            <v>82813</v>
          </cell>
          <cell r="D167">
            <v>120143</v>
          </cell>
        </row>
        <row r="168">
          <cell r="B168">
            <v>39156</v>
          </cell>
          <cell r="D168">
            <v>98349</v>
          </cell>
        </row>
        <row r="169">
          <cell r="B169">
            <v>47511</v>
          </cell>
          <cell r="D169">
            <v>109595</v>
          </cell>
        </row>
        <row r="170">
          <cell r="B170">
            <v>42184</v>
          </cell>
          <cell r="D170">
            <v>94881</v>
          </cell>
        </row>
        <row r="171">
          <cell r="B171">
            <v>47516</v>
          </cell>
          <cell r="D171">
            <v>111293</v>
          </cell>
        </row>
        <row r="172">
          <cell r="B172">
            <v>42677</v>
          </cell>
          <cell r="D172">
            <v>105110</v>
          </cell>
        </row>
        <row r="173">
          <cell r="B173">
            <v>50448</v>
          </cell>
          <cell r="D173">
            <v>119477</v>
          </cell>
        </row>
        <row r="174">
          <cell r="B174">
            <v>54708</v>
          </cell>
          <cell r="D174">
            <v>131239</v>
          </cell>
        </row>
        <row r="175">
          <cell r="B175">
            <v>49467</v>
          </cell>
          <cell r="D175">
            <v>118393</v>
          </cell>
        </row>
        <row r="176">
          <cell r="B176">
            <v>49749</v>
          </cell>
          <cell r="D176">
            <v>126606</v>
          </cell>
        </row>
        <row r="177">
          <cell r="B177">
            <v>41823</v>
          </cell>
          <cell r="D177">
            <v>125458</v>
          </cell>
        </row>
        <row r="178">
          <cell r="B178">
            <v>24789</v>
          </cell>
          <cell r="D178">
            <v>109629</v>
          </cell>
        </row>
        <row r="179">
          <cell r="B179">
            <v>86214</v>
          </cell>
          <cell r="D179">
            <v>133191</v>
          </cell>
        </row>
        <row r="180">
          <cell r="B180">
            <v>46811</v>
          </cell>
          <cell r="D180">
            <v>117991</v>
          </cell>
        </row>
        <row r="181">
          <cell r="B181">
            <v>44559</v>
          </cell>
          <cell r="D181">
            <v>105590</v>
          </cell>
        </row>
        <row r="182">
          <cell r="B182">
            <v>56732</v>
          </cell>
          <cell r="D182">
            <v>126105</v>
          </cell>
        </row>
        <row r="183">
          <cell r="B183">
            <v>57664</v>
          </cell>
          <cell r="D183">
            <v>125863</v>
          </cell>
        </row>
        <row r="184">
          <cell r="B184">
            <v>49576</v>
          </cell>
          <cell r="D184">
            <v>111064</v>
          </cell>
        </row>
        <row r="185">
          <cell r="B185">
            <v>58769</v>
          </cell>
          <cell r="D185">
            <v>127650</v>
          </cell>
        </row>
        <row r="186">
          <cell r="B186">
            <v>51707</v>
          </cell>
          <cell r="D186">
            <v>115068</v>
          </cell>
        </row>
        <row r="187">
          <cell r="B187">
            <v>56348</v>
          </cell>
          <cell r="D187">
            <v>126646</v>
          </cell>
        </row>
        <row r="188">
          <cell r="B188">
            <v>51197</v>
          </cell>
          <cell r="D188">
            <v>121572</v>
          </cell>
        </row>
        <row r="189">
          <cell r="B189">
            <v>35645</v>
          </cell>
          <cell r="D189">
            <v>100297</v>
          </cell>
        </row>
        <row r="190">
          <cell r="B190">
            <v>20034</v>
          </cell>
          <cell r="D190">
            <v>98449</v>
          </cell>
        </row>
        <row r="191">
          <cell r="B191">
            <v>74053</v>
          </cell>
          <cell r="D191">
            <v>109370</v>
          </cell>
        </row>
        <row r="192">
          <cell r="B192">
            <v>39196</v>
          </cell>
          <cell r="D192">
            <v>96965</v>
          </cell>
        </row>
        <row r="193">
          <cell r="B193">
            <v>41507</v>
          </cell>
          <cell r="D193">
            <v>102341</v>
          </cell>
        </row>
        <row r="194">
          <cell r="B194">
            <v>40653</v>
          </cell>
          <cell r="D194">
            <v>100675</v>
          </cell>
        </row>
        <row r="195">
          <cell r="B195">
            <v>40257</v>
          </cell>
          <cell r="D195">
            <v>98977</v>
          </cell>
        </row>
        <row r="196">
          <cell r="B196">
            <v>44167</v>
          </cell>
          <cell r="D196">
            <v>107020</v>
          </cell>
        </row>
        <row r="197">
          <cell r="B197">
            <v>46733</v>
          </cell>
          <cell r="D197">
            <v>116489</v>
          </cell>
        </row>
        <row r="198">
          <cell r="B198">
            <v>42564</v>
          </cell>
          <cell r="D198">
            <v>116785</v>
          </cell>
        </row>
        <row r="199">
          <cell r="B199">
            <v>46274</v>
          </cell>
          <cell r="D199">
            <v>128342</v>
          </cell>
        </row>
        <row r="200">
          <cell r="B200">
            <v>40255</v>
          </cell>
          <cell r="D200">
            <v>118816</v>
          </cell>
        </row>
        <row r="201">
          <cell r="B201">
            <v>37653</v>
          </cell>
          <cell r="D201">
            <v>113403</v>
          </cell>
        </row>
        <row r="202">
          <cell r="B202">
            <v>23487</v>
          </cell>
          <cell r="D202">
            <v>119035</v>
          </cell>
        </row>
        <row r="203">
          <cell r="B203">
            <v>79051</v>
          </cell>
          <cell r="D203">
            <v>121507</v>
          </cell>
        </row>
        <row r="204">
          <cell r="B204">
            <v>44906</v>
          </cell>
          <cell r="D204">
            <v>107713</v>
          </cell>
        </row>
        <row r="205">
          <cell r="B205">
            <v>57489</v>
          </cell>
          <cell r="D205">
            <v>131633</v>
          </cell>
        </row>
        <row r="206">
          <cell r="B206">
            <v>51281</v>
          </cell>
          <cell r="D206">
            <v>122379</v>
          </cell>
        </row>
        <row r="207">
          <cell r="B207">
            <v>50941</v>
          </cell>
          <cell r="D207">
            <v>113119</v>
          </cell>
        </row>
        <row r="208">
          <cell r="B208">
            <v>55061</v>
          </cell>
          <cell r="D208">
            <v>123846</v>
          </cell>
        </row>
        <row r="209">
          <cell r="B209">
            <v>57693</v>
          </cell>
          <cell r="D209">
            <v>128955</v>
          </cell>
        </row>
        <row r="210">
          <cell r="B210">
            <v>57623</v>
          </cell>
          <cell r="D210">
            <v>135798</v>
          </cell>
        </row>
        <row r="211">
          <cell r="B211">
            <v>64235</v>
          </cell>
          <cell r="D211">
            <v>145247</v>
          </cell>
        </row>
        <row r="212">
          <cell r="B212">
            <v>53970</v>
          </cell>
          <cell r="D212">
            <v>126775</v>
          </cell>
        </row>
        <row r="213">
          <cell r="B213">
            <v>54348</v>
          </cell>
          <cell r="D213">
            <v>141297</v>
          </cell>
        </row>
        <row r="214">
          <cell r="B214">
            <v>38954</v>
          </cell>
          <cell r="D214">
            <v>145907</v>
          </cell>
        </row>
        <row r="215">
          <cell r="B215">
            <v>104339</v>
          </cell>
          <cell r="D215">
            <v>145332</v>
          </cell>
        </row>
        <row r="216">
          <cell r="B216">
            <v>60398</v>
          </cell>
          <cell r="D216">
            <v>138912</v>
          </cell>
        </row>
        <row r="217">
          <cell r="B217">
            <v>67829</v>
          </cell>
          <cell r="D217">
            <v>138738</v>
          </cell>
        </row>
        <row r="218">
          <cell r="B218">
            <v>65595</v>
          </cell>
          <cell r="D218">
            <v>134708</v>
          </cell>
        </row>
        <row r="219">
          <cell r="B219">
            <v>68218</v>
          </cell>
          <cell r="D219">
            <v>156998</v>
          </cell>
        </row>
        <row r="220">
          <cell r="B220">
            <v>78720</v>
          </cell>
          <cell r="D220">
            <v>155070</v>
          </cell>
        </row>
        <row r="221">
          <cell r="B221">
            <v>73223</v>
          </cell>
          <cell r="D221">
            <v>158818</v>
          </cell>
        </row>
        <row r="222">
          <cell r="B222">
            <v>80246</v>
          </cell>
          <cell r="D222">
            <v>172342</v>
          </cell>
        </row>
        <row r="223">
          <cell r="B223">
            <v>84583</v>
          </cell>
          <cell r="D223">
            <v>170710</v>
          </cell>
        </row>
        <row r="224">
          <cell r="B224">
            <v>72659</v>
          </cell>
          <cell r="D224">
            <v>154189</v>
          </cell>
        </row>
        <row r="225">
          <cell r="B225">
            <v>65996</v>
          </cell>
          <cell r="D225">
            <v>157069</v>
          </cell>
        </row>
        <row r="226">
          <cell r="B226">
            <v>39014</v>
          </cell>
          <cell r="D226">
            <v>150779</v>
          </cell>
        </row>
        <row r="227">
          <cell r="B227">
            <v>113121</v>
          </cell>
          <cell r="D227">
            <v>152184</v>
          </cell>
        </row>
        <row r="228">
          <cell r="B228">
            <v>58424</v>
          </cell>
          <cell r="D228">
            <v>123044</v>
          </cell>
        </row>
        <row r="229">
          <cell r="B229">
            <v>82570</v>
          </cell>
          <cell r="D229">
            <v>155581</v>
          </cell>
        </row>
        <row r="230">
          <cell r="B230">
            <v>61103</v>
          </cell>
          <cell r="D230">
            <v>120625</v>
          </cell>
        </row>
        <row r="231">
          <cell r="B231">
            <v>76728</v>
          </cell>
          <cell r="D231">
            <v>153331</v>
          </cell>
        </row>
        <row r="232">
          <cell r="B232">
            <v>69983</v>
          </cell>
          <cell r="D232">
            <v>140546</v>
          </cell>
        </row>
        <row r="233">
          <cell r="B233">
            <v>74401</v>
          </cell>
          <cell r="D233">
            <v>158750</v>
          </cell>
        </row>
        <row r="234">
          <cell r="B234">
            <v>76771</v>
          </cell>
          <cell r="D234">
            <v>169363</v>
          </cell>
        </row>
        <row r="235">
          <cell r="B235">
            <v>64776</v>
          </cell>
          <cell r="D235">
            <v>144596</v>
          </cell>
        </row>
        <row r="236">
          <cell r="B236">
            <v>70571</v>
          </cell>
          <cell r="D236">
            <v>160410</v>
          </cell>
        </row>
        <row r="237">
          <cell r="B237">
            <v>58797</v>
          </cell>
          <cell r="D237">
            <v>142702</v>
          </cell>
        </row>
        <row r="238">
          <cell r="B238">
            <v>38143</v>
          </cell>
          <cell r="D238">
            <v>133754</v>
          </cell>
        </row>
        <row r="239">
          <cell r="B239">
            <v>110525</v>
          </cell>
          <cell r="D239">
            <v>153852</v>
          </cell>
        </row>
        <row r="240">
          <cell r="B240">
            <v>63783</v>
          </cell>
          <cell r="D240">
            <v>123646</v>
          </cell>
        </row>
        <row r="241">
          <cell r="B241">
            <v>77562</v>
          </cell>
          <cell r="D241">
            <v>142916</v>
          </cell>
        </row>
        <row r="242">
          <cell r="B242">
            <v>82609</v>
          </cell>
          <cell r="D242">
            <v>151692</v>
          </cell>
        </row>
        <row r="243">
          <cell r="B243">
            <v>92737</v>
          </cell>
          <cell r="D243">
            <v>166001</v>
          </cell>
        </row>
        <row r="244">
          <cell r="B244">
            <v>74786</v>
          </cell>
          <cell r="D244">
            <v>136903</v>
          </cell>
        </row>
        <row r="245">
          <cell r="B245">
            <v>88432</v>
          </cell>
          <cell r="D245">
            <v>177328</v>
          </cell>
        </row>
        <row r="246">
          <cell r="B246">
            <v>82726</v>
          </cell>
          <cell r="D246">
            <v>169751</v>
          </cell>
        </row>
        <row r="247">
          <cell r="B247">
            <v>85362</v>
          </cell>
          <cell r="D247">
            <v>165247</v>
          </cell>
        </row>
        <row r="248">
          <cell r="B248">
            <v>89751</v>
          </cell>
          <cell r="D248">
            <v>171497</v>
          </cell>
        </row>
        <row r="249">
          <cell r="B249">
            <v>62069</v>
          </cell>
          <cell r="D249">
            <v>147503</v>
          </cell>
        </row>
        <row r="250">
          <cell r="B250">
            <v>51013</v>
          </cell>
          <cell r="D250">
            <v>142838</v>
          </cell>
        </row>
        <row r="251">
          <cell r="B251">
            <v>109360</v>
          </cell>
          <cell r="D251">
            <v>162667</v>
          </cell>
          <cell r="F251">
            <v>1014</v>
          </cell>
        </row>
        <row r="252">
          <cell r="B252">
            <v>58888</v>
          </cell>
          <cell r="D252">
            <v>138154</v>
          </cell>
          <cell r="F252">
            <v>781</v>
          </cell>
        </row>
        <row r="253">
          <cell r="B253">
            <v>51847</v>
          </cell>
          <cell r="D253">
            <v>122350</v>
          </cell>
          <cell r="F253">
            <v>659</v>
          </cell>
        </row>
        <row r="254">
          <cell r="B254">
            <v>53759</v>
          </cell>
          <cell r="D254">
            <v>126714</v>
          </cell>
          <cell r="F254">
            <v>738</v>
          </cell>
        </row>
        <row r="255">
          <cell r="B255">
            <v>56761</v>
          </cell>
          <cell r="D255">
            <v>128059</v>
          </cell>
          <cell r="F255">
            <v>854</v>
          </cell>
        </row>
        <row r="256">
          <cell r="B256">
            <v>53458</v>
          </cell>
          <cell r="D256">
            <v>118174</v>
          </cell>
          <cell r="F256">
            <v>852</v>
          </cell>
        </row>
        <row r="257">
          <cell r="B257">
            <v>61617</v>
          </cell>
          <cell r="D257">
            <v>141992</v>
          </cell>
          <cell r="F257">
            <v>837</v>
          </cell>
        </row>
        <row r="258">
          <cell r="B258">
            <v>58502</v>
          </cell>
          <cell r="D258">
            <v>134885</v>
          </cell>
          <cell r="F258">
            <v>815</v>
          </cell>
        </row>
        <row r="259">
          <cell r="B259">
            <v>59571</v>
          </cell>
          <cell r="D259">
            <v>154237</v>
          </cell>
          <cell r="F259">
            <v>911</v>
          </cell>
        </row>
        <row r="260">
          <cell r="B260">
            <v>54456</v>
          </cell>
          <cell r="D260">
            <v>154722</v>
          </cell>
          <cell r="F260">
            <v>1076</v>
          </cell>
        </row>
        <row r="261">
          <cell r="B261">
            <v>39975</v>
          </cell>
          <cell r="D261">
            <v>126620</v>
          </cell>
          <cell r="F261">
            <v>877</v>
          </cell>
        </row>
        <row r="262">
          <cell r="B262">
            <v>30286</v>
          </cell>
          <cell r="D262">
            <v>138810</v>
          </cell>
          <cell r="F262">
            <v>889</v>
          </cell>
        </row>
        <row r="263">
          <cell r="B263">
            <v>67248</v>
          </cell>
          <cell r="D263">
            <v>144444</v>
          </cell>
          <cell r="F263">
            <v>778</v>
          </cell>
        </row>
        <row r="264">
          <cell r="B264">
            <v>43839</v>
          </cell>
          <cell r="D264">
            <v>122953</v>
          </cell>
          <cell r="F264">
            <v>615</v>
          </cell>
        </row>
        <row r="265">
          <cell r="B265">
            <v>50326</v>
          </cell>
          <cell r="D265">
            <v>138802</v>
          </cell>
          <cell r="F265">
            <v>713</v>
          </cell>
        </row>
        <row r="266">
          <cell r="B266">
            <v>53325</v>
          </cell>
          <cell r="D266">
            <v>144206</v>
          </cell>
          <cell r="F266">
            <v>817</v>
          </cell>
        </row>
        <row r="267">
          <cell r="B267">
            <v>48992</v>
          </cell>
          <cell r="D267">
            <v>135190</v>
          </cell>
          <cell r="F267">
            <v>777</v>
          </cell>
        </row>
        <row r="268">
          <cell r="B268">
            <v>58931</v>
          </cell>
          <cell r="D268">
            <v>151934</v>
          </cell>
          <cell r="F268">
            <v>999</v>
          </cell>
        </row>
        <row r="269">
          <cell r="B269">
            <v>61964</v>
          </cell>
          <cell r="D269">
            <v>166846</v>
          </cell>
          <cell r="F269">
            <v>889</v>
          </cell>
        </row>
        <row r="270">
          <cell r="B270">
            <v>58995</v>
          </cell>
          <cell r="D270">
            <v>152901</v>
          </cell>
          <cell r="F270">
            <v>725</v>
          </cell>
        </row>
        <row r="271">
          <cell r="B271">
            <v>67991</v>
          </cell>
          <cell r="D271">
            <v>169135</v>
          </cell>
          <cell r="F271">
            <v>882</v>
          </cell>
        </row>
        <row r="272">
          <cell r="B272">
            <v>60906</v>
          </cell>
          <cell r="D272">
            <v>162711</v>
          </cell>
          <cell r="F272">
            <v>917</v>
          </cell>
        </row>
        <row r="273">
          <cell r="B273">
            <v>52239</v>
          </cell>
          <cell r="D273">
            <v>148571</v>
          </cell>
          <cell r="F273">
            <v>976</v>
          </cell>
        </row>
        <row r="274">
          <cell r="B274">
            <v>32405</v>
          </cell>
          <cell r="D274">
            <v>144964</v>
          </cell>
          <cell r="F274">
            <v>924</v>
          </cell>
        </row>
        <row r="275">
          <cell r="B275">
            <v>57948</v>
          </cell>
          <cell r="D275">
            <v>127872</v>
          </cell>
          <cell r="F275">
            <v>607</v>
          </cell>
        </row>
        <row r="276">
          <cell r="B276">
            <v>48144</v>
          </cell>
          <cell r="D276">
            <v>109115</v>
          </cell>
          <cell r="F276">
            <v>518</v>
          </cell>
        </row>
        <row r="277">
          <cell r="B277">
            <v>56428</v>
          </cell>
          <cell r="D277">
            <v>129841</v>
          </cell>
          <cell r="F277">
            <v>602</v>
          </cell>
        </row>
        <row r="278">
          <cell r="B278">
            <v>61101</v>
          </cell>
          <cell r="D278">
            <v>123857</v>
          </cell>
          <cell r="F278">
            <v>695</v>
          </cell>
        </row>
        <row r="279">
          <cell r="B279">
            <v>60874</v>
          </cell>
          <cell r="D279">
            <v>120539</v>
          </cell>
          <cell r="F279">
            <v>817</v>
          </cell>
        </row>
        <row r="280">
          <cell r="B280">
            <v>54628</v>
          </cell>
          <cell r="D280">
            <v>106660</v>
          </cell>
          <cell r="F280">
            <v>984</v>
          </cell>
        </row>
        <row r="281">
          <cell r="B281">
            <v>63768</v>
          </cell>
          <cell r="D281">
            <v>126253</v>
          </cell>
          <cell r="F281">
            <v>769</v>
          </cell>
        </row>
        <row r="282">
          <cell r="B282">
            <v>73049</v>
          </cell>
          <cell r="D282">
            <v>139950</v>
          </cell>
          <cell r="F282">
            <v>917</v>
          </cell>
        </row>
        <row r="283">
          <cell r="B283">
            <v>71201</v>
          </cell>
          <cell r="D283">
            <v>136542</v>
          </cell>
          <cell r="F283">
            <v>1040</v>
          </cell>
        </row>
        <row r="284">
          <cell r="B284">
            <v>63713</v>
          </cell>
          <cell r="D284">
            <v>125869</v>
          </cell>
          <cell r="F284">
            <v>1132</v>
          </cell>
        </row>
        <row r="285">
          <cell r="B285">
            <v>59952</v>
          </cell>
          <cell r="D285">
            <v>130402</v>
          </cell>
          <cell r="F285">
            <v>1264</v>
          </cell>
        </row>
        <row r="286">
          <cell r="B286">
            <v>40825</v>
          </cell>
          <cell r="D286">
            <v>143212</v>
          </cell>
          <cell r="F286">
            <v>1403</v>
          </cell>
        </row>
        <row r="287">
          <cell r="B287">
            <v>95362</v>
          </cell>
          <cell r="D287">
            <v>144799</v>
          </cell>
          <cell r="F287">
            <v>1286</v>
          </cell>
        </row>
        <row r="288">
          <cell r="B288">
            <v>59074</v>
          </cell>
          <cell r="D288">
            <v>116259</v>
          </cell>
          <cell r="F288">
            <v>784</v>
          </cell>
        </row>
        <row r="289">
          <cell r="B289">
            <v>78376</v>
          </cell>
          <cell r="D289">
            <v>151962</v>
          </cell>
          <cell r="F289">
            <v>1048</v>
          </cell>
        </row>
        <row r="290">
          <cell r="B290">
            <v>65099</v>
          </cell>
          <cell r="D290">
            <v>125030</v>
          </cell>
          <cell r="F290">
            <v>956</v>
          </cell>
        </row>
        <row r="291">
          <cell r="B291">
            <v>77743</v>
          </cell>
          <cell r="D291">
            <v>143669</v>
          </cell>
          <cell r="F291">
            <v>1359</v>
          </cell>
        </row>
        <row r="292">
          <cell r="B292">
            <v>78498</v>
          </cell>
          <cell r="D292">
            <v>137176</v>
          </cell>
          <cell r="F292">
            <v>1417</v>
          </cell>
        </row>
        <row r="293">
          <cell r="B293">
            <v>80957</v>
          </cell>
          <cell r="D293">
            <v>157718</v>
          </cell>
          <cell r="F293">
            <v>1442</v>
          </cell>
        </row>
        <row r="294">
          <cell r="B294">
            <v>87362</v>
          </cell>
          <cell r="D294">
            <v>164949</v>
          </cell>
          <cell r="F294">
            <v>1394</v>
          </cell>
        </row>
        <row r="295">
          <cell r="B295">
            <v>80396</v>
          </cell>
          <cell r="D295">
            <v>161068</v>
          </cell>
          <cell r="F295">
            <v>1354</v>
          </cell>
        </row>
        <row r="296">
          <cell r="B296">
            <v>78717</v>
          </cell>
          <cell r="D296">
            <v>159153</v>
          </cell>
          <cell r="F296">
            <v>1447</v>
          </cell>
        </row>
        <row r="297">
          <cell r="B297">
            <v>73350</v>
          </cell>
          <cell r="D297">
            <v>159007</v>
          </cell>
          <cell r="F297">
            <v>1676</v>
          </cell>
        </row>
        <row r="298">
          <cell r="B298">
            <v>47799</v>
          </cell>
          <cell r="D298">
            <v>157259</v>
          </cell>
          <cell r="F298">
            <v>1431</v>
          </cell>
        </row>
        <row r="299">
          <cell r="B299">
            <v>120805</v>
          </cell>
          <cell r="D299">
            <v>165054</v>
          </cell>
          <cell r="F299">
            <v>1233</v>
          </cell>
        </row>
        <row r="300">
          <cell r="B300">
            <v>69812</v>
          </cell>
          <cell r="D300">
            <v>130844</v>
          </cell>
          <cell r="F300">
            <v>883</v>
          </cell>
        </row>
        <row r="301">
          <cell r="B301">
            <v>85634</v>
          </cell>
          <cell r="D301">
            <v>150893</v>
          </cell>
          <cell r="F301">
            <v>1037</v>
          </cell>
        </row>
        <row r="302">
          <cell r="B302">
            <v>77804</v>
          </cell>
          <cell r="D302">
            <v>142896</v>
          </cell>
          <cell r="F302">
            <v>1035</v>
          </cell>
        </row>
        <row r="303">
          <cell r="B303">
            <v>83424</v>
          </cell>
          <cell r="D303">
            <v>155698</v>
          </cell>
          <cell r="F303">
            <v>1240</v>
          </cell>
        </row>
        <row r="304">
          <cell r="B304">
            <v>64801</v>
          </cell>
          <cell r="D304">
            <v>131626</v>
          </cell>
          <cell r="F304">
            <v>963</v>
          </cell>
        </row>
        <row r="305">
          <cell r="B305">
            <v>67366</v>
          </cell>
          <cell r="D305">
            <v>153775</v>
          </cell>
          <cell r="F305">
            <v>1010</v>
          </cell>
        </row>
        <row r="306">
          <cell r="B306">
            <v>65658</v>
          </cell>
          <cell r="D306">
            <v>162126</v>
          </cell>
          <cell r="F306">
            <v>974</v>
          </cell>
        </row>
        <row r="307">
          <cell r="B307">
            <v>52897</v>
          </cell>
          <cell r="D307">
            <v>141693</v>
          </cell>
          <cell r="F307">
            <v>837</v>
          </cell>
        </row>
        <row r="308">
          <cell r="B308">
            <v>48777</v>
          </cell>
          <cell r="D308">
            <v>143461</v>
          </cell>
          <cell r="F308">
            <v>914</v>
          </cell>
        </row>
        <row r="309">
          <cell r="B309">
            <v>39914</v>
          </cell>
          <cell r="D309">
            <v>127108</v>
          </cell>
          <cell r="F309">
            <v>803</v>
          </cell>
        </row>
        <row r="310">
          <cell r="B310">
            <v>28545</v>
          </cell>
          <cell r="D310">
            <v>122881</v>
          </cell>
          <cell r="F310">
            <v>677</v>
          </cell>
        </row>
        <row r="311">
          <cell r="B311">
            <v>60351</v>
          </cell>
          <cell r="D311">
            <v>148616</v>
          </cell>
          <cell r="F311">
            <v>578</v>
          </cell>
        </row>
        <row r="312">
          <cell r="B312">
            <v>40294</v>
          </cell>
          <cell r="D312">
            <v>133863</v>
          </cell>
          <cell r="F312">
            <v>597</v>
          </cell>
        </row>
        <row r="313">
          <cell r="B313">
            <v>39282</v>
          </cell>
          <cell r="D313">
            <v>125880</v>
          </cell>
          <cell r="F313">
            <v>641</v>
          </cell>
        </row>
        <row r="314">
          <cell r="B314">
            <v>37498</v>
          </cell>
          <cell r="D314">
            <v>132340</v>
          </cell>
          <cell r="F314">
            <v>606</v>
          </cell>
        </row>
        <row r="315">
          <cell r="B315">
            <v>36959</v>
          </cell>
          <cell r="D315">
            <v>152015</v>
          </cell>
          <cell r="F315">
            <v>844</v>
          </cell>
        </row>
        <row r="316">
          <cell r="B316">
            <v>36320</v>
          </cell>
          <cell r="D316">
            <v>121609</v>
          </cell>
          <cell r="F316">
            <v>667</v>
          </cell>
        </row>
        <row r="317">
          <cell r="B317">
            <v>50055</v>
          </cell>
          <cell r="D317">
            <v>166432</v>
          </cell>
          <cell r="F317">
            <v>808</v>
          </cell>
        </row>
        <row r="318">
          <cell r="B318">
            <v>44574</v>
          </cell>
          <cell r="D318">
            <v>161709</v>
          </cell>
          <cell r="F318">
            <v>866</v>
          </cell>
        </row>
        <row r="319">
          <cell r="B319">
            <v>36296</v>
          </cell>
          <cell r="D319">
            <v>152715</v>
          </cell>
          <cell r="F319">
            <v>861</v>
          </cell>
        </row>
        <row r="320">
          <cell r="B320">
            <v>32781</v>
          </cell>
          <cell r="D320">
            <v>153040</v>
          </cell>
          <cell r="F320">
            <v>974</v>
          </cell>
        </row>
        <row r="321">
          <cell r="B321">
            <v>26004</v>
          </cell>
          <cell r="D321">
            <v>128996</v>
          </cell>
          <cell r="F321">
            <v>801</v>
          </cell>
        </row>
        <row r="322">
          <cell r="B322">
            <v>21530</v>
          </cell>
          <cell r="D322">
            <v>141169</v>
          </cell>
          <cell r="F322">
            <v>702</v>
          </cell>
        </row>
        <row r="323">
          <cell r="B323">
            <v>45170</v>
          </cell>
          <cell r="D323">
            <v>153478</v>
          </cell>
          <cell r="F323">
            <v>603</v>
          </cell>
        </row>
        <row r="324">
          <cell r="B324">
            <v>27804</v>
          </cell>
          <cell r="D324">
            <v>125060</v>
          </cell>
          <cell r="F324">
            <v>487</v>
          </cell>
        </row>
        <row r="325">
          <cell r="B325">
            <v>17929</v>
          </cell>
          <cell r="D325">
            <v>95198</v>
          </cell>
          <cell r="F325">
            <v>427</v>
          </cell>
        </row>
        <row r="326">
          <cell r="B326">
            <v>4428</v>
          </cell>
          <cell r="D326">
            <v>18034</v>
          </cell>
          <cell r="F326">
            <v>122</v>
          </cell>
        </row>
        <row r="327">
          <cell r="B327">
            <v>21276</v>
          </cell>
          <cell r="D327">
            <v>77864</v>
          </cell>
          <cell r="F327">
            <v>525</v>
          </cell>
        </row>
        <row r="328">
          <cell r="B328">
            <v>37398</v>
          </cell>
          <cell r="D328">
            <v>128406</v>
          </cell>
          <cell r="F328">
            <v>837</v>
          </cell>
        </row>
        <row r="329">
          <cell r="B329">
            <v>30596</v>
          </cell>
          <cell r="D329">
            <v>147668</v>
          </cell>
          <cell r="F329">
            <v>951</v>
          </cell>
        </row>
        <row r="330">
          <cell r="B330">
            <v>30723</v>
          </cell>
          <cell r="D330">
            <v>154745</v>
          </cell>
          <cell r="F330">
            <v>893</v>
          </cell>
        </row>
        <row r="331">
          <cell r="B331">
            <v>35125</v>
          </cell>
          <cell r="D331">
            <v>159588</v>
          </cell>
          <cell r="F331">
            <v>863</v>
          </cell>
        </row>
        <row r="332">
          <cell r="B332">
            <v>37638</v>
          </cell>
          <cell r="D332">
            <v>154415</v>
          </cell>
          <cell r="F332">
            <v>877</v>
          </cell>
        </row>
        <row r="333">
          <cell r="B333">
            <v>35047</v>
          </cell>
          <cell r="D333">
            <v>145129</v>
          </cell>
          <cell r="F333">
            <v>800</v>
          </cell>
        </row>
        <row r="334">
          <cell r="B334">
            <v>20791</v>
          </cell>
          <cell r="D334">
            <v>142099</v>
          </cell>
          <cell r="F334">
            <v>859</v>
          </cell>
        </row>
        <row r="335">
          <cell r="B335">
            <v>49930</v>
          </cell>
          <cell r="D335">
            <v>132640</v>
          </cell>
          <cell r="F335">
            <v>663</v>
          </cell>
        </row>
        <row r="336">
          <cell r="B336">
            <v>30632</v>
          </cell>
          <cell r="D336">
            <v>125698</v>
          </cell>
          <cell r="F336">
            <v>649</v>
          </cell>
        </row>
        <row r="337">
          <cell r="B337">
            <v>37075</v>
          </cell>
          <cell r="D337">
            <v>157156</v>
          </cell>
          <cell r="F337">
            <v>975</v>
          </cell>
        </row>
        <row r="338">
          <cell r="B338">
            <v>32645</v>
          </cell>
          <cell r="D338">
            <v>128554</v>
          </cell>
          <cell r="F338">
            <v>895</v>
          </cell>
        </row>
        <row r="339">
          <cell r="B339">
            <v>23083</v>
          </cell>
          <cell r="D339">
            <v>97672</v>
          </cell>
          <cell r="F339">
            <v>746</v>
          </cell>
        </row>
        <row r="340">
          <cell r="B340">
            <v>38433</v>
          </cell>
          <cell r="D340">
            <v>142226</v>
          </cell>
          <cell r="F340">
            <v>1164</v>
          </cell>
        </row>
        <row r="341">
          <cell r="B341">
            <v>33169</v>
          </cell>
          <cell r="D341">
            <v>148330</v>
          </cell>
          <cell r="F341">
            <v>1223</v>
          </cell>
        </row>
        <row r="342">
          <cell r="B342">
            <v>31998</v>
          </cell>
          <cell r="D342">
            <v>153452</v>
          </cell>
          <cell r="F342">
            <v>1245</v>
          </cell>
        </row>
        <row r="343">
          <cell r="B343">
            <v>32137</v>
          </cell>
          <cell r="D343">
            <v>161241</v>
          </cell>
          <cell r="F343">
            <v>1396</v>
          </cell>
        </row>
        <row r="344">
          <cell r="B344">
            <v>28240</v>
          </cell>
          <cell r="D344">
            <v>140898</v>
          </cell>
          <cell r="F344">
            <v>1263</v>
          </cell>
        </row>
        <row r="345">
          <cell r="B345">
            <v>28735</v>
          </cell>
          <cell r="D345">
            <v>152912</v>
          </cell>
          <cell r="F345">
            <v>1482</v>
          </cell>
        </row>
        <row r="346">
          <cell r="B346">
            <v>17950</v>
          </cell>
          <cell r="D346">
            <v>150782</v>
          </cell>
          <cell r="F346">
            <v>1270</v>
          </cell>
        </row>
        <row r="347">
          <cell r="B347">
            <v>43794</v>
          </cell>
          <cell r="D347">
            <v>117878</v>
          </cell>
          <cell r="F347">
            <v>842</v>
          </cell>
        </row>
        <row r="348">
          <cell r="B348">
            <v>29321</v>
          </cell>
          <cell r="D348">
            <v>121658</v>
          </cell>
          <cell r="F348">
            <v>885</v>
          </cell>
        </row>
        <row r="349">
          <cell r="B349">
            <v>34782</v>
          </cell>
          <cell r="D349">
            <v>140255</v>
          </cell>
          <cell r="F349">
            <v>1071</v>
          </cell>
        </row>
        <row r="350">
          <cell r="B350">
            <v>32118</v>
          </cell>
          <cell r="D350">
            <v>130411</v>
          </cell>
          <cell r="F350">
            <v>1109</v>
          </cell>
        </row>
        <row r="351">
          <cell r="B351">
            <v>35553</v>
          </cell>
          <cell r="D351">
            <v>138591</v>
          </cell>
          <cell r="F351">
            <v>1460</v>
          </cell>
        </row>
        <row r="352">
          <cell r="B352">
            <v>35656</v>
          </cell>
          <cell r="D352">
            <v>134137</v>
          </cell>
          <cell r="F352">
            <v>1302</v>
          </cell>
        </row>
        <row r="353">
          <cell r="B353">
            <v>39107</v>
          </cell>
          <cell r="D353">
            <v>146183</v>
          </cell>
          <cell r="F353">
            <v>1431</v>
          </cell>
        </row>
        <row r="354">
          <cell r="B354">
            <v>38595</v>
          </cell>
          <cell r="D354">
            <v>143753</v>
          </cell>
          <cell r="F354">
            <v>1564</v>
          </cell>
        </row>
        <row r="355">
          <cell r="B355">
            <v>35020</v>
          </cell>
          <cell r="D355">
            <v>136967</v>
          </cell>
          <cell r="F355">
            <v>1476</v>
          </cell>
        </row>
        <row r="356">
          <cell r="B356">
            <v>32646</v>
          </cell>
          <cell r="D356">
            <v>118228</v>
          </cell>
          <cell r="F356">
            <v>1233</v>
          </cell>
        </row>
        <row r="357">
          <cell r="B357">
            <v>33907</v>
          </cell>
          <cell r="D357">
            <v>127196</v>
          </cell>
          <cell r="F357">
            <v>1250</v>
          </cell>
        </row>
        <row r="358">
          <cell r="B358">
            <v>19889</v>
          </cell>
          <cell r="D358">
            <v>116266</v>
          </cell>
          <cell r="F358">
            <v>1005</v>
          </cell>
        </row>
        <row r="359">
          <cell r="B359">
            <v>50616</v>
          </cell>
          <cell r="D359">
            <v>133101</v>
          </cell>
          <cell r="F359">
            <v>1122</v>
          </cell>
        </row>
        <row r="360">
          <cell r="B360">
            <v>30705</v>
          </cell>
          <cell r="D360">
            <v>111686</v>
          </cell>
          <cell r="F360">
            <v>782</v>
          </cell>
        </row>
        <row r="361">
          <cell r="B361">
            <v>40131</v>
          </cell>
          <cell r="D361">
            <v>146852</v>
          </cell>
          <cell r="F361">
            <v>1052</v>
          </cell>
        </row>
        <row r="362">
          <cell r="B362">
            <v>34963</v>
          </cell>
          <cell r="D362">
            <v>130209</v>
          </cell>
          <cell r="F362">
            <v>1078</v>
          </cell>
        </row>
        <row r="363">
          <cell r="B363">
            <v>40361</v>
          </cell>
          <cell r="D363">
            <v>142232</v>
          </cell>
          <cell r="F363">
            <v>1291</v>
          </cell>
        </row>
        <row r="364">
          <cell r="B364">
            <v>40301</v>
          </cell>
          <cell r="D364">
            <v>134148</v>
          </cell>
          <cell r="F364">
            <v>1079</v>
          </cell>
        </row>
        <row r="365">
          <cell r="B365">
            <v>44325</v>
          </cell>
          <cell r="D365">
            <v>154444</v>
          </cell>
          <cell r="F365">
            <v>1144</v>
          </cell>
        </row>
        <row r="366">
          <cell r="B366">
            <v>39701</v>
          </cell>
          <cell r="D366">
            <v>162509</v>
          </cell>
          <cell r="F366">
            <v>1252</v>
          </cell>
        </row>
        <row r="367">
          <cell r="B367">
            <v>33844</v>
          </cell>
          <cell r="D367">
            <v>143838</v>
          </cell>
          <cell r="F367">
            <v>1092</v>
          </cell>
        </row>
        <row r="368">
          <cell r="B368">
            <v>42151</v>
          </cell>
          <cell r="D368">
            <v>141592</v>
          </cell>
          <cell r="F368">
            <v>1190</v>
          </cell>
        </row>
        <row r="369">
          <cell r="B369">
            <v>36211</v>
          </cell>
          <cell r="D369">
            <v>132344</v>
          </cell>
          <cell r="F369">
            <v>1197</v>
          </cell>
        </row>
        <row r="370">
          <cell r="B370">
            <v>18799</v>
          </cell>
          <cell r="D370">
            <v>122055</v>
          </cell>
          <cell r="F370">
            <v>912</v>
          </cell>
        </row>
        <row r="371">
          <cell r="B371">
            <v>34165</v>
          </cell>
          <cell r="D371">
            <v>116149</v>
          </cell>
          <cell r="F371">
            <v>600</v>
          </cell>
        </row>
        <row r="372">
          <cell r="B372">
            <v>25213</v>
          </cell>
          <cell r="D372">
            <v>106238</v>
          </cell>
          <cell r="F372">
            <v>469</v>
          </cell>
        </row>
        <row r="373">
          <cell r="B373">
            <v>25975</v>
          </cell>
          <cell r="D373">
            <v>105990</v>
          </cell>
          <cell r="F373">
            <v>466</v>
          </cell>
        </row>
        <row r="374">
          <cell r="B374">
            <v>33122</v>
          </cell>
          <cell r="D374">
            <v>136256</v>
          </cell>
          <cell r="F374">
            <v>778</v>
          </cell>
        </row>
        <row r="375">
          <cell r="B375">
            <v>34964</v>
          </cell>
          <cell r="D375">
            <v>150975</v>
          </cell>
          <cell r="F375">
            <v>995</v>
          </cell>
        </row>
        <row r="376">
          <cell r="B376">
            <v>31057</v>
          </cell>
          <cell r="D376">
            <v>123928</v>
          </cell>
          <cell r="F376">
            <v>695</v>
          </cell>
        </row>
        <row r="377">
          <cell r="B377">
            <v>43352</v>
          </cell>
          <cell r="D377">
            <v>183718</v>
          </cell>
          <cell r="F377">
            <v>1085</v>
          </cell>
        </row>
        <row r="378">
          <cell r="B378">
            <v>41688</v>
          </cell>
          <cell r="D378">
            <v>176511</v>
          </cell>
          <cell r="F378">
            <v>1504</v>
          </cell>
        </row>
        <row r="379">
          <cell r="B379">
            <v>43874</v>
          </cell>
          <cell r="D379">
            <v>162545</v>
          </cell>
          <cell r="F379">
            <v>1029</v>
          </cell>
        </row>
        <row r="380">
          <cell r="B380">
            <v>44695</v>
          </cell>
          <cell r="D380">
            <v>171642</v>
          </cell>
          <cell r="F380">
            <v>1242</v>
          </cell>
        </row>
        <row r="381">
          <cell r="B381">
            <v>36426</v>
          </cell>
          <cell r="D381">
            <v>151244</v>
          </cell>
          <cell r="F381">
            <v>981</v>
          </cell>
        </row>
        <row r="382">
          <cell r="B382">
            <v>22021</v>
          </cell>
          <cell r="D382">
            <v>160654</v>
          </cell>
          <cell r="F382">
            <v>995</v>
          </cell>
        </row>
        <row r="383">
          <cell r="B383">
            <v>69792</v>
          </cell>
          <cell r="D383">
            <v>170088</v>
          </cell>
          <cell r="F383">
            <v>916</v>
          </cell>
        </row>
        <row r="384">
          <cell r="B384">
            <v>44759</v>
          </cell>
          <cell r="D384">
            <v>149547</v>
          </cell>
          <cell r="F384">
            <v>986</v>
          </cell>
        </row>
        <row r="385">
          <cell r="B385">
            <v>48560</v>
          </cell>
          <cell r="D385">
            <v>143121</v>
          </cell>
          <cell r="F385">
            <v>749</v>
          </cell>
        </row>
        <row r="386">
          <cell r="B386">
            <v>55225</v>
          </cell>
          <cell r="D386">
            <v>159208</v>
          </cell>
          <cell r="F386">
            <v>1294</v>
          </cell>
        </row>
        <row r="387">
          <cell r="B387">
            <v>56535</v>
          </cell>
          <cell r="D387">
            <v>155014</v>
          </cell>
          <cell r="F387">
            <v>1337</v>
          </cell>
        </row>
        <row r="388">
          <cell r="B388">
            <v>52961</v>
          </cell>
          <cell r="D388">
            <v>143669</v>
          </cell>
          <cell r="F388">
            <v>974</v>
          </cell>
        </row>
        <row r="389">
          <cell r="B389">
            <v>63040</v>
          </cell>
          <cell r="D389">
            <v>179489</v>
          </cell>
          <cell r="F389">
            <v>1137</v>
          </cell>
        </row>
        <row r="390">
          <cell r="B390">
            <v>55117</v>
          </cell>
          <cell r="D390">
            <v>167702</v>
          </cell>
          <cell r="F390">
            <v>1059</v>
          </cell>
        </row>
        <row r="391">
          <cell r="B391">
            <v>56485</v>
          </cell>
          <cell r="D391">
            <v>171679</v>
          </cell>
          <cell r="F391">
            <v>1104</v>
          </cell>
        </row>
        <row r="392">
          <cell r="B392">
            <v>52559</v>
          </cell>
          <cell r="D392">
            <v>166612</v>
          </cell>
          <cell r="F392">
            <v>1064</v>
          </cell>
        </row>
        <row r="393">
          <cell r="B393">
            <v>35721</v>
          </cell>
          <cell r="D393">
            <v>132215</v>
          </cell>
          <cell r="F393">
            <v>952</v>
          </cell>
        </row>
        <row r="394">
          <cell r="B394">
            <v>24371</v>
          </cell>
          <cell r="D394">
            <v>151512</v>
          </cell>
          <cell r="F394">
            <v>909</v>
          </cell>
        </row>
        <row r="395">
          <cell r="B395">
            <v>66730</v>
          </cell>
          <cell r="D395">
            <v>152727</v>
          </cell>
          <cell r="F395">
            <v>889</v>
          </cell>
        </row>
        <row r="396">
          <cell r="B396" t="e">
            <v>#N/A</v>
          </cell>
          <cell r="D396" t="e">
            <v>#N/A</v>
          </cell>
          <cell r="F396" t="e">
            <v>#N/A</v>
          </cell>
        </row>
        <row r="397">
          <cell r="B397" t="e">
            <v>#N/A</v>
          </cell>
          <cell r="D397" t="e">
            <v>#N/A</v>
          </cell>
          <cell r="F397" t="e">
            <v>#N/A</v>
          </cell>
        </row>
        <row r="398">
          <cell r="B398" t="e">
            <v>#N/A</v>
          </cell>
          <cell r="D398" t="e">
            <v>#N/A</v>
          </cell>
          <cell r="F398" t="e">
            <v>#N/A</v>
          </cell>
        </row>
        <row r="399">
          <cell r="B399" t="e">
            <v>#N/A</v>
          </cell>
          <cell r="D399" t="e">
            <v>#N/A</v>
          </cell>
          <cell r="F399" t="e">
            <v>#N/A</v>
          </cell>
        </row>
        <row r="400">
          <cell r="B400" t="e">
            <v>#N/A</v>
          </cell>
          <cell r="D400" t="e">
            <v>#N/A</v>
          </cell>
          <cell r="F400" t="e">
            <v>#N/A</v>
          </cell>
        </row>
        <row r="401">
          <cell r="B401" t="e">
            <v>#N/A</v>
          </cell>
          <cell r="D401" t="e">
            <v>#N/A</v>
          </cell>
          <cell r="F401" t="e">
            <v>#N/A</v>
          </cell>
        </row>
        <row r="402">
          <cell r="B402" t="e">
            <v>#N/A</v>
          </cell>
          <cell r="D402" t="e">
            <v>#N/A</v>
          </cell>
          <cell r="F402" t="e">
            <v>#N/A</v>
          </cell>
        </row>
        <row r="403">
          <cell r="B403" t="e">
            <v>#N/A</v>
          </cell>
          <cell r="D403" t="e">
            <v>#N/A</v>
          </cell>
          <cell r="F403" t="e">
            <v>#N/A</v>
          </cell>
        </row>
        <row r="404">
          <cell r="B404" t="e">
            <v>#N/A</v>
          </cell>
          <cell r="D404" t="e">
            <v>#N/A</v>
          </cell>
          <cell r="F404" t="e">
            <v>#N/A</v>
          </cell>
        </row>
        <row r="405">
          <cell r="B405" t="e">
            <v>#N/A</v>
          </cell>
          <cell r="D405" t="e">
            <v>#N/A</v>
          </cell>
          <cell r="F405" t="e">
            <v>#N/A</v>
          </cell>
        </row>
        <row r="406">
          <cell r="B406" t="e">
            <v>#N/A</v>
          </cell>
          <cell r="D406" t="e">
            <v>#N/A</v>
          </cell>
          <cell r="F406" t="e">
            <v>#N/A</v>
          </cell>
        </row>
        <row r="407">
          <cell r="B407" t="e">
            <v>#N/A</v>
          </cell>
          <cell r="D407" t="e">
            <v>#N/A</v>
          </cell>
          <cell r="F407" t="e">
            <v>#N/A</v>
          </cell>
        </row>
        <row r="408">
          <cell r="B408" t="e">
            <v>#N/A</v>
          </cell>
          <cell r="D408" t="e">
            <v>#N/A</v>
          </cell>
          <cell r="F408" t="e">
            <v>#N/A</v>
          </cell>
        </row>
        <row r="409">
          <cell r="B409" t="e">
            <v>#N/A</v>
          </cell>
          <cell r="D409" t="e">
            <v>#N/A</v>
          </cell>
          <cell r="F409" t="e">
            <v>#N/A</v>
          </cell>
        </row>
        <row r="410">
          <cell r="B410" t="e">
            <v>#N/A</v>
          </cell>
          <cell r="D410" t="e">
            <v>#N/A</v>
          </cell>
          <cell r="F410" t="e">
            <v>#N/A</v>
          </cell>
        </row>
        <row r="411">
          <cell r="B411" t="e">
            <v>#N/A</v>
          </cell>
          <cell r="D411" t="e">
            <v>#N/A</v>
          </cell>
          <cell r="F411" t="e">
            <v>#N/A</v>
          </cell>
        </row>
        <row r="412">
          <cell r="B412" t="e">
            <v>#N/A</v>
          </cell>
          <cell r="D412" t="e">
            <v>#N/A</v>
          </cell>
          <cell r="F412" t="e">
            <v>#N/A</v>
          </cell>
        </row>
        <row r="413">
          <cell r="B413" t="e">
            <v>#N/A</v>
          </cell>
          <cell r="D413" t="e">
            <v>#N/A</v>
          </cell>
          <cell r="F413" t="e">
            <v>#N/A</v>
          </cell>
        </row>
        <row r="414">
          <cell r="B414" t="e">
            <v>#N/A</v>
          </cell>
          <cell r="D414" t="e">
            <v>#N/A</v>
          </cell>
          <cell r="F414" t="e">
            <v>#N/A</v>
          </cell>
        </row>
        <row r="415">
          <cell r="B415" t="e">
            <v>#N/A</v>
          </cell>
          <cell r="D415" t="e">
            <v>#N/A</v>
          </cell>
          <cell r="F415" t="e">
            <v>#N/A</v>
          </cell>
        </row>
        <row r="416">
          <cell r="B416" t="e">
            <v>#N/A</v>
          </cell>
          <cell r="D416" t="e">
            <v>#N/A</v>
          </cell>
          <cell r="F416" t="e">
            <v>#N/A</v>
          </cell>
        </row>
        <row r="417">
          <cell r="B417" t="e">
            <v>#N/A</v>
          </cell>
          <cell r="D417" t="e">
            <v>#N/A</v>
          </cell>
          <cell r="F417" t="e">
            <v>#N/A</v>
          </cell>
        </row>
        <row r="418">
          <cell r="B418" t="e">
            <v>#N/A</v>
          </cell>
          <cell r="D418" t="e">
            <v>#N/A</v>
          </cell>
          <cell r="F418" t="e">
            <v>#N/A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IM_SEC"/>
      <sheetName val="X13"/>
      <sheetName val="FCT"/>
      <sheetName val="VARS"/>
      <sheetName val="G_VARS1"/>
      <sheetName val="G_VARS2"/>
      <sheetName val="Fechas_BC"/>
      <sheetName val="R_Trim"/>
      <sheetName val="T_Trim"/>
      <sheetName val="Res"/>
      <sheetName val="OUTM"/>
      <sheetName val="OUTT"/>
      <sheetName val="G_ALIM_X13"/>
      <sheetName val="G_ALIM_BC"/>
      <sheetName val="G_ALIM_TCA-VAS"/>
      <sheetName val="G_TABK_X13"/>
      <sheetName val="G_TABK_BC"/>
      <sheetName val="G_TABK_TCA-VAS"/>
      <sheetName val="G_TEXT_X13"/>
      <sheetName val="G_TEXT_BC"/>
      <sheetName val="G_TEXT_TCA-VAS"/>
      <sheetName val="G_PVCC_X13"/>
      <sheetName val="G_PVCC_BC"/>
      <sheetName val="G_PVCC_TCA-VAS"/>
      <sheetName val="G_MAPEI_X13"/>
      <sheetName val="G_MAPEI_BC"/>
      <sheetName val="G_MAPEI_TCA-VAS"/>
      <sheetName val="G_RPET_X13"/>
      <sheetName val="G_RPET_BC"/>
      <sheetName val="G_RPET_TCA-VAS"/>
      <sheetName val="G_QUIM_X13"/>
      <sheetName val="G_QUIM_BC"/>
      <sheetName val="G_QUIM_GC"/>
      <sheetName val="G_QUIM_Pred"/>
      <sheetName val="G_QUIM_TCA-VAS"/>
      <sheetName val="G_CAPL_X13"/>
      <sheetName val="G_CAPL_BC"/>
      <sheetName val="G_CAPL_GC"/>
      <sheetName val="G_CAPL_Pred"/>
      <sheetName val="G_CAPL_TCA-VAS"/>
      <sheetName val="G_PMNM_X13"/>
      <sheetName val="G_PMNM_BC"/>
      <sheetName val="G_PMNM_TCA-VAS"/>
      <sheetName val="G_METB_X13"/>
      <sheetName val="G_METB_BC"/>
      <sheetName val="G_METB_TCA-VAS"/>
      <sheetName val="G_PMEE_X13"/>
      <sheetName val="G_PMEE_BC"/>
      <sheetName val="G_PMEE_TCA-VAS"/>
      <sheetName val="G_MEAPED_X13"/>
      <sheetName val="G_MEAPED_BC"/>
      <sheetName val="G_MEAPED_TCA-VAS"/>
      <sheetName val="G_OEAI_X13"/>
      <sheetName val="G_OEAI_BC"/>
      <sheetName val="G_OEAI_TCA-VAS"/>
      <sheetName val="G_AUTO_X13"/>
      <sheetName val="G_AUTO_BC"/>
      <sheetName val="G_AUTO_TCA-VAS"/>
      <sheetName val="G_OETRA_X13"/>
      <sheetName val="G_OETRA_BC"/>
      <sheetName val="G_OETRA_TCA-VAS"/>
      <sheetName val="G_MBCLOIM_X13"/>
      <sheetName val="G_MBCLOIM_BC"/>
      <sheetName val="G_MBCLOIM_TCA-VAS"/>
      <sheetName val="G_ID_SECTORES-IP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M1"/>
        </row>
        <row r="2">
          <cell r="M2" t="str">
            <v>Maq. y eqs. agrop., esp. y domest.</v>
          </cell>
        </row>
        <row r="7">
          <cell r="B7" t="str">
            <v>Índ. Base 2004=100</v>
          </cell>
        </row>
        <row r="10">
          <cell r="M10" t="str">
            <v>IPIM-MEAPED</v>
          </cell>
        </row>
        <row r="11">
          <cell r="M11">
            <v>151.64892091722223</v>
          </cell>
        </row>
        <row r="12">
          <cell r="M12">
            <v>148.14755277957565</v>
          </cell>
        </row>
        <row r="13">
          <cell r="M13">
            <v>147.71216435964124</v>
          </cell>
        </row>
        <row r="14">
          <cell r="M14">
            <v>147.77719351259569</v>
          </cell>
        </row>
        <row r="15">
          <cell r="M15">
            <v>145.5521627112214</v>
          </cell>
        </row>
        <row r="16">
          <cell r="M16">
            <v>142.59312125001276</v>
          </cell>
        </row>
        <row r="17">
          <cell r="M17">
            <v>143.34144736871235</v>
          </cell>
        </row>
        <row r="18">
          <cell r="M18">
            <v>149.47284219841686</v>
          </cell>
        </row>
        <row r="19">
          <cell r="M19">
            <v>151.34331243857909</v>
          </cell>
        </row>
        <row r="20">
          <cell r="M20">
            <v>149.09968662987728</v>
          </cell>
        </row>
        <row r="21">
          <cell r="M21">
            <v>148.72074101818353</v>
          </cell>
        </row>
        <row r="22">
          <cell r="M22">
            <v>146.41652462642276</v>
          </cell>
        </row>
        <row r="23">
          <cell r="M23">
            <v>143.91588640941146</v>
          </cell>
        </row>
        <row r="24">
          <cell r="M24">
            <v>142.98627407494439</v>
          </cell>
        </row>
        <row r="25">
          <cell r="M25">
            <v>138.02283781829783</v>
          </cell>
        </row>
        <row r="26">
          <cell r="M26">
            <v>130.61250795301893</v>
          </cell>
        </row>
        <row r="27">
          <cell r="M27">
            <v>129.1363215322371</v>
          </cell>
        </row>
        <row r="28">
          <cell r="M28">
            <v>131.54514356918753</v>
          </cell>
        </row>
        <row r="29">
          <cell r="M29">
            <v>129.39828332091724</v>
          </cell>
        </row>
        <row r="30">
          <cell r="M30">
            <v>124.49450726351654</v>
          </cell>
        </row>
        <row r="31">
          <cell r="M31">
            <v>123.90172147003891</v>
          </cell>
        </row>
        <row r="32">
          <cell r="M32">
            <v>125.38108517148808</v>
          </cell>
        </row>
        <row r="33">
          <cell r="M33">
            <v>123.12322405086414</v>
          </cell>
        </row>
        <row r="34">
          <cell r="M34">
            <v>123.14358324791304</v>
          </cell>
        </row>
        <row r="35">
          <cell r="M35">
            <v>127.47100016250073</v>
          </cell>
        </row>
        <row r="36">
          <cell r="M36">
            <v>128.4995263185242</v>
          </cell>
        </row>
        <row r="37">
          <cell r="M37">
            <v>128.42989593211578</v>
          </cell>
        </row>
        <row r="38">
          <cell r="M38">
            <v>131.70499325338713</v>
          </cell>
        </row>
        <row r="39">
          <cell r="M39">
            <v>133.28521353777018</v>
          </cell>
        </row>
        <row r="40">
          <cell r="M40">
            <v>132.7548594552826</v>
          </cell>
        </row>
        <row r="41">
          <cell r="M41">
            <v>134.05034332230252</v>
          </cell>
        </row>
        <row r="42">
          <cell r="M42">
            <v>133.29224698947283</v>
          </cell>
        </row>
        <row r="43">
          <cell r="M43">
            <v>131.42563589043226</v>
          </cell>
        </row>
        <row r="44">
          <cell r="M44">
            <v>132.20630776630122</v>
          </cell>
        </row>
        <row r="45">
          <cell r="M45">
            <v>132.82462715435352</v>
          </cell>
        </row>
        <row r="46">
          <cell r="M46">
            <v>132.58567682733499</v>
          </cell>
        </row>
        <row r="47">
          <cell r="M47">
            <v>133.25908338740879</v>
          </cell>
        </row>
        <row r="48">
          <cell r="M48">
            <v>133.51586177316304</v>
          </cell>
        </row>
        <row r="49">
          <cell r="M49">
            <v>134.37559082172848</v>
          </cell>
        </row>
        <row r="50">
          <cell r="M50">
            <v>137.834280359128</v>
          </cell>
        </row>
        <row r="51">
          <cell r="M51">
            <v>138.73947486021251</v>
          </cell>
        </row>
        <row r="52">
          <cell r="M52">
            <v>137.66173725579335</v>
          </cell>
        </row>
        <row r="53">
          <cell r="M53">
            <v>138.65488484296975</v>
          </cell>
        </row>
        <row r="54">
          <cell r="M54">
            <v>140.65889285087775</v>
          </cell>
        </row>
        <row r="55">
          <cell r="M55">
            <v>143.03505016092768</v>
          </cell>
        </row>
        <row r="56">
          <cell r="M56">
            <v>143.76367079093993</v>
          </cell>
        </row>
        <row r="57">
          <cell r="M57">
            <v>144.66708624658085</v>
          </cell>
        </row>
        <row r="58">
          <cell r="M58">
            <v>145.35130877496096</v>
          </cell>
        </row>
        <row r="59">
          <cell r="M59">
            <v>142.42748095707037</v>
          </cell>
        </row>
        <row r="60">
          <cell r="M60">
            <v>141.37267215231358</v>
          </cell>
        </row>
        <row r="61">
          <cell r="M61">
            <v>143.37425871511621</v>
          </cell>
        </row>
        <row r="62">
          <cell r="M62">
            <v>142.69684884289384</v>
          </cell>
        </row>
        <row r="63">
          <cell r="M63">
            <v>139.50508553029212</v>
          </cell>
        </row>
        <row r="64">
          <cell r="M64">
            <v>136.34092560059167</v>
          </cell>
        </row>
        <row r="65">
          <cell r="M65">
            <v>132.86112508633511</v>
          </cell>
        </row>
        <row r="66">
          <cell r="M66">
            <v>130.56694313405333</v>
          </cell>
        </row>
        <row r="67">
          <cell r="M67">
            <v>127.45218355258955</v>
          </cell>
        </row>
        <row r="68">
          <cell r="M68">
            <v>121.90785190353512</v>
          </cell>
        </row>
        <row r="69">
          <cell r="M69">
            <v>116.57132561399558</v>
          </cell>
        </row>
        <row r="70">
          <cell r="M70">
            <v>110.6443823174171</v>
          </cell>
        </row>
        <row r="71">
          <cell r="M71">
            <v>107.25218489927029</v>
          </cell>
        </row>
        <row r="72">
          <cell r="M72">
            <v>107.67401039641186</v>
          </cell>
        </row>
        <row r="73">
          <cell r="M73">
            <v>105.40519397282468</v>
          </cell>
        </row>
        <row r="74">
          <cell r="M74">
            <v>98.255567654032717</v>
          </cell>
        </row>
        <row r="75">
          <cell r="M75">
            <v>93.413253047040882</v>
          </cell>
        </row>
        <row r="76">
          <cell r="M76">
            <v>93.024428194561779</v>
          </cell>
        </row>
        <row r="77">
          <cell r="M77">
            <v>92.918193193807383</v>
          </cell>
        </row>
        <row r="78">
          <cell r="M78">
            <v>92.963674567219115</v>
          </cell>
        </row>
        <row r="79">
          <cell r="M79">
            <v>92.041374013943042</v>
          </cell>
        </row>
        <row r="80">
          <cell r="M80">
            <v>91.109642106648039</v>
          </cell>
        </row>
        <row r="81">
          <cell r="M81">
            <v>91.945556141076707</v>
          </cell>
        </row>
        <row r="82">
          <cell r="M82">
            <v>94.307857446861448</v>
          </cell>
        </row>
        <row r="83">
          <cell r="M83">
            <v>94.739180887868088</v>
          </cell>
        </row>
        <row r="84">
          <cell r="M84">
            <v>91.237824883807207</v>
          </cell>
        </row>
        <row r="85">
          <cell r="M85">
            <v>87.490561040952031</v>
          </cell>
        </row>
        <row r="86">
          <cell r="M86">
            <v>85.812467648118997</v>
          </cell>
        </row>
        <row r="87">
          <cell r="M87">
            <v>85.051746693832925</v>
          </cell>
        </row>
        <row r="88">
          <cell r="M88">
            <v>83.837425807090455</v>
          </cell>
        </row>
        <row r="89">
          <cell r="M89">
            <v>82.384122713423722</v>
          </cell>
        </row>
        <row r="90">
          <cell r="M90">
            <v>78.663981290857123</v>
          </cell>
        </row>
        <row r="91">
          <cell r="M91">
            <v>76.681310927802045</v>
          </cell>
        </row>
        <row r="92">
          <cell r="M92">
            <v>77.644638843822975</v>
          </cell>
        </row>
        <row r="93">
          <cell r="M93">
            <v>79.108539013767128</v>
          </cell>
        </row>
        <row r="94">
          <cell r="M94">
            <v>81.737615256365459</v>
          </cell>
        </row>
        <row r="95">
          <cell r="M95">
            <v>81.046792193843245</v>
          </cell>
        </row>
        <row r="96">
          <cell r="M96">
            <v>76.910442795199032</v>
          </cell>
        </row>
        <row r="97">
          <cell r="M97">
            <v>73.005918532034855</v>
          </cell>
        </row>
        <row r="98">
          <cell r="M98">
            <v>71.208210561782096</v>
          </cell>
        </row>
        <row r="99">
          <cell r="M99">
            <v>72.14579533599985</v>
          </cell>
        </row>
        <row r="100">
          <cell r="M100">
            <v>72.025993475786294</v>
          </cell>
        </row>
        <row r="101">
          <cell r="M101">
            <v>68.84733645462498</v>
          </cell>
        </row>
        <row r="102">
          <cell r="M102">
            <v>66.228211535529198</v>
          </cell>
        </row>
        <row r="103">
          <cell r="M103">
            <v>64.180858176617932</v>
          </cell>
        </row>
        <row r="104">
          <cell r="M104">
            <v>60.121210826398745</v>
          </cell>
        </row>
        <row r="105">
          <cell r="M105">
            <v>54.304314039493718</v>
          </cell>
        </row>
        <row r="106">
          <cell r="M106">
            <v>48.551603727449177</v>
          </cell>
        </row>
        <row r="107">
          <cell r="M107">
            <v>45.389600626829321</v>
          </cell>
        </row>
        <row r="108">
          <cell r="M108">
            <v>45.072421903730564</v>
          </cell>
        </row>
        <row r="109">
          <cell r="M109">
            <v>46.127205108891083</v>
          </cell>
        </row>
        <row r="110">
          <cell r="M110">
            <v>48.615131950188591</v>
          </cell>
        </row>
        <row r="111">
          <cell r="M111">
            <v>51.833233074461383</v>
          </cell>
        </row>
        <row r="112">
          <cell r="M112">
            <v>54.510211341336039</v>
          </cell>
        </row>
        <row r="113">
          <cell r="M113">
            <v>57.325520286328718</v>
          </cell>
        </row>
        <row r="114">
          <cell r="M114">
            <v>61.074425345243881</v>
          </cell>
        </row>
        <row r="115">
          <cell r="M115">
            <v>63.840132382489713</v>
          </cell>
        </row>
        <row r="116">
          <cell r="M116">
            <v>67.088418432087849</v>
          </cell>
        </row>
        <row r="117">
          <cell r="M117">
            <v>73.021711014486385</v>
          </cell>
        </row>
        <row r="118">
          <cell r="M118">
            <v>77.434223850187919</v>
          </cell>
        </row>
        <row r="119">
          <cell r="M119">
            <v>80.949859895232919</v>
          </cell>
        </row>
        <row r="120">
          <cell r="M120">
            <v>85.015749227621754</v>
          </cell>
        </row>
        <row r="121">
          <cell r="M121">
            <v>88.386983538156485</v>
          </cell>
        </row>
        <row r="122">
          <cell r="M122">
            <v>89.116078949140004</v>
          </cell>
        </row>
        <row r="123">
          <cell r="M123">
            <v>85.761609161390666</v>
          </cell>
        </row>
        <row r="124">
          <cell r="M124">
            <v>83.30057828824242</v>
          </cell>
        </row>
        <row r="125">
          <cell r="M125">
            <v>84.777586378590911</v>
          </cell>
        </row>
        <row r="126">
          <cell r="M126">
            <v>86.549035170309935</v>
          </cell>
        </row>
        <row r="127">
          <cell r="M127">
            <v>86.852540675190426</v>
          </cell>
        </row>
        <row r="128">
          <cell r="M128">
            <v>89.315334605911474</v>
          </cell>
        </row>
        <row r="129">
          <cell r="M129">
            <v>92.597653126537296</v>
          </cell>
        </row>
        <row r="130">
          <cell r="M130">
            <v>93.519725887320945</v>
          </cell>
        </row>
        <row r="131">
          <cell r="M131">
            <v>94.020486732456931</v>
          </cell>
        </row>
        <row r="132">
          <cell r="M132">
            <v>95.969916679450137</v>
          </cell>
        </row>
        <row r="133">
          <cell r="M133">
            <v>97.891307298064859</v>
          </cell>
        </row>
        <row r="134">
          <cell r="M134">
            <v>99.969894157037004</v>
          </cell>
        </row>
        <row r="135">
          <cell r="M135">
            <v>101.88964787044095</v>
          </cell>
        </row>
        <row r="136">
          <cell r="M136">
            <v>101.00061504384914</v>
          </cell>
        </row>
        <row r="137">
          <cell r="M137">
            <v>99.583933855870711</v>
          </cell>
        </row>
        <row r="138">
          <cell r="M138">
            <v>98.312229450848733</v>
          </cell>
        </row>
        <row r="139">
          <cell r="M139">
            <v>97.526484196929275</v>
          </cell>
        </row>
        <row r="140">
          <cell r="M140">
            <v>98.54212600647989</v>
          </cell>
        </row>
        <row r="141">
          <cell r="M141">
            <v>98.665195198108293</v>
          </cell>
        </row>
        <row r="142">
          <cell r="M142">
            <v>99.262511782732929</v>
          </cell>
        </row>
        <row r="143">
          <cell r="M143">
            <v>102.14250750498253</v>
          </cell>
        </row>
        <row r="144">
          <cell r="M144">
            <v>103.95041198021895</v>
          </cell>
        </row>
        <row r="145">
          <cell r="M145">
            <v>104.92534808605708</v>
          </cell>
        </row>
        <row r="146">
          <cell r="M146">
            <v>106.38006351751257</v>
          </cell>
        </row>
        <row r="147">
          <cell r="M147">
            <v>107.5674705499558</v>
          </cell>
        </row>
        <row r="148">
          <cell r="M148">
            <v>108.81582513200344</v>
          </cell>
        </row>
        <row r="149">
          <cell r="M149">
            <v>108.76174561188647</v>
          </cell>
        </row>
        <row r="150">
          <cell r="M150">
            <v>108.38978278682823</v>
          </cell>
        </row>
        <row r="151">
          <cell r="M151">
            <v>109.9501706514035</v>
          </cell>
        </row>
        <row r="152">
          <cell r="M152">
            <v>110.11017039282646</v>
          </cell>
        </row>
        <row r="153">
          <cell r="M153">
            <v>108.17960940404669</v>
          </cell>
        </row>
        <row r="154">
          <cell r="M154">
            <v>108.13412230365314</v>
          </cell>
        </row>
        <row r="155">
          <cell r="M155">
            <v>109.26528587044123</v>
          </cell>
        </row>
        <row r="156">
          <cell r="M156">
            <v>108.99008378942521</v>
          </cell>
        </row>
        <row r="157">
          <cell r="M157">
            <v>109.56007158158388</v>
          </cell>
        </row>
        <row r="158">
          <cell r="M158">
            <v>111.73520221853923</v>
          </cell>
        </row>
        <row r="159">
          <cell r="M159">
            <v>112.9439120598592</v>
          </cell>
        </row>
        <row r="160">
          <cell r="M160">
            <v>114.35898884585562</v>
          </cell>
        </row>
        <row r="161">
          <cell r="M161">
            <v>114.9575301982315</v>
          </cell>
        </row>
        <row r="162">
          <cell r="M162">
            <v>114.12568925155308</v>
          </cell>
        </row>
        <row r="163">
          <cell r="M163">
            <v>115.42242636715847</v>
          </cell>
        </row>
        <row r="164">
          <cell r="M164">
            <v>116.20751326192807</v>
          </cell>
        </row>
        <row r="165">
          <cell r="M165">
            <v>115.27472859304356</v>
          </cell>
        </row>
        <row r="166">
          <cell r="M166">
            <v>116.3809326950917</v>
          </cell>
        </row>
        <row r="167">
          <cell r="M167">
            <v>118.74682332327893</v>
          </cell>
        </row>
        <row r="168">
          <cell r="M168">
            <v>120.04545036033169</v>
          </cell>
        </row>
        <row r="169">
          <cell r="M169">
            <v>119.63217610200738</v>
          </cell>
        </row>
        <row r="170">
          <cell r="M170">
            <v>118.34685244525906</v>
          </cell>
        </row>
        <row r="171">
          <cell r="M171">
            <v>118.96907715911343</v>
          </cell>
        </row>
        <row r="172">
          <cell r="M172">
            <v>122.39628868990286</v>
          </cell>
        </row>
        <row r="173">
          <cell r="M173">
            <v>126.7495805433509</v>
          </cell>
        </row>
        <row r="174">
          <cell r="M174">
            <v>130.30336692726013</v>
          </cell>
        </row>
        <row r="175">
          <cell r="M175">
            <v>129.96374723647293</v>
          </cell>
        </row>
        <row r="176">
          <cell r="M176">
            <v>126.86379875369477</v>
          </cell>
        </row>
        <row r="177">
          <cell r="M177">
            <v>125.75327470181767</v>
          </cell>
        </row>
        <row r="178">
          <cell r="M178">
            <v>125.14301631640825</v>
          </cell>
        </row>
        <row r="179">
          <cell r="M179">
            <v>122.89479332036713</v>
          </cell>
        </row>
        <row r="180">
          <cell r="M180">
            <v>122.49815989045774</v>
          </cell>
        </row>
        <row r="181">
          <cell r="M181">
            <v>123.8459365622659</v>
          </cell>
        </row>
        <row r="182">
          <cell r="M182">
            <v>123.60439681706249</v>
          </cell>
        </row>
        <row r="183">
          <cell r="M183">
            <v>125.02512440217581</v>
          </cell>
        </row>
        <row r="184">
          <cell r="M184">
            <v>126.29713974937673</v>
          </cell>
        </row>
        <row r="185">
          <cell r="M185">
            <v>125.66177339359335</v>
          </cell>
        </row>
        <row r="186">
          <cell r="M186">
            <v>126.6610876741357</v>
          </cell>
        </row>
        <row r="187">
          <cell r="M187">
            <v>126.40552221599037</v>
          </cell>
        </row>
        <row r="188">
          <cell r="M188">
            <v>127.63623916053322</v>
          </cell>
        </row>
        <row r="189">
          <cell r="M189">
            <v>132.81737914370009</v>
          </cell>
        </row>
        <row r="190">
          <cell r="M190">
            <v>135.77804099180833</v>
          </cell>
        </row>
        <row r="191">
          <cell r="M191">
            <v>135.90801151941736</v>
          </cell>
        </row>
        <row r="192">
          <cell r="M192">
            <v>135.94746086482374</v>
          </cell>
        </row>
        <row r="193">
          <cell r="M193">
            <v>135.40928568038552</v>
          </cell>
        </row>
        <row r="194">
          <cell r="M194">
            <v>133.25705312708109</v>
          </cell>
        </row>
        <row r="195">
          <cell r="M195">
            <v>129.65922980819661</v>
          </cell>
        </row>
        <row r="196">
          <cell r="M196">
            <v>126.78557669436039</v>
          </cell>
        </row>
        <row r="197">
          <cell r="M197">
            <v>127.43745389667708</v>
          </cell>
        </row>
        <row r="198">
          <cell r="M198">
            <v>130.20092268854737</v>
          </cell>
        </row>
        <row r="199">
          <cell r="M199">
            <v>131.12188790393066</v>
          </cell>
        </row>
        <row r="200">
          <cell r="M200">
            <v>127.81636577054847</v>
          </cell>
        </row>
        <row r="201">
          <cell r="M201">
            <v>122.70990123121068</v>
          </cell>
        </row>
        <row r="202">
          <cell r="M202">
            <v>121.03222168878764</v>
          </cell>
        </row>
        <row r="203">
          <cell r="M203">
            <v>122.67271131641903</v>
          </cell>
        </row>
        <row r="204">
          <cell r="M204">
            <v>125.08328050847655</v>
          </cell>
        </row>
        <row r="205">
          <cell r="M205">
            <v>129.04611879468592</v>
          </cell>
        </row>
        <row r="206">
          <cell r="M206">
            <v>135.33564630723731</v>
          </cell>
        </row>
        <row r="207">
          <cell r="M207">
            <v>138.74116141524053</v>
          </cell>
        </row>
        <row r="208">
          <cell r="M208">
            <v>138.69033961938695</v>
          </cell>
        </row>
        <row r="209">
          <cell r="M209">
            <v>139.74362382049807</v>
          </cell>
        </row>
        <row r="210">
          <cell r="M210">
            <v>141.18804508505855</v>
          </cell>
        </row>
        <row r="211">
          <cell r="M211">
            <v>144.33693365576983</v>
          </cell>
        </row>
        <row r="212">
          <cell r="M212">
            <v>148.37020071259917</v>
          </cell>
        </row>
        <row r="213">
          <cell r="M213">
            <v>150.58047646813847</v>
          </cell>
        </row>
        <row r="214">
          <cell r="M214">
            <v>150.06050982716678</v>
          </cell>
        </row>
        <row r="215">
          <cell r="M215">
            <v>148.88560595315576</v>
          </cell>
        </row>
        <row r="216">
          <cell r="M216">
            <v>150.76204175267304</v>
          </cell>
        </row>
        <row r="217">
          <cell r="M217">
            <v>153.72724124784543</v>
          </cell>
        </row>
        <row r="218">
          <cell r="M218">
            <v>156.31236379752966</v>
          </cell>
        </row>
        <row r="219">
          <cell r="M219">
            <v>155.98449360129669</v>
          </cell>
        </row>
        <row r="220">
          <cell r="M220">
            <v>153.8952289836887</v>
          </cell>
        </row>
        <row r="221">
          <cell r="M221">
            <v>153.58717480864939</v>
          </cell>
        </row>
        <row r="222">
          <cell r="M222">
            <v>154.4289283078862</v>
          </cell>
        </row>
        <row r="223">
          <cell r="M223">
            <v>156.9702331359203</v>
          </cell>
        </row>
        <row r="224">
          <cell r="M224">
            <v>160.88754249582166</v>
          </cell>
        </row>
        <row r="225">
          <cell r="M225">
            <v>163.58763941251436</v>
          </cell>
        </row>
        <row r="226">
          <cell r="M226">
            <v>163.57790748061529</v>
          </cell>
        </row>
        <row r="227">
          <cell r="M227">
            <v>161.21009360789071</v>
          </cell>
        </row>
        <row r="228">
          <cell r="M228">
            <v>155.17499090861611</v>
          </cell>
        </row>
        <row r="229">
          <cell r="M229">
            <v>148.29202110367379</v>
          </cell>
        </row>
        <row r="230">
          <cell r="M230">
            <v>145.27937948112788</v>
          </cell>
        </row>
        <row r="231">
          <cell r="M231">
            <v>145.55317698466385</v>
          </cell>
        </row>
        <row r="232">
          <cell r="M232">
            <v>146.98015108838661</v>
          </cell>
        </row>
        <row r="233">
          <cell r="M233">
            <v>147.93537587259897</v>
          </cell>
        </row>
        <row r="234">
          <cell r="M234">
            <v>146.21233435670305</v>
          </cell>
        </row>
        <row r="235">
          <cell r="M235">
            <v>141.24165694544826</v>
          </cell>
        </row>
        <row r="236">
          <cell r="M236">
            <v>137.5272640918769</v>
          </cell>
        </row>
        <row r="237">
          <cell r="M237">
            <v>139.1983698774558</v>
          </cell>
        </row>
        <row r="238">
          <cell r="M238">
            <v>141.82804612343625</v>
          </cell>
        </row>
        <row r="239">
          <cell r="M239">
            <v>140.56368118848403</v>
          </cell>
        </row>
        <row r="240">
          <cell r="M240">
            <v>138.6997544650074</v>
          </cell>
        </row>
        <row r="241">
          <cell r="M241">
            <v>139.73820910661428</v>
          </cell>
        </row>
        <row r="242">
          <cell r="M242">
            <v>143.48181973931054</v>
          </cell>
        </row>
        <row r="243">
          <cell r="M243">
            <v>146.95244728606644</v>
          </cell>
        </row>
        <row r="244">
          <cell r="M244">
            <v>145.1787457870534</v>
          </cell>
        </row>
        <row r="245">
          <cell r="M245">
            <v>141.01723935762016</v>
          </cell>
        </row>
        <row r="246">
          <cell r="M246">
            <v>140.51095495760867</v>
          </cell>
        </row>
        <row r="247">
          <cell r="M247">
            <v>140.22126835428725</v>
          </cell>
        </row>
        <row r="248">
          <cell r="M248">
            <v>138.62367157941128</v>
          </cell>
        </row>
        <row r="249">
          <cell r="M249">
            <v>138.21956160448084</v>
          </cell>
        </row>
        <row r="250">
          <cell r="M250">
            <v>139.07685480170284</v>
          </cell>
        </row>
        <row r="251">
          <cell r="M251">
            <v>139.35724487082061</v>
          </cell>
        </row>
        <row r="252">
          <cell r="M252">
            <v>138.19917105977828</v>
          </cell>
        </row>
        <row r="253">
          <cell r="M253">
            <v>136.78561808130922</v>
          </cell>
        </row>
        <row r="254">
          <cell r="M254">
            <v>135.06696045886329</v>
          </cell>
        </row>
        <row r="255">
          <cell r="M255">
            <v>136.8665966699939</v>
          </cell>
        </row>
        <row r="256">
          <cell r="M256">
            <v>143.30864784321147</v>
          </cell>
        </row>
        <row r="257">
          <cell r="M257">
            <v>146.78443415068361</v>
          </cell>
        </row>
        <row r="258">
          <cell r="M258">
            <v>143.78318941044131</v>
          </cell>
        </row>
        <row r="259">
          <cell r="M259">
            <v>141.86007542589937</v>
          </cell>
        </row>
        <row r="260">
          <cell r="M260">
            <v>146.28897269927919</v>
          </cell>
        </row>
        <row r="261">
          <cell r="M261">
            <v>148.8916154504343</v>
          </cell>
        </row>
        <row r="262">
          <cell r="M262">
            <v>149.69816806353049</v>
          </cell>
        </row>
        <row r="263">
          <cell r="M263">
            <v>154.52546953871575</v>
          </cell>
        </row>
        <row r="264">
          <cell r="M264">
            <v>153.86531451409542</v>
          </cell>
        </row>
        <row r="265">
          <cell r="M265">
            <v>146.63978058714818</v>
          </cell>
        </row>
        <row r="266">
          <cell r="M266">
            <v>141.92032388426534</v>
          </cell>
        </row>
        <row r="267">
          <cell r="M267">
            <v>140.00630534370885</v>
          </cell>
        </row>
        <row r="268">
          <cell r="M268">
            <v>140.98188219554908</v>
          </cell>
        </row>
        <row r="269">
          <cell r="M269">
            <v>143.17005006263008</v>
          </cell>
        </row>
        <row r="270">
          <cell r="M270">
            <v>143.61443415807739</v>
          </cell>
        </row>
        <row r="271">
          <cell r="M271">
            <v>144.65098540368666</v>
          </cell>
        </row>
        <row r="272">
          <cell r="M272">
            <v>145.44401380434994</v>
          </cell>
        </row>
        <row r="273">
          <cell r="M273">
            <v>146.49457408017435</v>
          </cell>
        </row>
        <row r="274">
          <cell r="M274">
            <v>150.85718897187235</v>
          </cell>
        </row>
        <row r="275">
          <cell r="M275">
            <v>158.08903993094083</v>
          </cell>
        </row>
        <row r="276">
          <cell r="M276">
            <v>164.7742827845384</v>
          </cell>
        </row>
        <row r="277">
          <cell r="M277">
            <v>166.42055002713641</v>
          </cell>
        </row>
        <row r="278">
          <cell r="M278">
            <v>167.80994921501548</v>
          </cell>
        </row>
        <row r="279">
          <cell r="M279">
            <v>171.23487976507553</v>
          </cell>
        </row>
        <row r="280">
          <cell r="M280">
            <v>169.46891462554188</v>
          </cell>
        </row>
        <row r="281">
          <cell r="M281">
            <v>165.67983451686965</v>
          </cell>
        </row>
        <row r="282">
          <cell r="M282">
            <v>168.8783340594274</v>
          </cell>
        </row>
        <row r="283">
          <cell r="M283">
            <v>174.96149610061252</v>
          </cell>
        </row>
        <row r="284">
          <cell r="M284">
            <v>177.31564228732657</v>
          </cell>
        </row>
        <row r="285">
          <cell r="M285">
            <v>179.42704861841034</v>
          </cell>
        </row>
        <row r="286">
          <cell r="M286">
            <v>180.02462935190164</v>
          </cell>
        </row>
        <row r="287">
          <cell r="M287">
            <v>175.64130330490462</v>
          </cell>
        </row>
        <row r="288">
          <cell r="M288">
            <v>174.3570267744366</v>
          </cell>
        </row>
        <row r="289">
          <cell r="M289">
            <v>183.39074035155789</v>
          </cell>
        </row>
        <row r="290">
          <cell r="M290">
            <v>193.53688666464654</v>
          </cell>
        </row>
        <row r="291">
          <cell r="M291">
            <v>197.34702371578391</v>
          </cell>
        </row>
        <row r="292">
          <cell r="M292">
            <v>199.91152040050525</v>
          </cell>
        </row>
        <row r="293">
          <cell r="M293">
            <v>201.3178560097212</v>
          </cell>
        </row>
        <row r="294">
          <cell r="M294">
            <v>202.29826241561489</v>
          </cell>
        </row>
        <row r="295">
          <cell r="M295">
            <v>207.72923394636675</v>
          </cell>
        </row>
        <row r="296">
          <cell r="M296">
            <v>213.68461767465598</v>
          </cell>
        </row>
        <row r="297">
          <cell r="M297">
            <v>210.17717342574895</v>
          </cell>
        </row>
        <row r="298">
          <cell r="M298">
            <v>197.91117108482428</v>
          </cell>
        </row>
        <row r="299">
          <cell r="M299">
            <v>190.5830283248921</v>
          </cell>
        </row>
        <row r="300">
          <cell r="M300">
            <v>191.98592058745385</v>
          </cell>
        </row>
        <row r="301">
          <cell r="M301">
            <v>190.72544311503674</v>
          </cell>
        </row>
        <row r="302">
          <cell r="M302">
            <v>182.85235080766154</v>
          </cell>
        </row>
        <row r="303">
          <cell r="M303">
            <v>172.14889241950945</v>
          </cell>
        </row>
        <row r="304">
          <cell r="M304">
            <v>160.5187309684276</v>
          </cell>
        </row>
        <row r="305">
          <cell r="M305">
            <v>153.10865716020567</v>
          </cell>
        </row>
        <row r="306">
          <cell r="M306">
            <v>150.3738166194982</v>
          </cell>
        </row>
        <row r="307">
          <cell r="M307">
            <v>144.4231467922404</v>
          </cell>
        </row>
        <row r="308">
          <cell r="M308">
            <v>136.08995937717253</v>
          </cell>
        </row>
        <row r="309">
          <cell r="M309">
            <v>131.39001667389277</v>
          </cell>
        </row>
        <row r="310">
          <cell r="M310">
            <v>130.50380026094746</v>
          </cell>
        </row>
        <row r="311">
          <cell r="M311">
            <v>132.97915523349468</v>
          </cell>
        </row>
        <row r="312">
          <cell r="M312">
            <v>137.48717648948593</v>
          </cell>
        </row>
        <row r="313">
          <cell r="M313">
            <v>139.82337346694248</v>
          </cell>
        </row>
        <row r="314">
          <cell r="M314">
            <v>141.02820053485911</v>
          </cell>
        </row>
        <row r="315">
          <cell r="M315">
            <v>144.54932795810345</v>
          </cell>
        </row>
        <row r="316">
          <cell r="M316">
            <v>146.92732443378128</v>
          </cell>
        </row>
        <row r="317">
          <cell r="M317">
            <v>145.54045428203699</v>
          </cell>
        </row>
        <row r="318">
          <cell r="M318">
            <v>139.50626816303114</v>
          </cell>
        </row>
        <row r="319">
          <cell r="M319">
            <v>133.84227648812833</v>
          </cell>
        </row>
        <row r="320">
          <cell r="M320">
            <v>133.51188041561289</v>
          </cell>
        </row>
        <row r="321">
          <cell r="M321">
            <v>134.75109810679217</v>
          </cell>
        </row>
        <row r="322">
          <cell r="M322">
            <v>134.98623718003995</v>
          </cell>
        </row>
        <row r="323">
          <cell r="M323">
            <v>131.21624425207446</v>
          </cell>
        </row>
        <row r="324">
          <cell r="M324">
            <v>124.13693492437282</v>
          </cell>
        </row>
        <row r="325">
          <cell r="M325">
            <v>119.39283975470255</v>
          </cell>
        </row>
        <row r="326">
          <cell r="M326">
            <v>117.50085607591126</v>
          </cell>
        </row>
        <row r="327">
          <cell r="M327">
            <v>119.47183072650483</v>
          </cell>
        </row>
        <row r="328">
          <cell r="M328">
            <v>128.98314141444655</v>
          </cell>
        </row>
        <row r="329">
          <cell r="M329">
            <v>140.60065312281213</v>
          </cell>
        </row>
        <row r="330">
          <cell r="M330">
            <v>148.40446072997844</v>
          </cell>
        </row>
        <row r="331">
          <cell r="M331">
            <v>158.0104673728361</v>
          </cell>
        </row>
        <row r="332">
          <cell r="M332">
            <v>169.55636353801665</v>
          </cell>
        </row>
        <row r="333">
          <cell r="M333">
            <v>176.51068125868665</v>
          </cell>
        </row>
        <row r="334">
          <cell r="M334">
            <v>180.7950537673413</v>
          </cell>
        </row>
        <row r="335">
          <cell r="M335">
            <v>182.07419610908113</v>
          </cell>
        </row>
        <row r="336">
          <cell r="M336">
            <v>185.31602714604404</v>
          </cell>
        </row>
        <row r="337">
          <cell r="M337">
            <v>192.70360682217961</v>
          </cell>
        </row>
        <row r="338">
          <cell r="M338">
            <v>195.03566719580232</v>
          </cell>
        </row>
        <row r="339">
          <cell r="M339">
            <v>194.34925213493733</v>
          </cell>
        </row>
        <row r="340">
          <cell r="M340">
            <v>191.83546759502906</v>
          </cell>
        </row>
        <row r="341">
          <cell r="M341">
            <v>189.78085934235401</v>
          </cell>
        </row>
        <row r="342">
          <cell r="M342">
            <v>195.27457701941196</v>
          </cell>
        </row>
        <row r="343">
          <cell r="M343">
            <v>199.6922928723294</v>
          </cell>
        </row>
        <row r="344">
          <cell r="M344">
            <v>198.72619195681756</v>
          </cell>
        </row>
        <row r="345">
          <cell r="M345">
            <v>202.76449543495559</v>
          </cell>
        </row>
        <row r="346">
          <cell r="M346">
            <v>209.14191314324248</v>
          </cell>
        </row>
        <row r="347">
          <cell r="M347">
            <v>215.9405661864524</v>
          </cell>
        </row>
        <row r="348">
          <cell r="M348">
            <v>221.94366709829649</v>
          </cell>
        </row>
        <row r="349">
          <cell r="M349">
            <v>224.48093598055115</v>
          </cell>
        </row>
        <row r="350">
          <cell r="M350">
            <v>228.29149192718606</v>
          </cell>
        </row>
        <row r="351">
          <cell r="M351">
            <v>230.3651946119046</v>
          </cell>
        </row>
        <row r="352">
          <cell r="M352">
            <v>231.80375442138384</v>
          </cell>
        </row>
        <row r="353">
          <cell r="M353">
            <v>229.57030122058163</v>
          </cell>
        </row>
        <row r="354">
          <cell r="M354">
            <v>221.90220366878907</v>
          </cell>
        </row>
        <row r="355">
          <cell r="M355">
            <v>216.45886549193077</v>
          </cell>
        </row>
        <row r="356">
          <cell r="M356">
            <v>210.58006756270657</v>
          </cell>
        </row>
        <row r="357">
          <cell r="M357">
            <v>208.76750896405713</v>
          </cell>
        </row>
        <row r="358">
          <cell r="M358">
            <v>217.60466255484928</v>
          </cell>
        </row>
        <row r="359">
          <cell r="M359">
            <v>225.65133419260923</v>
          </cell>
        </row>
        <row r="360">
          <cell r="M360">
            <v>228.84471165211821</v>
          </cell>
        </row>
        <row r="361">
          <cell r="M361">
            <v>231.18417578766321</v>
          </cell>
        </row>
        <row r="362">
          <cell r="M362">
            <v>226.89968145312523</v>
          </cell>
        </row>
        <row r="363">
          <cell r="M363">
            <v>220.19603943014903</v>
          </cell>
        </row>
        <row r="364">
          <cell r="M364">
            <v>215.44938827386747</v>
          </cell>
        </row>
        <row r="365">
          <cell r="M365">
            <v>210.1850655280852</v>
          </cell>
        </row>
        <row r="366">
          <cell r="M366">
            <v>206.96894538051987</v>
          </cell>
        </row>
        <row r="367">
          <cell r="M367">
            <v>201.65746247426674</v>
          </cell>
        </row>
        <row r="368">
          <cell r="M368">
            <v>192.25113882248286</v>
          </cell>
        </row>
        <row r="369">
          <cell r="M369">
            <v>179.93309688306377</v>
          </cell>
        </row>
        <row r="370">
          <cell r="M370">
            <v>165.26938441410766</v>
          </cell>
        </row>
        <row r="371">
          <cell r="M371">
            <v>152.54732572707252</v>
          </cell>
        </row>
        <row r="372">
          <cell r="M372">
            <v>147.075199455183</v>
          </cell>
        </row>
        <row r="373">
          <cell r="M373">
            <v>149.65543813324902</v>
          </cell>
        </row>
        <row r="374">
          <cell r="M374">
            <v>156.23760477071355</v>
          </cell>
        </row>
        <row r="375">
          <cell r="M375">
            <v>160.31258419224474</v>
          </cell>
        </row>
        <row r="376">
          <cell r="M376">
            <v>161.02881213094275</v>
          </cell>
        </row>
        <row r="377">
          <cell r="M377">
            <v>166.28729239287668</v>
          </cell>
        </row>
        <row r="378">
          <cell r="M378">
            <v>171.50951122750291</v>
          </cell>
        </row>
        <row r="379">
          <cell r="M379">
            <v>172.15839693000589</v>
          </cell>
        </row>
        <row r="380">
          <cell r="M380">
            <v>178.97734935067007</v>
          </cell>
        </row>
        <row r="381">
          <cell r="M381">
            <v>188.87040392614534</v>
          </cell>
        </row>
        <row r="382">
          <cell r="M382">
            <v>191.03480427616029</v>
          </cell>
        </row>
        <row r="383">
          <cell r="M383">
            <v>192.38391208874231</v>
          </cell>
        </row>
        <row r="384">
          <cell r="M384">
            <v>193.12130925191866</v>
          </cell>
        </row>
        <row r="385">
          <cell r="M385">
            <v>188.648617462489</v>
          </cell>
        </row>
        <row r="386">
          <cell r="M386">
            <v>185.61067976111815</v>
          </cell>
        </row>
        <row r="387">
          <cell r="M387">
            <v>182.80868958962611</v>
          </cell>
        </row>
        <row r="388">
          <cell r="M388">
            <v>177.96849678048031</v>
          </cell>
        </row>
        <row r="389">
          <cell r="M389">
            <v>171.82880030527474</v>
          </cell>
        </row>
        <row r="390">
          <cell r="M390">
            <v>167.60836997171472</v>
          </cell>
        </row>
        <row r="391">
          <cell r="M391">
            <v>169.52035272828525</v>
          </cell>
        </row>
        <row r="392">
          <cell r="M392">
            <v>169.08148743926006</v>
          </cell>
        </row>
        <row r="393">
          <cell r="M393">
            <v>164.67534939259693</v>
          </cell>
        </row>
        <row r="394">
          <cell r="M394" t="e">
            <v>#N/A</v>
          </cell>
        </row>
        <row r="395">
          <cell r="M395" t="e">
            <v>#N/A</v>
          </cell>
        </row>
        <row r="396">
          <cell r="M396" t="e">
            <v>#N/A</v>
          </cell>
        </row>
        <row r="397">
          <cell r="M397" t="e">
            <v>#N/A</v>
          </cell>
        </row>
        <row r="398">
          <cell r="M398" t="e">
            <v>#N/A</v>
          </cell>
        </row>
        <row r="399">
          <cell r="M399" t="e">
            <v>#N/A</v>
          </cell>
        </row>
        <row r="400">
          <cell r="M400" t="e">
            <v>#N/A</v>
          </cell>
        </row>
        <row r="401">
          <cell r="M401" t="e">
            <v>#N/A</v>
          </cell>
        </row>
        <row r="402">
          <cell r="M402" t="e">
            <v>#N/A</v>
          </cell>
        </row>
        <row r="403">
          <cell r="M403" t="e">
            <v>#N/A</v>
          </cell>
        </row>
        <row r="404">
          <cell r="M404" t="e">
            <v>#N/A</v>
          </cell>
        </row>
        <row r="405">
          <cell r="M405" t="e">
            <v>#N/A</v>
          </cell>
        </row>
        <row r="406">
          <cell r="M406" t="e">
            <v>#N/A</v>
          </cell>
        </row>
        <row r="407">
          <cell r="M407" t="e">
            <v>#N/A</v>
          </cell>
        </row>
        <row r="408">
          <cell r="M408" t="e">
            <v>#N/A</v>
          </cell>
        </row>
        <row r="409">
          <cell r="M409" t="e">
            <v>#N/A</v>
          </cell>
        </row>
        <row r="410">
          <cell r="M410" t="e">
            <v>#N/A</v>
          </cell>
        </row>
        <row r="411">
          <cell r="M411" t="e">
            <v>#N/A</v>
          </cell>
        </row>
        <row r="412">
          <cell r="M412" t="e">
            <v>#N/A</v>
          </cell>
        </row>
        <row r="413">
          <cell r="M413" t="e">
            <v>#N/A</v>
          </cell>
        </row>
        <row r="414">
          <cell r="M414" t="e">
            <v>#N/A</v>
          </cell>
        </row>
        <row r="415">
          <cell r="M415" t="e">
            <v>#N/A</v>
          </cell>
        </row>
        <row r="416">
          <cell r="M416" t="e">
            <v>#N/A</v>
          </cell>
        </row>
        <row r="417">
          <cell r="M417" t="e">
            <v>#N/A</v>
          </cell>
        </row>
        <row r="418">
          <cell r="M418" t="e">
            <v>#N/A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definedNames>
      <definedName name="HP"/>
    </defined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B"/>
      <sheetName val="X13"/>
      <sheetName val="FCT"/>
      <sheetName val="VARS"/>
      <sheetName val="G_VARS"/>
      <sheetName val="FECHAS_BC"/>
      <sheetName val="PIB_BC"/>
      <sheetName val="R_Trim"/>
      <sheetName val="T_Trim"/>
      <sheetName val="G_R"/>
      <sheetName val="OUTT"/>
      <sheetName val="ANUAL"/>
      <sheetName val="MENS"/>
      <sheetName val="Res"/>
      <sheetName val="G_PBI_2010_X13"/>
      <sheetName val="G_PIB_X13"/>
      <sheetName val="G_PIB_BC"/>
      <sheetName val="G_PBI_GC"/>
      <sheetName val="G_PBI_TCIA_VAS"/>
      <sheetName val="G_PBI_Pred"/>
      <sheetName val="G_PBIPC_X13_2010"/>
      <sheetName val="G_PBIPC_BC"/>
      <sheetName val="G_PBIPC_GC"/>
      <sheetName val="G_PIBPC_BCLP"/>
      <sheetName val="ARDL"/>
      <sheetName val="Periodogramas"/>
      <sheetName val="G_PBI_VARS"/>
      <sheetName val="G_PBIPC_VARS"/>
      <sheetName val="G_PBI_Irr"/>
      <sheetName val="G_PIB_SF-Irr"/>
      <sheetName val="G_PIB_BC1"/>
      <sheetName val="G_PBI_TCIA_VAS2"/>
      <sheetName val="G_PBIPC_X13_dde2010"/>
      <sheetName val="G_PBIPC_X13"/>
      <sheetName val="Gráfico24"/>
      <sheetName val="Gráfico25"/>
      <sheetName val="Gráfico26"/>
      <sheetName val="Gráfico27"/>
      <sheetName val="Gráfico28"/>
      <sheetName val="Gráfico29"/>
      <sheetName val="Gráfico30"/>
      <sheetName val="Gráfico31"/>
      <sheetName val="Gráfico32"/>
      <sheetName val="Gráfico33"/>
      <sheetName val="Gráfico34"/>
      <sheetName val="Gráfico35"/>
      <sheetName val="Gráfico36"/>
      <sheetName val="Gráfico37"/>
      <sheetName val="Gráfico38"/>
      <sheetName val="Gráfico39"/>
      <sheetName val="Gráfico40"/>
      <sheetName val="Gráfico41"/>
      <sheetName val="Gráfico42"/>
      <sheetName val="Gráfico43"/>
      <sheetName val="Gráfico44"/>
      <sheetName val="Gráfico45"/>
      <sheetName val="Gráfico46"/>
      <sheetName val="G_PIB_Vrs"/>
      <sheetName val="G_PIBPC_Vrs"/>
      <sheetName val="G_PIB_X13_dde 2010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>
        <row r="2">
          <cell r="B2" t="str">
            <v>Producto Interno Bruto a Precios de Mercado (Empalme de Bases 1970, 1986, 1993 y 2004)</v>
          </cell>
        </row>
        <row r="7">
          <cell r="B7">
            <v>0</v>
          </cell>
        </row>
        <row r="9">
          <cell r="D9"/>
        </row>
        <row r="10">
          <cell r="B10" t="str">
            <v>PIB</v>
          </cell>
          <cell r="C10" t="str">
            <v>PIB-LN</v>
          </cell>
          <cell r="D10" t="str">
            <v>PIB-LND</v>
          </cell>
          <cell r="N10" t="str">
            <v>TCT-PIBPC-THP</v>
          </cell>
        </row>
        <row r="119">
          <cell r="D119">
            <v>2.1573255125939994E-2</v>
          </cell>
        </row>
        <row r="120">
          <cell r="D120">
            <v>2.7847069955415193E-2</v>
          </cell>
        </row>
        <row r="121">
          <cell r="D121">
            <v>1.4503695874061862E-3</v>
          </cell>
        </row>
        <row r="122">
          <cell r="D122">
            <v>-9.3830558986596202E-3</v>
          </cell>
        </row>
        <row r="123">
          <cell r="D123">
            <v>2.1391117491679879E-2</v>
          </cell>
        </row>
        <row r="124">
          <cell r="D124">
            <v>1.8308156810720178E-2</v>
          </cell>
        </row>
        <row r="125">
          <cell r="D125">
            <v>1.5893826143669187E-2</v>
          </cell>
        </row>
        <row r="126">
          <cell r="D126">
            <v>1.1854237810545953E-2</v>
          </cell>
        </row>
        <row r="127">
          <cell r="B127">
            <v>447288.36257337319</v>
          </cell>
          <cell r="D127">
            <v>2.2166281483983141E-2</v>
          </cell>
          <cell r="N127" t="e">
            <v>#NAME?</v>
          </cell>
        </row>
        <row r="128">
          <cell r="B128">
            <v>453115.12648064125</v>
          </cell>
          <cell r="D128">
            <v>1.2942742485719805E-2</v>
          </cell>
          <cell r="N128" t="e">
            <v>#NAME?</v>
          </cell>
        </row>
        <row r="129">
          <cell r="B129">
            <v>455820.23681096267</v>
          </cell>
          <cell r="D129">
            <v>5.9522787347034978E-3</v>
          </cell>
          <cell r="N129" t="e">
            <v>#NAME?</v>
          </cell>
        </row>
        <row r="130">
          <cell r="B130">
            <v>460351.18930708314</v>
          </cell>
          <cell r="D130">
            <v>9.891138944590594E-3</v>
          </cell>
          <cell r="N130" t="e">
            <v>#NAME?</v>
          </cell>
        </row>
        <row r="131">
          <cell r="B131">
            <v>453392.58356517693</v>
          </cell>
          <cell r="D131">
            <v>-1.5231272652560079E-2</v>
          </cell>
          <cell r="N131" t="e">
            <v>#NAME?</v>
          </cell>
        </row>
        <row r="132">
          <cell r="B132">
            <v>436880.00760526757</v>
          </cell>
          <cell r="D132">
            <v>-3.7099805310408129E-2</v>
          </cell>
          <cell r="N132" t="e">
            <v>#NAME?</v>
          </cell>
        </row>
        <row r="133">
          <cell r="B133">
            <v>432814.53015267081</v>
          </cell>
          <cell r="D133">
            <v>-9.3492758418296518E-3</v>
          </cell>
          <cell r="N133" t="e">
            <v>#NAME?</v>
          </cell>
        </row>
        <row r="134">
          <cell r="B134">
            <v>437794.24749007833</v>
          </cell>
          <cell r="D134">
            <v>1.1439746008123919E-2</v>
          </cell>
          <cell r="N134" t="e">
            <v>#NAME?</v>
          </cell>
        </row>
        <row r="135">
          <cell r="B135">
            <v>451252.1276285621</v>
          </cell>
          <cell r="D135">
            <v>3.0277179183986647E-2</v>
          </cell>
          <cell r="N135" t="e">
            <v>#NAME?</v>
          </cell>
        </row>
        <row r="136">
          <cell r="B136">
            <v>459104.61794535583</v>
          </cell>
          <cell r="D136">
            <v>1.7251885293962488E-2</v>
          </cell>
          <cell r="N136" t="e">
            <v>#NAME?</v>
          </cell>
        </row>
        <row r="137">
          <cell r="B137">
            <v>468926.48093908461</v>
          </cell>
          <cell r="D137">
            <v>2.1167889202807544E-2</v>
          </cell>
          <cell r="N137" t="e">
            <v>#NAME?</v>
          </cell>
        </row>
        <row r="138">
          <cell r="B138">
            <v>478339.83471993316</v>
          </cell>
          <cell r="D138">
            <v>1.9875432083146904E-2</v>
          </cell>
          <cell r="N138" t="e">
            <v>#NAME?</v>
          </cell>
        </row>
        <row r="139">
          <cell r="B139">
            <v>489076.97174099484</v>
          </cell>
          <cell r="D139">
            <v>2.2198452328849427E-2</v>
          </cell>
          <cell r="N139" t="e">
            <v>#NAME?</v>
          </cell>
        </row>
        <row r="140">
          <cell r="B140">
            <v>495349.8029675858</v>
          </cell>
          <cell r="D140">
            <v>1.2744302143842035E-2</v>
          </cell>
          <cell r="N140" t="e">
            <v>#NAME?</v>
          </cell>
        </row>
        <row r="141">
          <cell r="B141">
            <v>508525.1412587231</v>
          </cell>
          <cell r="D141">
            <v>2.6250470614861854E-2</v>
          </cell>
          <cell r="N141" t="e">
            <v>#NAME?</v>
          </cell>
        </row>
        <row r="142">
          <cell r="B142">
            <v>515288.13853143348</v>
          </cell>
          <cell r="D142">
            <v>1.3211580230535702E-2</v>
          </cell>
          <cell r="N142" t="e">
            <v>#NAME?</v>
          </cell>
        </row>
        <row r="143">
          <cell r="B143">
            <v>518999.744524704</v>
          </cell>
          <cell r="D143">
            <v>7.1771544201730819E-3</v>
          </cell>
          <cell r="N143" t="e">
            <v>#NAME?</v>
          </cell>
        </row>
        <row r="144">
          <cell r="B144">
            <v>528094.34868252894</v>
          </cell>
          <cell r="D144">
            <v>1.7371567509094632E-2</v>
          </cell>
          <cell r="N144" t="e">
            <v>#NAME?</v>
          </cell>
        </row>
        <row r="145">
          <cell r="B145">
            <v>525376.72117408714</v>
          </cell>
          <cell r="D145">
            <v>-5.1593890229053585E-3</v>
          </cell>
          <cell r="N145" t="e">
            <v>#NAME?</v>
          </cell>
        </row>
        <row r="146">
          <cell r="B146">
            <v>513335.17091164488</v>
          </cell>
          <cell r="D146">
            <v>-2.3186582975517567E-2</v>
          </cell>
          <cell r="N146" t="e">
            <v>#NAME?</v>
          </cell>
        </row>
        <row r="147">
          <cell r="B147">
            <v>507588.53193289833</v>
          </cell>
          <cell r="D147">
            <v>-1.1257843570941617E-2</v>
          </cell>
          <cell r="N147" t="e">
            <v>#NAME?</v>
          </cell>
        </row>
        <row r="148">
          <cell r="B148">
            <v>500116.43534875702</v>
          </cell>
          <cell r="D148">
            <v>-1.4830200850692421E-2</v>
          </cell>
          <cell r="N148" t="e">
            <v>#NAME?</v>
          </cell>
        </row>
        <row r="149">
          <cell r="B149">
            <v>499255.35025187326</v>
          </cell>
          <cell r="D149">
            <v>-1.7232531924165073E-3</v>
          </cell>
          <cell r="N149" t="e">
            <v>#NAME?</v>
          </cell>
        </row>
        <row r="150">
          <cell r="B150">
            <v>508978.16126459179</v>
          </cell>
          <cell r="D150">
            <v>1.9287421635333146E-2</v>
          </cell>
          <cell r="N150" t="e">
            <v>#NAME?</v>
          </cell>
        </row>
        <row r="151">
          <cell r="B151">
            <v>508009.1333390298</v>
          </cell>
          <cell r="D151">
            <v>-1.9056840217501758E-3</v>
          </cell>
          <cell r="N151" t="e">
            <v>#NAME?</v>
          </cell>
        </row>
        <row r="152">
          <cell r="B152">
            <v>498212.04433353257</v>
          </cell>
          <cell r="D152">
            <v>-1.9473648195264204E-2</v>
          </cell>
          <cell r="N152" t="e">
            <v>#NAME?</v>
          </cell>
        </row>
        <row r="153">
          <cell r="B153">
            <v>496937.38050159067</v>
          </cell>
          <cell r="D153">
            <v>-2.561755043458902E-3</v>
          </cell>
          <cell r="N153" t="e">
            <v>#NAME?</v>
          </cell>
        </row>
        <row r="154">
          <cell r="B154">
            <v>499911.57617562346</v>
          </cell>
          <cell r="D154">
            <v>5.9672119420728365E-3</v>
          </cell>
          <cell r="N154" t="e">
            <v>#NAME?</v>
          </cell>
        </row>
        <row r="155">
          <cell r="B155">
            <v>498633.02633715165</v>
          </cell>
          <cell r="D155">
            <v>-2.5608280971436415E-3</v>
          </cell>
          <cell r="N155" t="e">
            <v>#NAME?</v>
          </cell>
        </row>
        <row r="156">
          <cell r="B156">
            <v>492349.69370761793</v>
          </cell>
          <cell r="D156">
            <v>-1.2681183446227706E-2</v>
          </cell>
          <cell r="N156" t="e">
            <v>#NAME?</v>
          </cell>
        </row>
        <row r="157">
          <cell r="B157">
            <v>473325.70761745481</v>
          </cell>
          <cell r="D157">
            <v>-3.9405472460609658E-2</v>
          </cell>
          <cell r="N157" t="e">
            <v>#NAME?</v>
          </cell>
        </row>
        <row r="158">
          <cell r="B158">
            <v>448638.29743330483</v>
          </cell>
          <cell r="D158">
            <v>-5.3566761681828723E-2</v>
          </cell>
          <cell r="N158" t="e">
            <v>#NAME?</v>
          </cell>
        </row>
        <row r="159">
          <cell r="B159">
            <v>428681.93906457099</v>
          </cell>
          <cell r="D159">
            <v>-4.5501746275586896E-2</v>
          </cell>
          <cell r="N159" t="e">
            <v>#NAME?</v>
          </cell>
        </row>
        <row r="160">
          <cell r="B160">
            <v>423029.12631071662</v>
          </cell>
          <cell r="D160">
            <v>-1.3274209970360218E-2</v>
          </cell>
          <cell r="N160" t="e">
            <v>#NAME?</v>
          </cell>
        </row>
        <row r="161">
          <cell r="B161">
            <v>428349.80625452613</v>
          </cell>
          <cell r="D161">
            <v>1.2499132901194088E-2</v>
          </cell>
          <cell r="N161" t="e">
            <v>#NAME?</v>
          </cell>
        </row>
        <row r="162">
          <cell r="B162">
            <v>436183.63443900103</v>
          </cell>
          <cell r="D162">
            <v>1.8123168480153495E-2</v>
          </cell>
          <cell r="N162" t="e">
            <v>#NAME?</v>
          </cell>
        </row>
        <row r="163">
          <cell r="B163">
            <v>438748.05773768574</v>
          </cell>
          <cell r="D163">
            <v>5.8620133779427874E-3</v>
          </cell>
          <cell r="N163" t="e">
            <v>#NAME?</v>
          </cell>
        </row>
        <row r="164">
          <cell r="B164">
            <v>452403.04449834011</v>
          </cell>
          <cell r="D164">
            <v>3.0648125918082414E-2</v>
          </cell>
          <cell r="N164" t="e">
            <v>#NAME?</v>
          </cell>
        </row>
        <row r="165">
          <cell r="B165">
            <v>473810.25810210838</v>
          </cell>
          <cell r="D165">
            <v>4.6233468311593029E-2</v>
          </cell>
          <cell r="N165" t="e">
            <v>#NAME?</v>
          </cell>
        </row>
        <row r="166">
          <cell r="B166">
            <v>490889.96823102812</v>
          </cell>
          <cell r="D166">
            <v>3.5413063200563144E-2</v>
          </cell>
          <cell r="N166" t="e">
            <v>#NAME?</v>
          </cell>
        </row>
        <row r="167">
          <cell r="B167">
            <v>486300.37143719598</v>
          </cell>
          <cell r="D167">
            <v>-9.3935241797904467E-3</v>
          </cell>
          <cell r="N167" t="e">
            <v>#NAME?</v>
          </cell>
        </row>
        <row r="168">
          <cell r="B168">
            <v>480515.66867165797</v>
          </cell>
          <cell r="D168">
            <v>-1.1966644235206658E-2</v>
          </cell>
          <cell r="N168" t="e">
            <v>#NAME?</v>
          </cell>
        </row>
        <row r="169">
          <cell r="B169">
            <v>484335.03270209878</v>
          </cell>
          <cell r="D169">
            <v>7.9170465952405067E-3</v>
          </cell>
          <cell r="N169" t="e">
            <v>#NAME?</v>
          </cell>
        </row>
        <row r="170">
          <cell r="B170">
            <v>492310.21660005848</v>
          </cell>
          <cell r="D170">
            <v>1.6332155769884338E-2</v>
          </cell>
          <cell r="N170" t="e">
            <v>#NAME?</v>
          </cell>
        </row>
        <row r="171">
          <cell r="B171">
            <v>519416.83117365569</v>
          </cell>
          <cell r="D171">
            <v>5.3597664393732813E-2</v>
          </cell>
          <cell r="N171" t="e">
            <v>#NAME?</v>
          </cell>
        </row>
        <row r="172">
          <cell r="B172">
            <v>531297.39169578336</v>
          </cell>
          <cell r="D172">
            <v>2.2615220422101956E-2</v>
          </cell>
          <cell r="N172" t="e">
            <v>#NAME?</v>
          </cell>
        </row>
        <row r="173">
          <cell r="B173">
            <v>526184.32375529758</v>
          </cell>
          <cell r="D173">
            <v>-9.6703474144117507E-3</v>
          </cell>
          <cell r="N173" t="e">
            <v>#NAME?</v>
          </cell>
        </row>
        <row r="174">
          <cell r="B174">
            <v>533369.32649733499</v>
          </cell>
          <cell r="D174">
            <v>1.3562527721735052E-2</v>
          </cell>
          <cell r="N174" t="e">
            <v>#NAME?</v>
          </cell>
        </row>
        <row r="175">
          <cell r="B175">
            <v>558677.4668145699</v>
          </cell>
          <cell r="D175">
            <v>4.6358219728936945E-2</v>
          </cell>
          <cell r="N175" t="e">
            <v>#NAME?</v>
          </cell>
        </row>
        <row r="176">
          <cell r="B176">
            <v>567136.43832001532</v>
          </cell>
          <cell r="D176">
            <v>1.5027582544179907E-2</v>
          </cell>
          <cell r="N176" t="e">
            <v>#NAME?</v>
          </cell>
        </row>
        <row r="177">
          <cell r="B177">
            <v>570920.07599999837</v>
          </cell>
          <cell r="D177">
            <v>6.6493211418059417E-3</v>
          </cell>
          <cell r="N177" t="e">
            <v>#NAME?</v>
          </cell>
        </row>
        <row r="178">
          <cell r="B178">
            <v>586594.69465082325</v>
          </cell>
          <cell r="D178">
            <v>2.7084884385843111E-2</v>
          </cell>
          <cell r="N178" t="e">
            <v>#NAME?</v>
          </cell>
        </row>
        <row r="179">
          <cell r="B179">
            <v>605180.83479519037</v>
          </cell>
          <cell r="D179">
            <v>3.119320159103367E-2</v>
          </cell>
          <cell r="N179" t="e">
            <v>#NAME?</v>
          </cell>
        </row>
        <row r="180">
          <cell r="B180">
            <v>621459.73116132419</v>
          </cell>
          <cell r="D180">
            <v>2.6543802012119144E-2</v>
          </cell>
          <cell r="N180" t="e">
            <v>#NAME?</v>
          </cell>
        </row>
        <row r="181">
          <cell r="B181">
            <v>619277.504209326</v>
          </cell>
          <cell r="D181">
            <v>-3.5176331296913332E-3</v>
          </cell>
          <cell r="N181" t="e">
            <v>#NAME?</v>
          </cell>
        </row>
        <row r="182">
          <cell r="B182">
            <v>641425.74776150938</v>
          </cell>
          <cell r="D182">
            <v>3.5139946778413034E-2</v>
          </cell>
          <cell r="N182" t="e">
            <v>#NAME?</v>
          </cell>
        </row>
        <row r="183">
          <cell r="B183">
            <v>647941.47687318316</v>
          </cell>
          <cell r="D183">
            <v>1.0106949288710254E-2</v>
          </cell>
          <cell r="N183" t="e">
            <v>#NAME?</v>
          </cell>
        </row>
        <row r="184">
          <cell r="B184">
            <v>655013.24793860619</v>
          </cell>
          <cell r="D184">
            <v>1.0855082484720668E-2</v>
          </cell>
          <cell r="N184" t="e">
            <v>#NAME?</v>
          </cell>
        </row>
        <row r="185">
          <cell r="B185">
            <v>655869.26251559053</v>
          </cell>
          <cell r="D185">
            <v>1.3060128452870856E-3</v>
          </cell>
          <cell r="N185" t="e">
            <v>#NAME?</v>
          </cell>
        </row>
        <row r="186">
          <cell r="B186">
            <v>627789.59152017301</v>
          </cell>
          <cell r="D186">
            <v>-4.3756409158543619E-2</v>
          </cell>
          <cell r="N186" t="e">
            <v>#NAME?</v>
          </cell>
        </row>
        <row r="187">
          <cell r="B187">
            <v>609234.35555374378</v>
          </cell>
          <cell r="D187">
            <v>-3.0002051007068431E-2</v>
          </cell>
          <cell r="N187" t="e">
            <v>#NAME?</v>
          </cell>
        </row>
        <row r="188">
          <cell r="B188">
            <v>600376.07454464305</v>
          </cell>
          <cell r="D188">
            <v>-1.4646764198348095E-2</v>
          </cell>
          <cell r="N188" t="e">
            <v>#NAME?</v>
          </cell>
        </row>
        <row r="189">
          <cell r="B189">
            <v>612644.22743209987</v>
          </cell>
          <cell r="D189">
            <v>2.0228138285405706E-2</v>
          </cell>
          <cell r="N189" t="e">
            <v>#NAME?</v>
          </cell>
        </row>
        <row r="190">
          <cell r="B190">
            <v>628561.28555720183</v>
          </cell>
          <cell r="D190">
            <v>2.564914604938906E-2</v>
          </cell>
          <cell r="N190" t="e">
            <v>#NAME?</v>
          </cell>
        </row>
        <row r="191">
          <cell r="B191">
            <v>645116.07587359834</v>
          </cell>
          <cell r="D191">
            <v>2.5996729091872339E-2</v>
          </cell>
          <cell r="N191" t="e">
            <v>#NAME?</v>
          </cell>
        </row>
        <row r="192">
          <cell r="B192">
            <v>673312.66405970324</v>
          </cell>
          <cell r="D192">
            <v>4.2779541115772091E-2</v>
          </cell>
          <cell r="N192" t="e">
            <v>#NAME?</v>
          </cell>
        </row>
        <row r="193">
          <cell r="B193">
            <v>674354.97935220087</v>
          </cell>
          <cell r="D193">
            <v>1.5468435491854393E-3</v>
          </cell>
          <cell r="N193" t="e">
            <v>#NAME?</v>
          </cell>
        </row>
        <row r="194">
          <cell r="B194">
            <v>681521.10628716962</v>
          </cell>
          <cell r="D194">
            <v>1.0570573133559691E-2</v>
          </cell>
          <cell r="N194" t="e">
            <v>#NAME?</v>
          </cell>
        </row>
        <row r="195">
          <cell r="B195">
            <v>699548.12232681026</v>
          </cell>
          <cell r="D195">
            <v>2.61073660622273E-2</v>
          </cell>
          <cell r="N195" t="e">
            <v>#NAME?</v>
          </cell>
        </row>
        <row r="196">
          <cell r="B196">
            <v>709660.16723107232</v>
          </cell>
          <cell r="D196">
            <v>1.4351630689139583E-2</v>
          </cell>
          <cell r="N196" t="e">
            <v>#NAME?</v>
          </cell>
        </row>
        <row r="197">
          <cell r="B197">
            <v>716661.21948329499</v>
          </cell>
          <cell r="D197">
            <v>9.8170139546720492E-3</v>
          </cell>
          <cell r="N197" t="e">
            <v>#NAME?</v>
          </cell>
        </row>
        <row r="198">
          <cell r="B198">
            <v>716293.19894855958</v>
          </cell>
          <cell r="D198">
            <v>-5.1365282537041423E-4</v>
          </cell>
          <cell r="N198" t="e">
            <v>#NAME?</v>
          </cell>
        </row>
        <row r="199">
          <cell r="B199">
            <v>710735.41754086898</v>
          </cell>
          <cell r="D199">
            <v>-7.7893455596687033E-3</v>
          </cell>
          <cell r="N199" t="e">
            <v>#NAME?</v>
          </cell>
        </row>
        <row r="200">
          <cell r="B200">
            <v>701796.74376067799</v>
          </cell>
          <cell r="D200">
            <v>-1.2656410019783237E-2</v>
          </cell>
          <cell r="N200" t="e">
            <v>#NAME?</v>
          </cell>
        </row>
        <row r="201">
          <cell r="B201">
            <v>708514.43229470239</v>
          </cell>
          <cell r="D201">
            <v>9.5266058356529015E-3</v>
          </cell>
          <cell r="N201" t="e">
            <v>#NAME?</v>
          </cell>
        </row>
        <row r="202">
          <cell r="B202">
            <v>719763.31591837702</v>
          </cell>
          <cell r="D202">
            <v>1.5752000941541056E-2</v>
          </cell>
          <cell r="N202" t="e">
            <v>#NAME?</v>
          </cell>
        </row>
        <row r="203">
          <cell r="B203">
            <v>715239.70345128851</v>
          </cell>
          <cell r="D203">
            <v>-6.3046939834556781E-3</v>
          </cell>
          <cell r="N203" t="e">
            <v>#NAME?</v>
          </cell>
        </row>
        <row r="204">
          <cell r="B204">
            <v>720133.52879259118</v>
          </cell>
          <cell r="D204">
            <v>6.8189153788722479E-3</v>
          </cell>
          <cell r="N204" t="e">
            <v>#NAME?</v>
          </cell>
        </row>
        <row r="205">
          <cell r="B205">
            <v>726946.31183072261</v>
          </cell>
          <cell r="D205">
            <v>9.4159744089310493E-3</v>
          </cell>
          <cell r="N205" t="e">
            <v>#NAME?</v>
          </cell>
        </row>
        <row r="206">
          <cell r="B206">
            <v>719366.06696629373</v>
          </cell>
          <cell r="D206">
            <v>-1.0482264251976403E-2</v>
          </cell>
          <cell r="N206" t="e">
            <v>#NAME?</v>
          </cell>
        </row>
        <row r="207">
          <cell r="B207">
            <v>708001.08981710463</v>
          </cell>
          <cell r="D207">
            <v>-1.5924728646242059E-2</v>
          </cell>
          <cell r="N207" t="e">
            <v>#NAME?</v>
          </cell>
        </row>
        <row r="208">
          <cell r="B208">
            <v>705696.7284299772</v>
          </cell>
          <cell r="D208">
            <v>-3.2600509080040752E-3</v>
          </cell>
          <cell r="N208" t="e">
            <v>#NAME?</v>
          </cell>
        </row>
        <row r="209">
          <cell r="B209">
            <v>696782.47272868955</v>
          </cell>
          <cell r="D209">
            <v>-1.2712310800793603E-2</v>
          </cell>
          <cell r="N209" t="e">
            <v>#NAME?</v>
          </cell>
        </row>
        <row r="210">
          <cell r="B210">
            <v>699328.71418498934</v>
          </cell>
          <cell r="D210">
            <v>3.6476239189919824E-3</v>
          </cell>
          <cell r="N210" t="e">
            <v>#NAME?</v>
          </cell>
        </row>
        <row r="211">
          <cell r="B211">
            <v>709881.87623078679</v>
          </cell>
          <cell r="D211">
            <v>1.4977689495728086E-2</v>
          </cell>
          <cell r="N211" t="e">
            <v>#NAME?</v>
          </cell>
        </row>
        <row r="212">
          <cell r="B212">
            <v>722593.048472494</v>
          </cell>
          <cell r="D212">
            <v>1.7747613819265595E-2</v>
          </cell>
          <cell r="N212" t="e">
            <v>#NAME?</v>
          </cell>
        </row>
        <row r="213">
          <cell r="B213">
            <v>725165.42967441911</v>
          </cell>
          <cell r="D213">
            <v>3.5536091796881664E-3</v>
          </cell>
          <cell r="N213" t="e">
            <v>#NAME?</v>
          </cell>
        </row>
        <row r="214">
          <cell r="B214">
            <v>716839.85717870656</v>
          </cell>
          <cell r="D214">
            <v>-1.154734324927631E-2</v>
          </cell>
          <cell r="N214" t="e">
            <v>#NAME?</v>
          </cell>
        </row>
        <row r="215">
          <cell r="B215">
            <v>710521.93123013806</v>
          </cell>
          <cell r="D215">
            <v>-8.8526500580758949E-3</v>
          </cell>
          <cell r="N215" t="e">
            <v>#NAME?</v>
          </cell>
        </row>
        <row r="216">
          <cell r="B216">
            <v>708328.9040466994</v>
          </cell>
          <cell r="D216">
            <v>-3.0912748194396045E-3</v>
          </cell>
          <cell r="N216" t="e">
            <v>#NAME?</v>
          </cell>
        </row>
        <row r="217">
          <cell r="B217">
            <v>702013.92799798993</v>
          </cell>
          <cell r="D217">
            <v>-8.9552952783460427E-3</v>
          </cell>
          <cell r="N217" t="e">
            <v>#NAME?</v>
          </cell>
        </row>
        <row r="218">
          <cell r="B218">
            <v>705435.68512726563</v>
          </cell>
          <cell r="D218">
            <v>4.8623607395281709E-3</v>
          </cell>
          <cell r="N218" t="e">
            <v>#NAME?</v>
          </cell>
        </row>
        <row r="219">
          <cell r="B219">
            <v>711527.60890922521</v>
          </cell>
          <cell r="D219">
            <v>8.5986155633275274E-3</v>
          </cell>
          <cell r="N219" t="e">
            <v>#NAME?</v>
          </cell>
        </row>
        <row r="220">
          <cell r="B220">
            <v>727971.79359157349</v>
          </cell>
          <cell r="D220">
            <v>2.2848081794732522E-2</v>
          </cell>
          <cell r="N220" t="e">
            <v>#NAME?</v>
          </cell>
        </row>
        <row r="221">
          <cell r="B221">
            <v>729618.55602521857</v>
          </cell>
          <cell r="D221">
            <v>2.25956920574788E-3</v>
          </cell>
          <cell r="N221" t="e">
            <v>#NAME?</v>
          </cell>
        </row>
        <row r="222">
          <cell r="B222">
            <v>735793.04495550052</v>
          </cell>
          <cell r="D222">
            <v>8.427018683397236E-3</v>
          </cell>
          <cell r="N222" t="e">
            <v>#NAME?</v>
          </cell>
        </row>
        <row r="223">
          <cell r="B223">
            <v>736193.15180975595</v>
          </cell>
          <cell r="D223">
            <v>5.4362855438228053E-4</v>
          </cell>
          <cell r="N223" t="e">
            <v>#NAME?</v>
          </cell>
        </row>
        <row r="224">
          <cell r="B224">
            <v>702013.37119724671</v>
          </cell>
          <cell r="D224">
            <v>-4.7540067689144649E-2</v>
          </cell>
          <cell r="N224" t="e">
            <v>#NAME?</v>
          </cell>
        </row>
        <row r="225">
          <cell r="B225">
            <v>704759.07386396837</v>
          </cell>
          <cell r="D225">
            <v>3.9035540721368278E-3</v>
          </cell>
          <cell r="N225" t="e">
            <v>#NAME?</v>
          </cell>
        </row>
        <row r="226">
          <cell r="B226">
            <v>687426.43251058471</v>
          </cell>
          <cell r="D226">
            <v>-2.4901188648366102E-2</v>
          </cell>
          <cell r="N226" t="e">
            <v>#NAME?</v>
          </cell>
        </row>
        <row r="227">
          <cell r="B227">
            <v>691178.64808799222</v>
          </cell>
          <cell r="D227">
            <v>5.4435093785958344E-3</v>
          </cell>
          <cell r="N227" t="e">
            <v>#NAME?</v>
          </cell>
        </row>
        <row r="228">
          <cell r="B228">
            <v>709322.62264634809</v>
          </cell>
          <cell r="D228">
            <v>2.591213609041354E-2</v>
          </cell>
          <cell r="N228" t="e">
            <v>#NAME?</v>
          </cell>
        </row>
        <row r="229">
          <cell r="B229">
            <v>691760.00014681323</v>
          </cell>
          <cell r="D229">
            <v>-2.5071387162313385E-2</v>
          </cell>
          <cell r="N229" t="e">
            <v>#NAME?</v>
          </cell>
        </row>
        <row r="230">
          <cell r="B230">
            <v>679247.04368317116</v>
          </cell>
          <cell r="D230">
            <v>-1.8254178892528117E-2</v>
          </cell>
          <cell r="N230" t="e">
            <v>#NAME?</v>
          </cell>
        </row>
        <row r="231">
          <cell r="B231">
            <v>637918.024824213</v>
          </cell>
          <cell r="D231">
            <v>-6.2775108618687625E-2</v>
          </cell>
          <cell r="N231" t="e">
            <v>#NAME?</v>
          </cell>
        </row>
        <row r="232">
          <cell r="B232">
            <v>612195.54211416503</v>
          </cell>
          <cell r="D232">
            <v>-4.1158042615915491E-2</v>
          </cell>
          <cell r="N232" t="e">
            <v>#NAME?</v>
          </cell>
        </row>
        <row r="233">
          <cell r="B233">
            <v>620609.64080463385</v>
          </cell>
          <cell r="D233">
            <v>1.3650541807702865E-2</v>
          </cell>
          <cell r="N233" t="e">
            <v>#NAME?</v>
          </cell>
        </row>
        <row r="234">
          <cell r="B234">
            <v>649383.36644815619</v>
          </cell>
          <cell r="D234">
            <v>4.532095907253364E-2</v>
          </cell>
          <cell r="N234" t="e">
            <v>#NAME?</v>
          </cell>
        </row>
        <row r="235">
          <cell r="B235">
            <v>676542.1286139494</v>
          </cell>
          <cell r="D235">
            <v>4.0971474428271648E-2</v>
          </cell>
          <cell r="N235" t="e">
            <v>#NAME?</v>
          </cell>
        </row>
        <row r="236">
          <cell r="B236">
            <v>686217.38038786023</v>
          </cell>
          <cell r="D236">
            <v>1.4199738515777938E-2</v>
          </cell>
          <cell r="N236" t="e">
            <v>#NAME?</v>
          </cell>
        </row>
        <row r="237">
          <cell r="B237">
            <v>692218.14762987592</v>
          </cell>
          <cell r="D237">
            <v>8.7066896174192721E-3</v>
          </cell>
          <cell r="N237" t="e">
            <v>#NAME?</v>
          </cell>
        </row>
        <row r="238">
          <cell r="B238">
            <v>703809.0063581526</v>
          </cell>
          <cell r="D238">
            <v>1.6605873384445857E-2</v>
          </cell>
          <cell r="N238" t="e">
            <v>#NAME?</v>
          </cell>
        </row>
        <row r="239">
          <cell r="B239">
            <v>723293.60374930664</v>
          </cell>
          <cell r="D239">
            <v>2.7308209102296033E-2</v>
          </cell>
          <cell r="N239" t="e">
            <v>#NAME?</v>
          </cell>
        </row>
        <row r="240">
          <cell r="B240">
            <v>743133.45690952451</v>
          </cell>
          <cell r="D240">
            <v>2.706041691241623E-2</v>
          </cell>
          <cell r="N240" t="e">
            <v>#NAME?</v>
          </cell>
        </row>
        <row r="241">
          <cell r="B241">
            <v>736695.52279926266</v>
          </cell>
          <cell r="D241">
            <v>-8.7009712809038575E-3</v>
          </cell>
          <cell r="N241" t="e">
            <v>#NAME?</v>
          </cell>
        </row>
        <row r="242">
          <cell r="B242">
            <v>720766.1066469847</v>
          </cell>
          <cell r="D242">
            <v>-2.185999296357366E-2</v>
          </cell>
          <cell r="N242" t="e">
            <v>#NAME?</v>
          </cell>
        </row>
        <row r="243">
          <cell r="B243">
            <v>720228.67095997697</v>
          </cell>
          <cell r="D243">
            <v>-7.4592319178101718E-4</v>
          </cell>
          <cell r="N243" t="e">
            <v>#NAME?</v>
          </cell>
        </row>
        <row r="244">
          <cell r="B244">
            <v>719017.98482652497</v>
          </cell>
          <cell r="D244">
            <v>-1.6823890667367891E-3</v>
          </cell>
          <cell r="N244" t="e">
            <v>#NAME?</v>
          </cell>
        </row>
        <row r="245">
          <cell r="B245">
            <v>715232.76785733097</v>
          </cell>
          <cell r="D245">
            <v>-5.2783319100466741E-3</v>
          </cell>
          <cell r="N245" t="e">
            <v>#NAME?</v>
          </cell>
        </row>
        <row r="246">
          <cell r="B246">
            <v>708926.52161938336</v>
          </cell>
          <cell r="D246">
            <v>-8.8561546476455533E-3</v>
          </cell>
          <cell r="N246" t="e">
            <v>#NAME?</v>
          </cell>
        </row>
        <row r="247">
          <cell r="B247">
            <v>694474.39910608367</v>
          </cell>
          <cell r="D247">
            <v>-2.059658534073705E-2</v>
          </cell>
          <cell r="N247" t="e">
            <v>#NAME?</v>
          </cell>
        </row>
        <row r="248">
          <cell r="B248">
            <v>695633.08368235081</v>
          </cell>
          <cell r="D248">
            <v>1.6670435328904887E-3</v>
          </cell>
          <cell r="N248" t="e">
            <v>#NAME?</v>
          </cell>
        </row>
        <row r="249">
          <cell r="B249">
            <v>714749.89649657719</v>
          </cell>
          <cell r="D249">
            <v>2.7110343682140936E-2</v>
          </cell>
          <cell r="N249" t="e">
            <v>#NAME?</v>
          </cell>
        </row>
        <row r="250">
          <cell r="B250">
            <v>727412.26838336792</v>
          </cell>
          <cell r="D250">
            <v>1.7560712094480735E-2</v>
          </cell>
          <cell r="N250" t="e">
            <v>#NAME?</v>
          </cell>
        </row>
        <row r="251">
          <cell r="B251">
            <v>735538.42777980934</v>
          </cell>
          <cell r="D251">
            <v>1.1109387341770471E-2</v>
          </cell>
          <cell r="N251" t="e">
            <v>#NAME?</v>
          </cell>
        </row>
        <row r="252">
          <cell r="B252">
            <v>741002.36847067508</v>
          </cell>
          <cell r="D252">
            <v>7.4010357796829851E-3</v>
          </cell>
          <cell r="N252" t="e">
            <v>#NAME?</v>
          </cell>
        </row>
        <row r="253">
          <cell r="B253">
            <v>737060.09219390526</v>
          </cell>
          <cell r="D253">
            <v>-5.3343965225582934E-3</v>
          </cell>
          <cell r="N253" t="e">
            <v>#NAME?</v>
          </cell>
        </row>
        <row r="254">
          <cell r="B254" t="e">
            <v>#N/A</v>
          </cell>
          <cell r="D254" t="e">
            <v>#N/A</v>
          </cell>
          <cell r="N254" t="e">
            <v>#N/A</v>
          </cell>
        </row>
        <row r="255">
          <cell r="B255" t="e">
            <v>#N/A</v>
          </cell>
          <cell r="D255" t="e">
            <v>#N/A</v>
          </cell>
          <cell r="N255" t="e">
            <v>#N/A</v>
          </cell>
        </row>
        <row r="256">
          <cell r="B256" t="e">
            <v>#N/A</v>
          </cell>
          <cell r="D256" t="e">
            <v>#N/A</v>
          </cell>
          <cell r="N256" t="e">
            <v>#N/A</v>
          </cell>
        </row>
        <row r="257">
          <cell r="B257" t="e">
            <v>#N/A</v>
          </cell>
          <cell r="D257" t="e">
            <v>#N/A</v>
          </cell>
          <cell r="N257" t="e">
            <v>#N/A</v>
          </cell>
        </row>
        <row r="258">
          <cell r="B258" t="e">
            <v>#N/A</v>
          </cell>
          <cell r="D258" t="e">
            <v>#N/A</v>
          </cell>
          <cell r="N258" t="e">
            <v>#N/A</v>
          </cell>
        </row>
        <row r="259">
          <cell r="B259" t="e">
            <v>#N/A</v>
          </cell>
          <cell r="D259" t="e">
            <v>#N/A</v>
          </cell>
          <cell r="N259" t="e">
            <v>#N/A</v>
          </cell>
        </row>
        <row r="260">
          <cell r="B260" t="e">
            <v>#N/A</v>
          </cell>
          <cell r="D260" t="e">
            <v>#N/A</v>
          </cell>
          <cell r="N260" t="e">
            <v>#N/A</v>
          </cell>
        </row>
        <row r="261">
          <cell r="B261" t="e">
            <v>#N/A</v>
          </cell>
          <cell r="D261" t="e">
            <v>#N/A</v>
          </cell>
          <cell r="N261" t="e">
            <v>#N/A</v>
          </cell>
        </row>
        <row r="262">
          <cell r="B262" t="e">
            <v>#N/A</v>
          </cell>
          <cell r="D262" t="e">
            <v>#N/A</v>
          </cell>
          <cell r="N262" t="e">
            <v>#N/A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AC_SUP"/>
      <sheetName val="CONSCEM"/>
      <sheetName val="X13"/>
      <sheetName val="FCT"/>
      <sheetName val="VARS"/>
      <sheetName val="G_VARS"/>
      <sheetName val="Fechas_BC"/>
      <sheetName val="ISAC_BC"/>
      <sheetName val="R_Trim"/>
      <sheetName val="T_Trim"/>
      <sheetName val="G_R"/>
      <sheetName val="Res"/>
      <sheetName val="OUTM"/>
      <sheetName val="OUTT"/>
      <sheetName val="G_CONSCEM_X13"/>
      <sheetName val="G_CONSCEM_BC"/>
      <sheetName val="G_CONSEM_TCA-VAS"/>
      <sheetName val="G_CONSTRU_X13"/>
      <sheetName val="G_CONSTRU_BC"/>
      <sheetName val="G_CONSTRU_TCA-VAS"/>
      <sheetName val="G_ISAC_X13"/>
      <sheetName val="G_ISAC_BC"/>
      <sheetName val="G_ISAC_BC_2004"/>
      <sheetName val="G_ISAC_GC"/>
      <sheetName val="G_ISAC_Pred"/>
      <sheetName val="G_ISAC_TCA-VAS"/>
      <sheetName val="G_SUPARG_X13"/>
      <sheetName val="G_SUPARG_BC"/>
      <sheetName val="G_SUPARG_VAS"/>
      <sheetName val="G_SUPCABA_X13"/>
      <sheetName val="G_SUPCABA_BC"/>
      <sheetName val="G_SUPCABA_VAS"/>
      <sheetName val="GD_CONSCEM-ISAC_TCIA"/>
      <sheetName val="GD_CONSCEM-ISAC_Tcm"/>
      <sheetName val="GD_CONSCEM-ISAC_Tca"/>
      <sheetName val="GD_CONSTRU-ISAC_TCM"/>
      <sheetName val="GD_CONSTRU-ISAC_TCA"/>
      <sheetName val="GD_CONSTRU-ISAC_NIV"/>
      <sheetName val="TRU_TCG"/>
      <sheetName val="ARDL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Gráfico19"/>
      <sheetName val="Gráfico20"/>
      <sheetName val="Gráfico21"/>
      <sheetName val="Gráfico22"/>
      <sheetName val="Gráfico23"/>
      <sheetName val="Gráfico24"/>
      <sheetName val="Gráfico25"/>
      <sheetName val="Gráfico26"/>
    </sheetNames>
    <sheetDataSet>
      <sheetData sheetId="0"/>
      <sheetData sheetId="1"/>
      <sheetData sheetId="2"/>
      <sheetData sheetId="3"/>
      <sheetData sheetId="4">
        <row r="1">
          <cell r="B1">
            <v>2025.12</v>
          </cell>
        </row>
      </sheetData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7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/>
  </sheetPr>
  <dimension ref="A1:CG421"/>
  <sheetViews>
    <sheetView tabSelected="1" zoomScale="90" zoomScaleNormal="90" workbookViewId="0">
      <pane xSplit="1" ySplit="10" topLeftCell="BB387" activePane="bottomRight" state="frozen"/>
      <selection pane="topRight" activeCell="B1" sqref="B1"/>
      <selection pane="bottomLeft" activeCell="A11" sqref="A11"/>
      <selection pane="bottomRight" activeCell="BK396" sqref="BK396"/>
    </sheetView>
  </sheetViews>
  <sheetFormatPr baseColWidth="10" defaultColWidth="11.5546875" defaultRowHeight="13.2" x14ac:dyDescent="0.25"/>
  <cols>
    <col min="1" max="1" width="11.88671875" customWidth="1"/>
    <col min="2" max="2" width="11.44140625" customWidth="1"/>
    <col min="3" max="7" width="8.88671875" bestFit="1" customWidth="1"/>
    <col min="8" max="9" width="10.109375" bestFit="1" customWidth="1"/>
    <col min="10" max="21" width="10.33203125" bestFit="1" customWidth="1"/>
    <col min="22" max="28" width="10.44140625" bestFit="1" customWidth="1"/>
    <col min="29" max="29" width="11.44140625" customWidth="1"/>
    <col min="30" max="34" width="8.88671875" bestFit="1" customWidth="1"/>
    <col min="35" max="36" width="10.109375" bestFit="1" customWidth="1"/>
    <col min="37" max="48" width="10.33203125" bestFit="1" customWidth="1"/>
    <col min="49" max="55" width="11.5546875" customWidth="1"/>
    <col min="56" max="61" width="12.109375" customWidth="1"/>
    <col min="62" max="62" width="13.33203125" customWidth="1"/>
    <col min="63" max="82" width="12" customWidth="1"/>
    <col min="83" max="83" width="17.88671875" customWidth="1"/>
    <col min="84" max="84" width="10.5546875" customWidth="1"/>
    <col min="85" max="85" width="11.33203125" customWidth="1"/>
  </cols>
  <sheetData>
    <row r="1" spans="1:85" s="2" customFormat="1" x14ac:dyDescent="0.25">
      <c r="A1" s="8" t="e">
        <f>NA()</f>
        <v>#N/A</v>
      </c>
      <c r="B1" s="621"/>
      <c r="C1" s="628"/>
      <c r="D1" s="628"/>
      <c r="E1" s="628"/>
      <c r="F1" s="629"/>
      <c r="G1" s="629"/>
      <c r="H1" s="650"/>
      <c r="I1" s="27"/>
      <c r="J1" s="26"/>
      <c r="K1" s="26"/>
      <c r="L1" s="26"/>
      <c r="M1" s="559"/>
      <c r="N1" s="559"/>
      <c r="O1" s="26"/>
      <c r="P1" s="26"/>
      <c r="Q1" s="559"/>
      <c r="R1" s="559"/>
      <c r="S1" s="559"/>
      <c r="T1" s="1426"/>
      <c r="U1" s="1426"/>
      <c r="V1" s="1426"/>
      <c r="W1" s="1426"/>
      <c r="X1" s="559"/>
      <c r="Y1" s="559"/>
      <c r="Z1" s="559"/>
      <c r="AA1" s="559"/>
      <c r="AB1" s="696"/>
      <c r="AC1" s="621"/>
      <c r="AD1" s="628"/>
      <c r="AE1" s="628"/>
      <c r="AF1" s="628"/>
      <c r="AG1" s="629"/>
      <c r="AH1" s="629"/>
      <c r="AI1" s="650"/>
      <c r="AJ1" s="27"/>
      <c r="AK1" s="26"/>
      <c r="AL1" s="26"/>
      <c r="AM1" s="26"/>
      <c r="AN1" s="559"/>
      <c r="AO1" s="559"/>
      <c r="AP1" s="26"/>
      <c r="AQ1" s="26"/>
      <c r="AR1" s="559"/>
      <c r="AS1" s="559"/>
      <c r="AT1" s="559"/>
      <c r="AU1" s="1426"/>
      <c r="AV1" s="1426"/>
      <c r="AW1" s="1426"/>
      <c r="AX1" s="1426"/>
      <c r="AY1" s="559"/>
      <c r="AZ1" s="559"/>
      <c r="BA1" s="559"/>
      <c r="BB1" s="559"/>
      <c r="BC1" s="696"/>
      <c r="BD1" s="928"/>
      <c r="BE1" s="929"/>
      <c r="BF1" s="929"/>
      <c r="BG1" s="929"/>
      <c r="BH1" s="929"/>
      <c r="BI1" s="929"/>
      <c r="BJ1" s="751"/>
      <c r="BK1" s="749"/>
      <c r="BL1" s="750"/>
      <c r="BM1" s="750"/>
      <c r="BN1" s="750"/>
      <c r="BO1" s="750"/>
      <c r="BP1" s="750"/>
      <c r="BQ1" s="750"/>
      <c r="BR1" s="750"/>
      <c r="BS1" s="750"/>
      <c r="BT1" s="750"/>
      <c r="BU1" s="750"/>
      <c r="BV1" s="750"/>
      <c r="BW1" s="750"/>
      <c r="BX1" s="749"/>
      <c r="BY1" s="749"/>
      <c r="BZ1" s="749"/>
      <c r="CA1" s="749"/>
      <c r="CB1" s="749"/>
      <c r="CC1" s="749"/>
      <c r="CD1" s="749"/>
      <c r="CE1" s="948">
        <f>[3]OUTM!M1</f>
        <v>0</v>
      </c>
      <c r="CF1" s="949"/>
      <c r="CG1" s="950"/>
    </row>
    <row r="2" spans="1:85" s="2" customFormat="1" ht="36" customHeight="1" x14ac:dyDescent="0.25">
      <c r="A2" s="8" t="e">
        <f>NA()</f>
        <v>#N/A</v>
      </c>
      <c r="B2" s="622" t="str">
        <f>[2]Pat!$B$5</f>
        <v>Patentamientos Vehículos Nuevos</v>
      </c>
      <c r="C2" s="630"/>
      <c r="D2" s="630"/>
      <c r="E2" s="630"/>
      <c r="F2" s="630"/>
      <c r="G2" s="630"/>
      <c r="H2" s="568"/>
      <c r="I2" s="630"/>
      <c r="J2" s="630"/>
      <c r="K2" s="630"/>
      <c r="L2" s="630"/>
      <c r="M2" s="630"/>
      <c r="N2" s="666"/>
      <c r="O2" s="630"/>
      <c r="P2" s="630"/>
      <c r="Q2" s="630"/>
      <c r="R2" s="630"/>
      <c r="S2" s="666"/>
      <c r="T2" s="568"/>
      <c r="U2" s="630"/>
      <c r="V2" s="568"/>
      <c r="W2" s="630"/>
      <c r="X2" s="630"/>
      <c r="Y2" s="630"/>
      <c r="Z2" s="630"/>
      <c r="AA2" s="630"/>
      <c r="AB2" s="622"/>
      <c r="AC2" s="622" t="str">
        <f>[2]Pat!$D$5</f>
        <v>Transferencias Vehículos Usados</v>
      </c>
      <c r="AD2" s="630"/>
      <c r="AE2" s="630"/>
      <c r="AF2" s="630"/>
      <c r="AG2" s="630"/>
      <c r="AH2" s="630"/>
      <c r="AI2" s="568"/>
      <c r="AJ2" s="630"/>
      <c r="AK2" s="630"/>
      <c r="AL2" s="630"/>
      <c r="AM2" s="630"/>
      <c r="AN2" s="630"/>
      <c r="AO2" s="666"/>
      <c r="AP2" s="630"/>
      <c r="AQ2" s="630"/>
      <c r="AR2" s="630"/>
      <c r="AS2" s="630"/>
      <c r="AT2" s="666"/>
      <c r="AU2" s="568"/>
      <c r="AV2" s="630"/>
      <c r="AW2" s="568"/>
      <c r="AX2" s="630"/>
      <c r="AY2" s="630"/>
      <c r="AZ2" s="630"/>
      <c r="BA2" s="630"/>
      <c r="BB2" s="630"/>
      <c r="BC2" s="622"/>
      <c r="BD2" s="759" t="s">
        <v>260</v>
      </c>
      <c r="BE2" s="630"/>
      <c r="BF2" s="630"/>
      <c r="BG2" s="630"/>
      <c r="BH2" s="630"/>
      <c r="BI2" s="630"/>
      <c r="BJ2" s="748"/>
      <c r="BK2" s="746"/>
      <c r="BL2" s="746"/>
      <c r="BM2" s="746"/>
      <c r="BN2" s="746"/>
      <c r="BO2" s="746"/>
      <c r="BP2" s="746"/>
      <c r="BQ2" s="746"/>
      <c r="BR2" s="746"/>
      <c r="BS2" s="746"/>
      <c r="BT2" s="746"/>
      <c r="BU2" s="746"/>
      <c r="BV2" s="746"/>
      <c r="BW2" s="746"/>
      <c r="BX2" s="746"/>
      <c r="BY2" s="745"/>
      <c r="BZ2" s="745"/>
      <c r="CA2" s="745"/>
      <c r="CB2" s="745"/>
      <c r="CC2" s="745"/>
      <c r="CD2" s="745"/>
      <c r="CE2" s="782" t="str">
        <f>[3]OUTM!M2</f>
        <v>Maq. y eqs. agrop., esp. y domest.</v>
      </c>
      <c r="CF2" s="1424" t="str">
        <f>[1]OUTM!$T4</f>
        <v>Ciclo 
Clásico
Mensual</v>
      </c>
      <c r="CG2" s="1425" t="s">
        <v>288</v>
      </c>
    </row>
    <row r="3" spans="1:85" s="2" customFormat="1" ht="15" customHeight="1" x14ac:dyDescent="0.25">
      <c r="A3" s="458" t="e">
        <f>NA()</f>
        <v>#N/A</v>
      </c>
      <c r="B3" s="622" t="str">
        <f>[2]Pat!$B$3</f>
        <v>Dirección Nacional de Registro de la Propiedad Automotor de Argentina (DNRPA).</v>
      </c>
      <c r="C3" s="568"/>
      <c r="D3" s="568"/>
      <c r="E3" s="568"/>
      <c r="F3" s="568"/>
      <c r="G3" s="568"/>
      <c r="H3" s="568"/>
      <c r="I3" s="651"/>
      <c r="J3" s="651"/>
      <c r="K3" s="651"/>
      <c r="L3" s="651"/>
      <c r="M3" s="651"/>
      <c r="N3" s="666"/>
      <c r="O3" s="651"/>
      <c r="P3" s="651"/>
      <c r="Q3" s="651"/>
      <c r="R3" s="651"/>
      <c r="S3" s="666"/>
      <c r="T3" s="568"/>
      <c r="U3" s="651"/>
      <c r="V3" s="568"/>
      <c r="W3" s="651"/>
      <c r="X3" s="651"/>
      <c r="Y3" s="651"/>
      <c r="Z3" s="651"/>
      <c r="AA3" s="651"/>
      <c r="AB3" s="622"/>
      <c r="AC3" s="622" t="str">
        <f>[2]Pat!$B$3</f>
        <v>Dirección Nacional de Registro de la Propiedad Automotor de Argentina (DNRPA).</v>
      </c>
      <c r="AD3" s="568"/>
      <c r="AE3" s="568"/>
      <c r="AF3" s="568"/>
      <c r="AG3" s="568"/>
      <c r="AH3" s="568"/>
      <c r="AI3" s="568"/>
      <c r="AJ3" s="651"/>
      <c r="AK3" s="651"/>
      <c r="AL3" s="651"/>
      <c r="AM3" s="651"/>
      <c r="AN3" s="651"/>
      <c r="AO3" s="666"/>
      <c r="AP3" s="651"/>
      <c r="AQ3" s="651"/>
      <c r="AR3" s="651"/>
      <c r="AS3" s="651"/>
      <c r="AT3" s="666"/>
      <c r="AU3" s="568"/>
      <c r="AV3" s="651"/>
      <c r="AW3" s="568"/>
      <c r="AX3" s="651"/>
      <c r="AY3" s="651"/>
      <c r="AZ3" s="651"/>
      <c r="BA3" s="651"/>
      <c r="BB3" s="651"/>
      <c r="BC3" s="622"/>
      <c r="BD3" s="622" t="str">
        <f>[2]Pat!$B$3</f>
        <v>Dirección Nacional de Registro de la Propiedad Automotor de Argentina (DNRPA).</v>
      </c>
      <c r="BE3" s="568"/>
      <c r="BF3" s="568"/>
      <c r="BG3" s="568"/>
      <c r="BH3" s="568"/>
      <c r="BI3" s="568"/>
      <c r="BJ3" s="747"/>
      <c r="BK3" s="746"/>
      <c r="BL3" s="744"/>
      <c r="BM3" s="744"/>
      <c r="BN3" s="744"/>
      <c r="BO3" s="744"/>
      <c r="BP3" s="744"/>
      <c r="BQ3" s="744"/>
      <c r="BR3" s="744"/>
      <c r="BS3" s="744"/>
      <c r="BT3" s="744"/>
      <c r="BU3" s="744"/>
      <c r="BV3" s="744"/>
      <c r="BW3" s="744"/>
      <c r="BX3" s="744"/>
      <c r="BY3" s="745"/>
      <c r="BZ3" s="745"/>
      <c r="CA3" s="745"/>
      <c r="CB3" s="745"/>
      <c r="CC3" s="745"/>
      <c r="CD3" s="745"/>
      <c r="CE3" s="783"/>
      <c r="CF3" s="1424"/>
      <c r="CG3" s="1425"/>
    </row>
    <row r="4" spans="1:85" s="2" customFormat="1" ht="14.4" thickBot="1" x14ac:dyDescent="0.3">
      <c r="A4" s="8" t="e">
        <f>NA()</f>
        <v>#N/A</v>
      </c>
      <c r="B4" s="774" t="s">
        <v>262</v>
      </c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  <c r="R4" s="631"/>
      <c r="S4" s="631"/>
      <c r="T4" s="631"/>
      <c r="U4" s="631"/>
      <c r="V4" s="631"/>
      <c r="W4" s="631"/>
      <c r="X4" s="631"/>
      <c r="Y4" s="631"/>
      <c r="Z4" s="631"/>
      <c r="AA4" s="631"/>
      <c r="AB4" s="631"/>
      <c r="AC4" s="774" t="s">
        <v>263</v>
      </c>
      <c r="AD4" s="631"/>
      <c r="AE4" s="631"/>
      <c r="AF4" s="631"/>
      <c r="AG4" s="631"/>
      <c r="AH4" s="631"/>
      <c r="AI4" s="631"/>
      <c r="AJ4" s="631"/>
      <c r="AK4" s="631"/>
      <c r="AL4" s="631"/>
      <c r="AM4" s="631"/>
      <c r="AN4" s="631"/>
      <c r="AO4" s="631"/>
      <c r="AP4" s="631"/>
      <c r="AQ4" s="631"/>
      <c r="AR4" s="631"/>
      <c r="AS4" s="631"/>
      <c r="AT4" s="631"/>
      <c r="AU4" s="631"/>
      <c r="AV4" s="631"/>
      <c r="AW4" s="631"/>
      <c r="AX4" s="631"/>
      <c r="AY4" s="631"/>
      <c r="AZ4" s="631"/>
      <c r="BA4" s="631"/>
      <c r="BB4" s="631"/>
      <c r="BC4" s="631"/>
      <c r="BD4" s="773" t="s">
        <v>269</v>
      </c>
      <c r="BE4" s="631"/>
      <c r="BF4" s="631"/>
      <c r="BG4" s="631"/>
      <c r="BH4" s="631"/>
      <c r="BI4" s="631"/>
      <c r="BJ4" s="777"/>
      <c r="BK4" s="744"/>
      <c r="BL4" s="744"/>
      <c r="BN4" s="744"/>
      <c r="BO4" s="744"/>
      <c r="BP4" s="744"/>
      <c r="BQ4" s="744"/>
      <c r="BR4" s="744"/>
      <c r="BS4" s="744"/>
      <c r="BT4" s="744"/>
      <c r="BU4" s="744"/>
      <c r="BV4" s="744"/>
      <c r="BW4" s="744"/>
      <c r="BX4" s="744"/>
      <c r="BY4" s="744"/>
      <c r="BZ4" s="744"/>
      <c r="CA4" s="744"/>
      <c r="CB4" s="744"/>
      <c r="CC4" s="744"/>
      <c r="CD4" s="744"/>
      <c r="CE4" s="784"/>
      <c r="CF4" s="951"/>
      <c r="CG4" s="952"/>
    </row>
    <row r="5" spans="1:85" s="2" customFormat="1" ht="26.1" customHeight="1" thickTop="1" x14ac:dyDescent="0.25">
      <c r="A5" s="8" t="e">
        <f>NA()</f>
        <v>#N/A</v>
      </c>
      <c r="B5" s="623" t="s">
        <v>36</v>
      </c>
      <c r="C5" s="632"/>
      <c r="D5" s="632"/>
      <c r="E5" s="632"/>
      <c r="F5" s="632"/>
      <c r="G5" s="632"/>
      <c r="H5" s="652" t="str">
        <f>G10</f>
        <v>REGVN-F</v>
      </c>
      <c r="I5" s="653"/>
      <c r="J5" s="667" t="str">
        <f>"Ciclo Específico: "&amp;H10</f>
        <v>Ciclo Específico: REGVN</v>
      </c>
      <c r="K5" s="668"/>
      <c r="L5" s="668"/>
      <c r="M5" s="668"/>
      <c r="N5" s="669"/>
      <c r="O5" s="668"/>
      <c r="P5" s="668"/>
      <c r="Q5" s="668"/>
      <c r="R5" s="668"/>
      <c r="S5" s="668"/>
      <c r="T5" s="668"/>
      <c r="U5" s="668"/>
      <c r="V5" s="697" t="str">
        <f>B5</f>
        <v>Pat. Vehíc. Nuevos</v>
      </c>
      <c r="W5" s="698"/>
      <c r="X5" s="698"/>
      <c r="Y5" s="698"/>
      <c r="Z5" s="698"/>
      <c r="AA5" s="698"/>
      <c r="AB5" s="1364"/>
      <c r="AC5" s="623" t="s">
        <v>35</v>
      </c>
      <c r="AD5" s="632"/>
      <c r="AE5" s="632"/>
      <c r="AF5" s="632"/>
      <c r="AG5" s="632"/>
      <c r="AH5" s="632"/>
      <c r="AI5" s="652" t="str">
        <f>AH10</f>
        <v>REGVU-F</v>
      </c>
      <c r="AJ5" s="653"/>
      <c r="AK5" s="667" t="str">
        <f>"Ciclo Específico: "&amp;AI10</f>
        <v>Ciclo Específico: REGVU</v>
      </c>
      <c r="AL5" s="668"/>
      <c r="AM5" s="668"/>
      <c r="AN5" s="668"/>
      <c r="AO5" s="669"/>
      <c r="AP5" s="668"/>
      <c r="AQ5" s="668"/>
      <c r="AR5" s="668"/>
      <c r="AS5" s="668"/>
      <c r="AT5" s="668"/>
      <c r="AU5" s="668"/>
      <c r="AV5" s="668"/>
      <c r="AW5" s="697" t="str">
        <f>AC5</f>
        <v>Transf. Vehíc. Usadados</v>
      </c>
      <c r="AX5" s="698"/>
      <c r="AY5" s="698"/>
      <c r="AZ5" s="698"/>
      <c r="BA5" s="698"/>
      <c r="BB5" s="698"/>
      <c r="BC5" s="1364"/>
      <c r="BD5" s="760" t="str">
        <f>BD2</f>
        <v>Patentamientos de maquinaria en Argentina (incluye: maquinaria agrícola y vial)</v>
      </c>
      <c r="BE5" s="632"/>
      <c r="BF5" s="632"/>
      <c r="BG5" s="632"/>
      <c r="BH5" s="632"/>
      <c r="BI5" s="632"/>
      <c r="BJ5" s="652" t="str">
        <f>BJ10</f>
        <v>REMAQN</v>
      </c>
      <c r="BK5" s="653"/>
      <c r="BL5" s="667" t="str">
        <f>"Ciclo Específico: "&amp;BJ10</f>
        <v>Ciclo Específico: REMAQN</v>
      </c>
      <c r="BM5" s="668"/>
      <c r="BN5" s="668"/>
      <c r="BO5" s="668"/>
      <c r="BP5" s="669"/>
      <c r="BQ5" s="668"/>
      <c r="BR5" s="668"/>
      <c r="BS5" s="668"/>
      <c r="BT5" s="668"/>
      <c r="BU5" s="668"/>
      <c r="BV5" s="668"/>
      <c r="BW5" s="668"/>
      <c r="BX5" s="697" t="str">
        <f>BD5</f>
        <v>Patentamientos de maquinaria en Argentina (incluye: maquinaria agrícola y vial)</v>
      </c>
      <c r="BY5" s="698"/>
      <c r="BZ5" s="698"/>
      <c r="CA5" s="698"/>
      <c r="CB5" s="698"/>
      <c r="CC5" s="698"/>
      <c r="CD5" s="699"/>
      <c r="CE5" s="785" t="str">
        <f>[3]OUTM!$B$7</f>
        <v>Índ. Base 2004=100</v>
      </c>
      <c r="CF5" s="953"/>
      <c r="CG5" s="954"/>
    </row>
    <row r="6" spans="1:85" s="2" customFormat="1" ht="24" customHeight="1" x14ac:dyDescent="0.25">
      <c r="A6" s="9"/>
      <c r="B6" s="624"/>
      <c r="C6" s="633" t="s">
        <v>43</v>
      </c>
      <c r="D6" s="633"/>
      <c r="E6" s="633"/>
      <c r="F6" s="633"/>
      <c r="G6" s="633"/>
      <c r="H6" s="654"/>
      <c r="I6" s="655"/>
      <c r="J6" s="670" t="str">
        <f>"Ciclo Específico: "&amp;H10</f>
        <v>Ciclo Específico: REGVN</v>
      </c>
      <c r="K6" s="671"/>
      <c r="L6" s="671"/>
      <c r="M6" s="671"/>
      <c r="N6" s="672"/>
      <c r="O6" s="687" t="str">
        <f>"Ciclo de Crecimiento: "&amp;H10</f>
        <v>Ciclo de Crecimiento: REGVN</v>
      </c>
      <c r="P6" s="671"/>
      <c r="Q6" s="671"/>
      <c r="R6" s="671"/>
      <c r="S6" s="671"/>
      <c r="T6" s="671"/>
      <c r="U6" s="671"/>
      <c r="V6" s="700" t="s">
        <v>20</v>
      </c>
      <c r="W6" s="701"/>
      <c r="X6" s="701"/>
      <c r="Y6" s="702" t="s">
        <v>1</v>
      </c>
      <c r="Z6" s="1429" t="s">
        <v>31</v>
      </c>
      <c r="AA6" s="1429"/>
      <c r="AB6" s="1430"/>
      <c r="AC6" s="624"/>
      <c r="AD6" s="633" t="str">
        <f>AJEST</f>
        <v>Ajuste Estacional</v>
      </c>
      <c r="AE6" s="633"/>
      <c r="AF6" s="633"/>
      <c r="AG6" s="633"/>
      <c r="AH6" s="633"/>
      <c r="AI6" s="654"/>
      <c r="AJ6" s="655"/>
      <c r="AK6" s="670" t="str">
        <f>"Ciclo Específico: "&amp;AI10</f>
        <v>Ciclo Específico: REGVU</v>
      </c>
      <c r="AL6" s="671"/>
      <c r="AM6" s="671"/>
      <c r="AN6" s="671"/>
      <c r="AO6" s="672"/>
      <c r="AP6" s="687" t="str">
        <f>"Ciclo de Crecimiento: "&amp;AI10</f>
        <v>Ciclo de Crecimiento: REGVU</v>
      </c>
      <c r="AQ6" s="671"/>
      <c r="AR6" s="671"/>
      <c r="AS6" s="671"/>
      <c r="AT6" s="671"/>
      <c r="AU6" s="671"/>
      <c r="AV6" s="671"/>
      <c r="AW6" s="700" t="s">
        <v>20</v>
      </c>
      <c r="AX6" s="701"/>
      <c r="AY6" s="701"/>
      <c r="AZ6" s="702" t="s">
        <v>1</v>
      </c>
      <c r="BA6" s="1429" t="s">
        <v>31</v>
      </c>
      <c r="BB6" s="1429"/>
      <c r="BC6" s="1430"/>
      <c r="BD6" s="761"/>
      <c r="BE6" s="633" t="s">
        <v>43</v>
      </c>
      <c r="BF6" s="633"/>
      <c r="BG6" s="633"/>
      <c r="BH6" s="633"/>
      <c r="BI6" s="633"/>
      <c r="BJ6" s="654"/>
      <c r="BK6" s="655"/>
      <c r="BL6" s="670" t="str">
        <f>"Ciclo Específico: "&amp;BJ10</f>
        <v>Ciclo Específico: REMAQN</v>
      </c>
      <c r="BM6" s="671"/>
      <c r="BN6" s="671"/>
      <c r="BO6" s="671"/>
      <c r="BP6" s="672"/>
      <c r="BQ6" s="687" t="str">
        <f>"Ciclo de Crecimiento: "&amp;BJ10</f>
        <v>Ciclo de Crecimiento: REMAQN</v>
      </c>
      <c r="BR6" s="671"/>
      <c r="BS6" s="671"/>
      <c r="BT6" s="671"/>
      <c r="BU6" s="671"/>
      <c r="BV6" s="671"/>
      <c r="BW6" s="671"/>
      <c r="BX6" s="700" t="s">
        <v>20</v>
      </c>
      <c r="BY6" s="701"/>
      <c r="BZ6" s="701"/>
      <c r="CA6" s="702" t="s">
        <v>1</v>
      </c>
      <c r="CB6" s="1429" t="s">
        <v>31</v>
      </c>
      <c r="CC6" s="1429"/>
      <c r="CD6" s="1430"/>
      <c r="CE6" s="959"/>
      <c r="CF6" s="955"/>
      <c r="CG6" s="956"/>
    </row>
    <row r="7" spans="1:85" s="2" customFormat="1" ht="26.4" x14ac:dyDescent="0.25">
      <c r="A7" s="9"/>
      <c r="B7" s="625" t="s">
        <v>278</v>
      </c>
      <c r="C7" s="634"/>
      <c r="D7" s="635"/>
      <c r="E7" s="636"/>
      <c r="F7" s="637"/>
      <c r="G7" s="637"/>
      <c r="H7" s="1326" t="str">
        <f>$B7</f>
        <v>Miles de vehículos</v>
      </c>
      <c r="I7" s="656"/>
      <c r="J7" s="673" t="s">
        <v>255</v>
      </c>
      <c r="K7" s="674"/>
      <c r="L7" s="674"/>
      <c r="M7" s="675"/>
      <c r="N7" s="676"/>
      <c r="O7" s="688"/>
      <c r="P7" s="688"/>
      <c r="Q7" s="674"/>
      <c r="R7" s="674"/>
      <c r="S7" s="689"/>
      <c r="T7" s="678"/>
      <c r="U7" s="678"/>
      <c r="V7" s="703" t="s">
        <v>125</v>
      </c>
      <c r="W7" s="704" t="s">
        <v>126</v>
      </c>
      <c r="X7" s="705"/>
      <c r="Y7" s="706"/>
      <c r="Z7" s="707" t="s">
        <v>256</v>
      </c>
      <c r="AA7" s="926">
        <f>+_xlfn.AGGREGATE(1,6,V11:V394)</f>
        <v>6.8043152465711701E-2</v>
      </c>
      <c r="AB7" s="708"/>
      <c r="AC7" s="625" t="str">
        <f>$B$7</f>
        <v>Miles de vehículos</v>
      </c>
      <c r="AD7" s="634"/>
      <c r="AE7" s="635"/>
      <c r="AF7" s="636"/>
      <c r="AG7" s="637"/>
      <c r="AH7" s="637"/>
      <c r="AI7" s="654" t="str">
        <f>$B$7</f>
        <v>Miles de vehículos</v>
      </c>
      <c r="AJ7" s="656"/>
      <c r="AK7" s="673"/>
      <c r="AL7" s="674"/>
      <c r="AM7" s="674"/>
      <c r="AN7" s="675"/>
      <c r="AO7" s="676"/>
      <c r="AP7" s="688"/>
      <c r="AQ7" s="688"/>
      <c r="AR7" s="674"/>
      <c r="AS7" s="674"/>
      <c r="AT7" s="689"/>
      <c r="AU7" s="678"/>
      <c r="AV7" s="678"/>
      <c r="AW7" s="703" t="s">
        <v>125</v>
      </c>
      <c r="AX7" s="704" t="s">
        <v>126</v>
      </c>
      <c r="AY7" s="705"/>
      <c r="AZ7" s="706"/>
      <c r="BA7" s="707" t="s">
        <v>256</v>
      </c>
      <c r="BB7" s="926">
        <f>+_xlfn.AGGREGATE(1,6,AW11:AW394)</f>
        <v>4.7029155077431911E-2</v>
      </c>
      <c r="BC7" s="708"/>
      <c r="BD7" s="762" t="s">
        <v>267</v>
      </c>
      <c r="BE7" s="634"/>
      <c r="BF7" s="635"/>
      <c r="BG7" s="636"/>
      <c r="BH7" s="637"/>
      <c r="BI7" s="637"/>
      <c r="BJ7" s="654" t="str">
        <f>BD7</f>
        <v>Número de Maquinarias</v>
      </c>
      <c r="BK7" s="656"/>
      <c r="BL7" s="673" t="s">
        <v>255</v>
      </c>
      <c r="BM7" s="674"/>
      <c r="BN7" s="674"/>
      <c r="BO7" s="675"/>
      <c r="BP7" s="676"/>
      <c r="BQ7" s="688"/>
      <c r="BR7" s="688"/>
      <c r="BS7" s="674"/>
      <c r="BT7" s="674"/>
      <c r="BU7" s="689"/>
      <c r="BV7" s="678"/>
      <c r="BW7" s="678"/>
      <c r="BX7" s="703" t="s">
        <v>125</v>
      </c>
      <c r="BY7" s="704" t="s">
        <v>126</v>
      </c>
      <c r="BZ7" s="705"/>
      <c r="CA7" s="706"/>
      <c r="CB7" s="707" t="s">
        <v>256</v>
      </c>
      <c r="CC7" s="926">
        <f>+_xlfn.AGGREGATE(1,6,BX11:BX394)</f>
        <v>9.4779206777033151E-2</v>
      </c>
      <c r="CD7" s="708"/>
      <c r="CE7" s="960"/>
      <c r="CF7" s="955"/>
      <c r="CG7" s="956"/>
    </row>
    <row r="8" spans="1:85" s="2" customFormat="1" x14ac:dyDescent="0.25">
      <c r="A8" s="9"/>
      <c r="B8" s="625"/>
      <c r="C8" s="620" t="str">
        <f>IF(MIN(C299:C310)&lt;0,"NIV","LOG")</f>
        <v>LOG</v>
      </c>
      <c r="D8" s="638"/>
      <c r="E8" s="639"/>
      <c r="F8" s="637"/>
      <c r="G8" s="637"/>
      <c r="H8" s="654"/>
      <c r="I8" s="657"/>
      <c r="J8" s="677">
        <v>3</v>
      </c>
      <c r="K8" s="678"/>
      <c r="L8" s="678"/>
      <c r="M8" s="678"/>
      <c r="N8" s="679"/>
      <c r="O8" s="688" t="s">
        <v>217</v>
      </c>
      <c r="P8" s="688"/>
      <c r="Q8" s="678">
        <f>J8</f>
        <v>3</v>
      </c>
      <c r="R8" s="678"/>
      <c r="S8" s="678"/>
      <c r="T8" s="678"/>
      <c r="U8" s="678"/>
      <c r="V8" s="709"/>
      <c r="W8" s="707"/>
      <c r="X8" s="710"/>
      <c r="Y8" s="711"/>
      <c r="Z8" s="712" t="s">
        <v>257</v>
      </c>
      <c r="AA8" s="713">
        <f>_xlfn.AGGREGATE(7,7,V23:V394)</f>
        <v>0.38600963441756897</v>
      </c>
      <c r="AB8" s="713"/>
      <c r="AC8" s="625"/>
      <c r="AD8" s="620" t="str">
        <f>IF(MIN(AD299:AD310)&lt;0,"NIV","LOG")</f>
        <v>LOG</v>
      </c>
      <c r="AE8" s="638"/>
      <c r="AF8" s="639"/>
      <c r="AG8" s="637"/>
      <c r="AH8" s="637"/>
      <c r="AI8" s="654"/>
      <c r="AJ8" s="657"/>
      <c r="AK8" s="677">
        <v>5</v>
      </c>
      <c r="AL8" s="678"/>
      <c r="AM8" s="678"/>
      <c r="AN8" s="678"/>
      <c r="AO8" s="679"/>
      <c r="AP8" s="688" t="s">
        <v>217</v>
      </c>
      <c r="AQ8" s="688"/>
      <c r="AR8" s="678">
        <f>AK8</f>
        <v>5</v>
      </c>
      <c r="AS8" s="678"/>
      <c r="AT8" s="678"/>
      <c r="AU8" s="678"/>
      <c r="AV8" s="678"/>
      <c r="AW8" s="709"/>
      <c r="AX8" s="707"/>
      <c r="AY8" s="710"/>
      <c r="AZ8" s="711"/>
      <c r="BA8" s="712" t="s">
        <v>257</v>
      </c>
      <c r="BB8" s="713">
        <f>_xlfn.AGGREGATE(7,7,AW23:AW394)</f>
        <v>0.16308871738904454</v>
      </c>
      <c r="BC8" s="713"/>
      <c r="BD8" s="762"/>
      <c r="BE8" s="620" t="str">
        <f>IF(MIN(BE299:BE310)&lt;0,"NIV","LOG")</f>
        <v>LOG</v>
      </c>
      <c r="BF8" s="638"/>
      <c r="BG8" s="639"/>
      <c r="BH8" s="637"/>
      <c r="BI8" s="637"/>
      <c r="BJ8" s="654"/>
      <c r="BK8" s="657"/>
      <c r="BL8" s="677">
        <v>100</v>
      </c>
      <c r="BM8" s="678"/>
      <c r="BN8" s="678"/>
      <c r="BO8" s="678"/>
      <c r="BP8" s="679"/>
      <c r="BQ8" s="688" t="s">
        <v>217</v>
      </c>
      <c r="BR8" s="688"/>
      <c r="BS8" s="678">
        <f>BL8</f>
        <v>100</v>
      </c>
      <c r="BT8" s="678"/>
      <c r="BU8" s="678"/>
      <c r="BV8" s="678"/>
      <c r="BW8" s="678"/>
      <c r="BX8" s="709"/>
      <c r="BY8" s="707"/>
      <c r="BZ8" s="710"/>
      <c r="CA8" s="711"/>
      <c r="CB8" s="712" t="s">
        <v>257</v>
      </c>
      <c r="CC8" s="713">
        <f>_xlfn.AGGREGATE(7,7,BX23:BX394)</f>
        <v>0.40715146587111828</v>
      </c>
      <c r="CD8" s="713"/>
      <c r="CE8" s="960"/>
      <c r="CF8" s="955"/>
      <c r="CG8" s="956"/>
    </row>
    <row r="9" spans="1:85" s="2" customFormat="1" ht="24.75" customHeight="1" x14ac:dyDescent="0.25">
      <c r="A9" s="9"/>
      <c r="B9" s="626"/>
      <c r="C9" s="640" t="s">
        <v>76</v>
      </c>
      <c r="D9" s="641" t="s">
        <v>77</v>
      </c>
      <c r="E9" s="642" t="s">
        <v>78</v>
      </c>
      <c r="F9" s="637"/>
      <c r="G9" s="637"/>
      <c r="H9" s="658" t="s">
        <v>124</v>
      </c>
      <c r="I9" s="659" t="s">
        <v>200</v>
      </c>
      <c r="J9" s="677"/>
      <c r="K9" s="678"/>
      <c r="L9" s="678"/>
      <c r="M9" s="678"/>
      <c r="N9" s="679"/>
      <c r="O9" s="688">
        <v>192600</v>
      </c>
      <c r="P9" s="688"/>
      <c r="Q9" s="678"/>
      <c r="R9" s="678"/>
      <c r="S9" s="678"/>
      <c r="T9" s="678"/>
      <c r="U9" s="678"/>
      <c r="V9" s="709"/>
      <c r="W9" s="714">
        <f>12/6.5</f>
        <v>1.8461538461538463</v>
      </c>
      <c r="X9" s="714">
        <f>12/12.5</f>
        <v>0.96</v>
      </c>
      <c r="Y9" s="715"/>
      <c r="Z9" s="716"/>
      <c r="AA9" s="927">
        <v>0.5</v>
      </c>
      <c r="AB9" s="735"/>
      <c r="AC9" s="626"/>
      <c r="AD9" s="640" t="s">
        <v>76</v>
      </c>
      <c r="AE9" s="641" t="s">
        <v>77</v>
      </c>
      <c r="AF9" s="642" t="s">
        <v>78</v>
      </c>
      <c r="AG9" s="637"/>
      <c r="AH9" s="637"/>
      <c r="AI9" s="658" t="s">
        <v>124</v>
      </c>
      <c r="AJ9" s="659" t="s">
        <v>200</v>
      </c>
      <c r="AK9" s="677"/>
      <c r="AL9" s="678"/>
      <c r="AM9" s="678"/>
      <c r="AN9" s="678"/>
      <c r="AO9" s="679"/>
      <c r="AP9" s="688">
        <v>192600</v>
      </c>
      <c r="AQ9" s="688"/>
      <c r="AR9" s="678"/>
      <c r="AS9" s="678"/>
      <c r="AT9" s="678"/>
      <c r="AU9" s="678"/>
      <c r="AV9" s="678"/>
      <c r="AW9" s="709"/>
      <c r="AX9" s="714">
        <f>12/6.5</f>
        <v>1.8461538461538463</v>
      </c>
      <c r="AY9" s="714">
        <f>12/12.5</f>
        <v>0.96</v>
      </c>
      <c r="AZ9" s="715"/>
      <c r="BA9" s="716"/>
      <c r="BB9" s="927">
        <v>0.5</v>
      </c>
      <c r="BC9" s="735"/>
      <c r="BD9" s="763"/>
      <c r="BE9" s="640" t="s">
        <v>76</v>
      </c>
      <c r="BF9" s="641" t="s">
        <v>77</v>
      </c>
      <c r="BG9" s="642" t="s">
        <v>78</v>
      </c>
      <c r="BH9" s="637"/>
      <c r="BI9" s="637"/>
      <c r="BJ9" s="658" t="s">
        <v>124</v>
      </c>
      <c r="BK9" s="659" t="s">
        <v>200</v>
      </c>
      <c r="BL9" s="677"/>
      <c r="BM9" s="678"/>
      <c r="BN9" s="678"/>
      <c r="BO9" s="678"/>
      <c r="BP9" s="679"/>
      <c r="BQ9" s="688">
        <v>192600</v>
      </c>
      <c r="BR9" s="688"/>
      <c r="BS9" s="678"/>
      <c r="BT9" s="678"/>
      <c r="BU9" s="678"/>
      <c r="BV9" s="678"/>
      <c r="BW9" s="678"/>
      <c r="BX9" s="709"/>
      <c r="BY9" s="714">
        <f>12/6.5</f>
        <v>1.8461538461538463</v>
      </c>
      <c r="BZ9" s="714">
        <f>12/12.5</f>
        <v>0.96</v>
      </c>
      <c r="CA9" s="715"/>
      <c r="CB9" s="716"/>
      <c r="CC9" s="927">
        <v>0.5</v>
      </c>
      <c r="CD9" s="735"/>
      <c r="CE9" s="961"/>
      <c r="CF9" s="957"/>
      <c r="CG9" s="958"/>
    </row>
    <row r="10" spans="1:85" s="1" customFormat="1" ht="26.1" customHeight="1" thickBot="1" x14ac:dyDescent="0.3">
      <c r="A10" s="53" t="s">
        <v>15</v>
      </c>
      <c r="B10" s="627" t="str">
        <f>[2]Pat!$B10</f>
        <v>REGVN</v>
      </c>
      <c r="C10" s="643" t="str">
        <f>B10&amp;"-
S"</f>
        <v>REGVN-
S</v>
      </c>
      <c r="D10" s="644" t="str">
        <f>B10&amp;"-
W"</f>
        <v>REGVN-
W</v>
      </c>
      <c r="E10" s="645" t="str">
        <f>B10&amp;"-TC"</f>
        <v>REGVN-TC</v>
      </c>
      <c r="F10" s="646" t="str">
        <f>B10&amp;"-A"</f>
        <v>REGVN-A</v>
      </c>
      <c r="G10" s="647" t="str">
        <f>B10&amp;"-F"</f>
        <v>REGVN-F</v>
      </c>
      <c r="H10" s="660" t="str">
        <f>B10</f>
        <v>REGVN</v>
      </c>
      <c r="I10" s="661" t="str">
        <f>"TCM-
"&amp;H10</f>
        <v>TCM-
REGVN</v>
      </c>
      <c r="J10" s="664" t="s">
        <v>47</v>
      </c>
      <c r="K10" s="664" t="s">
        <v>253</v>
      </c>
      <c r="L10" s="664" t="s">
        <v>48</v>
      </c>
      <c r="M10" s="664" t="s">
        <v>189</v>
      </c>
      <c r="N10" s="680" t="s">
        <v>190</v>
      </c>
      <c r="O10" s="690" t="str">
        <f>H10&amp;"-THP"</f>
        <v>REGVN-THP</v>
      </c>
      <c r="P10" s="690" t="str">
        <f>H10&amp;"-DTHP"</f>
        <v>REGVN-DTHP</v>
      </c>
      <c r="Q10" s="690" t="s">
        <v>49</v>
      </c>
      <c r="R10" s="690" t="s">
        <v>258</v>
      </c>
      <c r="S10" s="690" t="s">
        <v>48</v>
      </c>
      <c r="T10" s="664" t="s">
        <v>189</v>
      </c>
      <c r="U10" s="664" t="s">
        <v>190</v>
      </c>
      <c r="V10" s="717" t="str">
        <f>"TCA-"&amp;H10</f>
        <v>TCA-REGVN</v>
      </c>
      <c r="W10" s="718" t="str">
        <f>"VAS6-"&amp;H10</f>
        <v>VAS6-REGVN</v>
      </c>
      <c r="X10" s="718" t="str">
        <f>"VAS12-"&amp;H10</f>
        <v>VAS12-REGVN</v>
      </c>
      <c r="Y10" s="719" t="s">
        <v>1</v>
      </c>
      <c r="Z10" s="720" t="str">
        <f>"Prom. "&amp;V10</f>
        <v>Prom. TCA-REGVN</v>
      </c>
      <c r="AA10" s="1427" t="str">
        <f>"Banda 80% "&amp;V10</f>
        <v>Banda 80% TCA-REGVN</v>
      </c>
      <c r="AB10" s="1428"/>
      <c r="AC10" s="627" t="str">
        <f>[2]Pat!$D10</f>
        <v>REGVU</v>
      </c>
      <c r="AD10" s="643" t="str">
        <f>AC10&amp;"-
S"</f>
        <v>REGVU-
S</v>
      </c>
      <c r="AE10" s="644" t="str">
        <f>AC10&amp;"-
W"</f>
        <v>REGVU-
W</v>
      </c>
      <c r="AF10" s="645" t="str">
        <f>AC10&amp;"-TC"</f>
        <v>REGVU-TC</v>
      </c>
      <c r="AG10" s="646" t="str">
        <f>AC10&amp;"-A"</f>
        <v>REGVU-A</v>
      </c>
      <c r="AH10" s="647" t="str">
        <f>AC10&amp;"-F"</f>
        <v>REGVU-F</v>
      </c>
      <c r="AI10" s="660" t="str">
        <f>AC10</f>
        <v>REGVU</v>
      </c>
      <c r="AJ10" s="661" t="str">
        <f>"TCM-
"&amp;AI10</f>
        <v>TCM-
REGVU</v>
      </c>
      <c r="AK10" s="664" t="s">
        <v>47</v>
      </c>
      <c r="AL10" s="664" t="s">
        <v>253</v>
      </c>
      <c r="AM10" s="664" t="s">
        <v>48</v>
      </c>
      <c r="AN10" s="664" t="s">
        <v>189</v>
      </c>
      <c r="AO10" s="680" t="s">
        <v>190</v>
      </c>
      <c r="AP10" s="690" t="str">
        <f>AI10&amp;"-THP"</f>
        <v>REGVU-THP</v>
      </c>
      <c r="AQ10" s="690" t="str">
        <f>AI10&amp;"-DTHP"</f>
        <v>REGVU-DTHP</v>
      </c>
      <c r="AR10" s="690" t="s">
        <v>49</v>
      </c>
      <c r="AS10" s="690" t="s">
        <v>258</v>
      </c>
      <c r="AT10" s="690" t="s">
        <v>48</v>
      </c>
      <c r="AU10" s="664" t="s">
        <v>189</v>
      </c>
      <c r="AV10" s="664" t="s">
        <v>190</v>
      </c>
      <c r="AW10" s="717" t="str">
        <f>"TCA-"&amp;AI10</f>
        <v>TCA-REGVU</v>
      </c>
      <c r="AX10" s="718" t="str">
        <f>"VAS6-"&amp;AI10</f>
        <v>VAS6-REGVU</v>
      </c>
      <c r="AY10" s="718" t="str">
        <f>"VAS12-"&amp;AI10</f>
        <v>VAS12-REGVU</v>
      </c>
      <c r="AZ10" s="719" t="s">
        <v>1</v>
      </c>
      <c r="BA10" s="720" t="str">
        <f>"Prom. "&amp;AW10</f>
        <v>Prom. TCA-REGVU</v>
      </c>
      <c r="BB10" s="1427" t="str">
        <f>"Banda 80% "&amp;AW10</f>
        <v>Banda 80% TCA-REGVU</v>
      </c>
      <c r="BC10" s="1428"/>
      <c r="BD10" s="764" t="s">
        <v>259</v>
      </c>
      <c r="BE10" s="643" t="str">
        <f>BD10&amp;"-S"</f>
        <v>REMAQN-S</v>
      </c>
      <c r="BF10" s="644" t="str">
        <f>BD10&amp;"-W"</f>
        <v>REMAQN-W</v>
      </c>
      <c r="BG10" s="645" t="str">
        <f>BD10&amp;"-TC"</f>
        <v>REMAQN-TC</v>
      </c>
      <c r="BH10" s="646" t="str">
        <f>BD10&amp;"-A"</f>
        <v>REMAQN-A</v>
      </c>
      <c r="BI10" s="647" t="str">
        <f>BD10&amp;"-F"</f>
        <v>REMAQN-F</v>
      </c>
      <c r="BJ10" s="660" t="str">
        <f>BD10</f>
        <v>REMAQN</v>
      </c>
      <c r="BK10" s="661" t="str">
        <f>"TCM-"&amp;BJ10</f>
        <v>TCM-REMAQN</v>
      </c>
      <c r="BL10" s="664" t="s">
        <v>47</v>
      </c>
      <c r="BM10" s="664" t="s">
        <v>253</v>
      </c>
      <c r="BN10" s="664" t="s">
        <v>48</v>
      </c>
      <c r="BO10" s="664" t="s">
        <v>189</v>
      </c>
      <c r="BP10" s="680" t="s">
        <v>190</v>
      </c>
      <c r="BQ10" s="690" t="str">
        <f>BJ10&amp;"-THP"</f>
        <v>REMAQN-THP</v>
      </c>
      <c r="BR10" s="690" t="str">
        <f>BJ10&amp;"-DTHP"</f>
        <v>REMAQN-DTHP</v>
      </c>
      <c r="BS10" s="690" t="s">
        <v>49</v>
      </c>
      <c r="BT10" s="690" t="s">
        <v>258</v>
      </c>
      <c r="BU10" s="690" t="s">
        <v>48</v>
      </c>
      <c r="BV10" s="664" t="s">
        <v>189</v>
      </c>
      <c r="BW10" s="664" t="s">
        <v>190</v>
      </c>
      <c r="BX10" s="717" t="str">
        <f>"TCA-"&amp;BJ10</f>
        <v>TCA-REMAQN</v>
      </c>
      <c r="BY10" s="718" t="str">
        <f>"VAS6-"&amp;BJ10</f>
        <v>VAS6-REMAQN</v>
      </c>
      <c r="BZ10" s="718" t="str">
        <f>"VAS12-"&amp;BJ10</f>
        <v>VAS12-REMAQN</v>
      </c>
      <c r="CA10" s="719" t="s">
        <v>1</v>
      </c>
      <c r="CB10" s="720" t="str">
        <f>"Prom. "&amp;BX10</f>
        <v>Prom. TCA-REMAQN</v>
      </c>
      <c r="CC10" s="1427" t="str">
        <f>"Banda 80% "&amp;BX10</f>
        <v>Banda 80% TCA-REMAQN</v>
      </c>
      <c r="CD10" s="1428"/>
      <c r="CE10" s="962" t="str">
        <f>[3]OUTM!M10</f>
        <v>IPIM-MEAPED</v>
      </c>
      <c r="CF10" s="778" t="str">
        <f>[1]OUTM!$T10</f>
        <v>Reces. Argentina</v>
      </c>
      <c r="CG10" s="780" t="str">
        <f>[1]OUTM!$U10</f>
        <v>Desac. Argentina</v>
      </c>
    </row>
    <row r="11" spans="1:85" s="1" customFormat="1" ht="13.8" x14ac:dyDescent="0.25">
      <c r="A11" s="13">
        <v>1994.01</v>
      </c>
      <c r="B11" s="930">
        <f>[2]Pat!$B11/1000</f>
        <v>64.045023466387718</v>
      </c>
      <c r="C11" s="648">
        <v>1.6908599801440201</v>
      </c>
      <c r="D11" s="649">
        <v>1</v>
      </c>
      <c r="E11" s="767">
        <v>36.536471861862701</v>
      </c>
      <c r="F11" s="768">
        <f t="shared" ref="F11:F74" si="0">IF(C$8="NIV",B11-C11,B11/C11)</f>
        <v>37.8771892519052</v>
      </c>
      <c r="G11" s="769">
        <f t="shared" ref="G11:G74" si="1">D11*F11+(1-D11)*E11</f>
        <v>37.8771892519052</v>
      </c>
      <c r="H11" s="771">
        <f>IF(H$9="",G11,(G11^2/G12+2*G11+G12)/4)</f>
        <v>37.885132109547634</v>
      </c>
      <c r="I11" s="916"/>
      <c r="J11" s="681"/>
      <c r="K11" s="731"/>
      <c r="L11" s="682"/>
      <c r="M11" s="682"/>
      <c r="N11" s="729"/>
      <c r="O11" s="775">
        <f t="array" ref="O11:O395">[4]!HP(H11:H395,$O$9)</f>
        <v>38.950394982344854</v>
      </c>
      <c r="P11" s="733">
        <f t="shared" ref="P11:P74" si="2">H11/O11-1</f>
        <v>-2.7349218750671866E-2</v>
      </c>
      <c r="Q11" s="692"/>
      <c r="R11" s="692"/>
      <c r="S11" s="693"/>
      <c r="T11" s="694"/>
      <c r="U11" s="694"/>
      <c r="V11" s="917"/>
      <c r="W11" s="918"/>
      <c r="X11" s="918"/>
      <c r="Y11" s="919"/>
      <c r="Z11" s="721">
        <f>AA$7</f>
        <v>6.8043152465711701E-2</v>
      </c>
      <c r="AA11" s="722">
        <f>AA$7+AA$8*AA$9</f>
        <v>0.26104796967449617</v>
      </c>
      <c r="AB11" s="722">
        <f>AA$7-AA$8*AA$9</f>
        <v>-0.12496166474307278</v>
      </c>
      <c r="AC11" s="930">
        <f>[2]Pat!$D11/1000</f>
        <v>65.94647012612019</v>
      </c>
      <c r="AD11" s="648">
        <v>1.0196541814536499</v>
      </c>
      <c r="AE11" s="649">
        <v>0.41168025174365802</v>
      </c>
      <c r="AF11" s="767">
        <v>58.943970802820502</v>
      </c>
      <c r="AG11" s="768">
        <f t="shared" ref="AG11:AG74" si="3">IF(AD$8="NIV",AC11-AD11,AC11/AD11)</f>
        <v>64.675329465235848</v>
      </c>
      <c r="AH11" s="769">
        <f t="shared" ref="AH11:AH74" si="4">AG11*AE11+(1-AE11)*AF11</f>
        <v>61.303457979796846</v>
      </c>
      <c r="AI11" s="771">
        <f>IF(AI$9="",AH11,(AH11^2/AH12+2*AH11+AH12)/4)</f>
        <v>61.408932946898204</v>
      </c>
      <c r="AJ11" s="916"/>
      <c r="AK11" s="681"/>
      <c r="AL11" s="731"/>
      <c r="AM11" s="682"/>
      <c r="AN11" s="682"/>
      <c r="AO11" s="729"/>
      <c r="AP11" s="775">
        <f t="array" ref="AP11:AP395">[4]!HP(AI11:AI395,$AP$9)</f>
        <v>52.880484284205082</v>
      </c>
      <c r="AQ11" s="733">
        <f t="shared" ref="AQ11:AQ74" si="5">AI11/AP11-1</f>
        <v>0.16127780934942182</v>
      </c>
      <c r="AR11" s="692"/>
      <c r="AS11" s="692"/>
      <c r="AT11" s="693"/>
      <c r="AU11" s="694"/>
      <c r="AV11" s="694"/>
      <c r="AW11" s="917"/>
      <c r="AX11" s="918"/>
      <c r="AY11" s="918"/>
      <c r="AZ11" s="919"/>
      <c r="BA11" s="721">
        <f>BB$7</f>
        <v>4.7029155077431911E-2</v>
      </c>
      <c r="BB11" s="722">
        <f>BB$7+BB$8*BB$9</f>
        <v>0.1285735137719542</v>
      </c>
      <c r="BC11" s="722">
        <f>BB$7-BB$8*BB$9</f>
        <v>-3.4515203617090359E-2</v>
      </c>
      <c r="BD11" s="765"/>
      <c r="BE11" s="754"/>
      <c r="BF11" s="755"/>
      <c r="BG11" s="756"/>
      <c r="BH11" s="757"/>
      <c r="BI11" s="758"/>
      <c r="BJ11" s="743"/>
      <c r="BK11" s="742"/>
      <c r="BL11" s="737"/>
      <c r="BM11" s="932"/>
      <c r="BN11" s="741"/>
      <c r="BO11" s="741"/>
      <c r="BP11" s="740"/>
      <c r="BQ11" s="741"/>
      <c r="BR11" s="940"/>
      <c r="BS11" s="741"/>
      <c r="BT11" s="936"/>
      <c r="BU11" s="741"/>
      <c r="BV11" s="741"/>
      <c r="BW11" s="741"/>
      <c r="BX11" s="739"/>
      <c r="BY11" s="738"/>
      <c r="BZ11" s="941"/>
      <c r="CA11" s="945"/>
      <c r="CB11" s="944">
        <f>CC7</f>
        <v>9.4779206777033151E-2</v>
      </c>
      <c r="CC11" s="722">
        <f>CC7+CC9*CC8</f>
        <v>0.2983549397125923</v>
      </c>
      <c r="CD11" s="722">
        <f>CC7-CC9*CC8</f>
        <v>-0.10879652615852599</v>
      </c>
      <c r="CE11" s="786">
        <f>[3]OUTM!M11</f>
        <v>151.64892091722223</v>
      </c>
      <c r="CF11" s="779">
        <f>[1]OUTM!$T299</f>
        <v>0</v>
      </c>
      <c r="CG11" s="781">
        <f>[1]OUTM!$U299</f>
        <v>0</v>
      </c>
    </row>
    <row r="12" spans="1:85" s="1" customFormat="1" ht="14.1" customHeight="1" x14ac:dyDescent="0.25">
      <c r="A12" s="14">
        <v>1994.02</v>
      </c>
      <c r="B12" s="931">
        <f>[2]Pat!$B12/1000</f>
        <v>34.202994125157304</v>
      </c>
      <c r="C12" s="648">
        <v>0.92953127591537998</v>
      </c>
      <c r="D12" s="649">
        <v>1</v>
      </c>
      <c r="E12" s="767">
        <v>37.367866343497802</v>
      </c>
      <c r="F12" s="768">
        <f t="shared" si="0"/>
        <v>36.795958362428436</v>
      </c>
      <c r="G12" s="769">
        <f t="shared" si="1"/>
        <v>36.795958362428436</v>
      </c>
      <c r="H12" s="772">
        <f t="shared" ref="H12:H75" si="6">IF(H$9="",G12,(G11+2*G12+G13)/4)</f>
        <v>37.169755748374527</v>
      </c>
      <c r="I12" s="662">
        <f t="shared" ref="I12:I75" si="7">LN(H12/H11)</f>
        <v>-1.9063329413124198E-2</v>
      </c>
      <c r="J12" s="681"/>
      <c r="K12" s="732"/>
      <c r="L12" s="682"/>
      <c r="M12" s="682"/>
      <c r="N12" s="730"/>
      <c r="O12" s="776">
        <v>38.808111909211995</v>
      </c>
      <c r="P12" s="734">
        <f t="shared" si="2"/>
        <v>-4.2216847979367089E-2</v>
      </c>
      <c r="Q12" s="692"/>
      <c r="R12" s="692"/>
      <c r="S12" s="693"/>
      <c r="T12" s="694"/>
      <c r="U12" s="694"/>
      <c r="V12" s="920"/>
      <c r="W12" s="921"/>
      <c r="X12" s="921"/>
      <c r="Y12" s="919"/>
      <c r="Z12" s="922"/>
      <c r="AA12" s="923"/>
      <c r="AB12" s="923"/>
      <c r="AC12" s="931">
        <f>[2]Pat!$D12/1000</f>
        <v>53.811394568509627</v>
      </c>
      <c r="AD12" s="648">
        <v>0.95369054996969005</v>
      </c>
      <c r="AE12" s="649">
        <v>1</v>
      </c>
      <c r="AF12" s="767">
        <v>57.898798327874999</v>
      </c>
      <c r="AG12" s="768">
        <f t="shared" si="3"/>
        <v>56.424376408280281</v>
      </c>
      <c r="AH12" s="769">
        <f t="shared" si="4"/>
        <v>56.424376408280281</v>
      </c>
      <c r="AI12" s="772">
        <f t="shared" ref="AI12:AI75" si="8">IF(AI$9="",AH12,(AH11+2*AH12+AH13)/4)</f>
        <v>58.049612312100237</v>
      </c>
      <c r="AJ12" s="662">
        <f t="shared" ref="AJ12:AJ75" si="9">LN(AI12/AI11)</f>
        <v>-5.6257282700473796E-2</v>
      </c>
      <c r="AK12" s="681"/>
      <c r="AL12" s="732"/>
      <c r="AM12" s="682"/>
      <c r="AN12" s="682"/>
      <c r="AO12" s="730"/>
      <c r="AP12" s="776">
        <v>53.068540684392168</v>
      </c>
      <c r="AQ12" s="734">
        <f t="shared" si="5"/>
        <v>9.3861100446145151E-2</v>
      </c>
      <c r="AR12" s="692"/>
      <c r="AS12" s="692"/>
      <c r="AT12" s="693"/>
      <c r="AU12" s="694"/>
      <c r="AV12" s="694"/>
      <c r="AW12" s="920"/>
      <c r="AX12" s="921"/>
      <c r="AY12" s="921"/>
      <c r="AZ12" s="919"/>
      <c r="BA12" s="922"/>
      <c r="BB12" s="923"/>
      <c r="BC12" s="923"/>
      <c r="BD12" s="766"/>
      <c r="BE12" s="754"/>
      <c r="BF12" s="755"/>
      <c r="BG12" s="756"/>
      <c r="BH12" s="757"/>
      <c r="BI12" s="758"/>
      <c r="BJ12" s="743"/>
      <c r="BK12" s="742"/>
      <c r="BL12" s="737"/>
      <c r="BM12" s="933"/>
      <c r="BN12" s="741"/>
      <c r="BO12" s="741"/>
      <c r="BP12" s="740"/>
      <c r="BQ12" s="741"/>
      <c r="BR12" s="740"/>
      <c r="BS12" s="741"/>
      <c r="BT12" s="937"/>
      <c r="BU12" s="741"/>
      <c r="BV12" s="741"/>
      <c r="BW12" s="741"/>
      <c r="BX12" s="739"/>
      <c r="BY12" s="738"/>
      <c r="BZ12" s="942"/>
      <c r="CA12" s="946"/>
      <c r="CB12" s="737"/>
      <c r="CC12" s="737"/>
      <c r="CD12" s="736"/>
      <c r="CE12" s="786">
        <f>[3]OUTM!M12</f>
        <v>148.14755277957565</v>
      </c>
      <c r="CF12" s="779">
        <f>[1]OUTM!$T300</f>
        <v>0</v>
      </c>
      <c r="CG12" s="781">
        <f>[1]OUTM!$U300</f>
        <v>0</v>
      </c>
    </row>
    <row r="13" spans="1:85" s="1" customFormat="1" ht="14.1" customHeight="1" x14ac:dyDescent="0.25">
      <c r="A13" s="14">
        <v>1994.03</v>
      </c>
      <c r="B13" s="931">
        <f>[2]Pat!$B13/1000</f>
        <v>33.899655641538068</v>
      </c>
      <c r="C13" s="648">
        <v>1.0083422638072399</v>
      </c>
      <c r="D13" s="649">
        <v>0.22943406920916801</v>
      </c>
      <c r="E13" s="767">
        <v>38.279045340316003</v>
      </c>
      <c r="F13" s="768">
        <f t="shared" si="0"/>
        <v>33.619195444155764</v>
      </c>
      <c r="G13" s="769">
        <f t="shared" si="1"/>
        <v>37.209917016736043</v>
      </c>
      <c r="H13" s="772">
        <f t="shared" si="6"/>
        <v>37.787268113326974</v>
      </c>
      <c r="I13" s="662">
        <f t="shared" si="7"/>
        <v>1.6476810405077608E-2</v>
      </c>
      <c r="J13" s="681"/>
      <c r="K13" s="732"/>
      <c r="L13" s="682"/>
      <c r="M13" s="682"/>
      <c r="N13" s="730"/>
      <c r="O13" s="776">
        <v>38.665823305119254</v>
      </c>
      <c r="P13" s="734">
        <f t="shared" si="2"/>
        <v>-2.2721750545939168E-2</v>
      </c>
      <c r="Q13" s="692"/>
      <c r="R13" s="692"/>
      <c r="S13" s="693"/>
      <c r="T13" s="694"/>
      <c r="U13" s="694"/>
      <c r="V13" s="920"/>
      <c r="W13" s="921"/>
      <c r="X13" s="921"/>
      <c r="Y13" s="919"/>
      <c r="Z13" s="922"/>
      <c r="AA13" s="923"/>
      <c r="AB13" s="923"/>
      <c r="AC13" s="931">
        <f>[2]Pat!$D13/1000</f>
        <v>57.710663784921103</v>
      </c>
      <c r="AD13" s="648">
        <v>0.99421883870391203</v>
      </c>
      <c r="AE13" s="649">
        <v>1</v>
      </c>
      <c r="AF13" s="767">
        <v>56.897049003762298</v>
      </c>
      <c r="AG13" s="768">
        <f t="shared" si="3"/>
        <v>58.046238452043546</v>
      </c>
      <c r="AH13" s="769">
        <f t="shared" si="4"/>
        <v>58.046238452043546</v>
      </c>
      <c r="AI13" s="772">
        <f t="shared" si="8"/>
        <v>57.105521033010518</v>
      </c>
      <c r="AJ13" s="662">
        <f t="shared" si="9"/>
        <v>-1.6397227021446307E-2</v>
      </c>
      <c r="AK13" s="681"/>
      <c r="AL13" s="732"/>
      <c r="AM13" s="682"/>
      <c r="AN13" s="682"/>
      <c r="AO13" s="730"/>
      <c r="AP13" s="776">
        <v>53.256641365205752</v>
      </c>
      <c r="AQ13" s="734">
        <f t="shared" si="5"/>
        <v>7.2270416780720215E-2</v>
      </c>
      <c r="AR13" s="692"/>
      <c r="AS13" s="692"/>
      <c r="AT13" s="693"/>
      <c r="AU13" s="694"/>
      <c r="AV13" s="694"/>
      <c r="AW13" s="920"/>
      <c r="AX13" s="921"/>
      <c r="AY13" s="921"/>
      <c r="AZ13" s="919"/>
      <c r="BA13" s="922"/>
      <c r="BB13" s="923"/>
      <c r="BC13" s="923"/>
      <c r="BD13" s="766"/>
      <c r="BE13" s="754"/>
      <c r="BF13" s="755"/>
      <c r="BG13" s="756"/>
      <c r="BH13" s="757"/>
      <c r="BI13" s="758"/>
      <c r="BJ13" s="743"/>
      <c r="BK13" s="742"/>
      <c r="BL13" s="737"/>
      <c r="BM13" s="933"/>
      <c r="BN13" s="741"/>
      <c r="BO13" s="741"/>
      <c r="BP13" s="740"/>
      <c r="BQ13" s="741"/>
      <c r="BR13" s="740"/>
      <c r="BS13" s="741"/>
      <c r="BT13" s="937"/>
      <c r="BU13" s="741"/>
      <c r="BV13" s="741"/>
      <c r="BW13" s="741"/>
      <c r="BX13" s="739"/>
      <c r="BY13" s="738"/>
      <c r="BZ13" s="942"/>
      <c r="CA13" s="946"/>
      <c r="CB13" s="737"/>
      <c r="CC13" s="737"/>
      <c r="CD13" s="736"/>
      <c r="CE13" s="786">
        <f>[3]OUTM!M13</f>
        <v>147.71216435964124</v>
      </c>
      <c r="CF13" s="779">
        <f>[1]OUTM!$T301</f>
        <v>0</v>
      </c>
      <c r="CG13" s="781">
        <f>[1]OUTM!$U301</f>
        <v>0</v>
      </c>
    </row>
    <row r="14" spans="1:85" s="1" customFormat="1" ht="14.1" customHeight="1" x14ac:dyDescent="0.25">
      <c r="A14" s="14">
        <v>1994.04</v>
      </c>
      <c r="B14" s="931">
        <f>[2]Pat!$B14/1000</f>
        <v>40.106550081615424</v>
      </c>
      <c r="C14" s="648">
        <v>1.0043389880310101</v>
      </c>
      <c r="D14" s="649">
        <v>1</v>
      </c>
      <c r="E14" s="767">
        <v>39.4297716425841</v>
      </c>
      <c r="F14" s="768">
        <f t="shared" si="0"/>
        <v>39.933280057407359</v>
      </c>
      <c r="G14" s="769">
        <f t="shared" si="1"/>
        <v>39.933280057407359</v>
      </c>
      <c r="H14" s="772">
        <f t="shared" si="6"/>
        <v>39.536227166912909</v>
      </c>
      <c r="I14" s="662">
        <f t="shared" si="7"/>
        <v>4.5245171564752711E-2</v>
      </c>
      <c r="J14" s="681"/>
      <c r="K14" s="732"/>
      <c r="L14" s="682"/>
      <c r="M14" s="682"/>
      <c r="N14" s="730"/>
      <c r="O14" s="776">
        <v>38.523515132584627</v>
      </c>
      <c r="P14" s="734">
        <f t="shared" si="2"/>
        <v>2.6288152336121806E-2</v>
      </c>
      <c r="Q14" s="692"/>
      <c r="R14" s="692"/>
      <c r="S14" s="693"/>
      <c r="T14" s="694"/>
      <c r="U14" s="694"/>
      <c r="V14" s="920"/>
      <c r="W14" s="921"/>
      <c r="X14" s="921"/>
      <c r="Y14" s="919"/>
      <c r="Z14" s="922"/>
      <c r="AA14" s="923"/>
      <c r="AB14" s="923"/>
      <c r="AC14" s="931">
        <f>[2]Pat!$D14/1000</f>
        <v>45.845192728897466</v>
      </c>
      <c r="AD14" s="648">
        <v>0.98078626943501501</v>
      </c>
      <c r="AE14" s="649">
        <v>0</v>
      </c>
      <c r="AF14" s="767">
        <v>55.905230819674699</v>
      </c>
      <c r="AG14" s="768">
        <f t="shared" si="3"/>
        <v>46.743306016413477</v>
      </c>
      <c r="AH14" s="769">
        <f t="shared" si="4"/>
        <v>55.905230819674699</v>
      </c>
      <c r="AI14" s="772">
        <f t="shared" si="8"/>
        <v>55.891711684006097</v>
      </c>
      <c r="AJ14" s="662">
        <f t="shared" si="9"/>
        <v>-2.1484703826791501E-2</v>
      </c>
      <c r="AK14" s="681"/>
      <c r="AL14" s="732"/>
      <c r="AM14" s="682"/>
      <c r="AN14" s="682"/>
      <c r="AO14" s="730"/>
      <c r="AP14" s="776">
        <v>53.444856469534152</v>
      </c>
      <c r="AQ14" s="734">
        <f t="shared" si="5"/>
        <v>4.5782800742794727E-2</v>
      </c>
      <c r="AR14" s="692"/>
      <c r="AS14" s="692"/>
      <c r="AT14" s="693"/>
      <c r="AU14" s="694"/>
      <c r="AV14" s="694"/>
      <c r="AW14" s="920"/>
      <c r="AX14" s="921"/>
      <c r="AY14" s="921"/>
      <c r="AZ14" s="919"/>
      <c r="BA14" s="922"/>
      <c r="BB14" s="923"/>
      <c r="BC14" s="923"/>
      <c r="BD14" s="766"/>
      <c r="BE14" s="754"/>
      <c r="BF14" s="755"/>
      <c r="BG14" s="756"/>
      <c r="BH14" s="757"/>
      <c r="BI14" s="758"/>
      <c r="BJ14" s="743"/>
      <c r="BK14" s="742"/>
      <c r="BL14" s="737"/>
      <c r="BM14" s="933"/>
      <c r="BN14" s="741"/>
      <c r="BO14" s="741"/>
      <c r="BP14" s="740"/>
      <c r="BQ14" s="741"/>
      <c r="BR14" s="740"/>
      <c r="BS14" s="741"/>
      <c r="BT14" s="937"/>
      <c r="BU14" s="741"/>
      <c r="BV14" s="741"/>
      <c r="BW14" s="741"/>
      <c r="BX14" s="739"/>
      <c r="BY14" s="738"/>
      <c r="BZ14" s="942"/>
      <c r="CA14" s="946"/>
      <c r="CB14" s="737"/>
      <c r="CC14" s="737"/>
      <c r="CD14" s="736"/>
      <c r="CE14" s="786">
        <f>[3]OUTM!M14</f>
        <v>147.77719351259569</v>
      </c>
      <c r="CF14" s="779">
        <f>[1]OUTM!$T302</f>
        <v>0</v>
      </c>
      <c r="CG14" s="781">
        <f>[1]OUTM!$U302</f>
        <v>0</v>
      </c>
    </row>
    <row r="15" spans="1:85" s="1" customFormat="1" ht="14.1" customHeight="1" x14ac:dyDescent="0.25">
      <c r="A15" s="14">
        <v>1994.05</v>
      </c>
      <c r="B15" s="931">
        <f>[2]Pat!$B15/1000</f>
        <v>41.118573940913073</v>
      </c>
      <c r="C15" s="648">
        <v>1.0012209476460801</v>
      </c>
      <c r="D15" s="649">
        <v>1</v>
      </c>
      <c r="E15" s="767">
        <v>40.769851767672002</v>
      </c>
      <c r="F15" s="768">
        <f t="shared" si="0"/>
        <v>41.068431536100874</v>
      </c>
      <c r="G15" s="769">
        <f t="shared" si="1"/>
        <v>41.068431536100874</v>
      </c>
      <c r="H15" s="772">
        <f t="shared" si="6"/>
        <v>40.669080129844076</v>
      </c>
      <c r="I15" s="662">
        <f t="shared" si="7"/>
        <v>2.8250706705205807E-2</v>
      </c>
      <c r="J15" s="681"/>
      <c r="K15" s="732"/>
      <c r="L15" s="682"/>
      <c r="M15" s="682"/>
      <c r="N15" s="730"/>
      <c r="O15" s="776">
        <v>38.381168792572673</v>
      </c>
      <c r="P15" s="734">
        <f t="shared" si="2"/>
        <v>5.9610257041316173E-2</v>
      </c>
      <c r="Q15" s="692"/>
      <c r="R15" s="692"/>
      <c r="S15" s="693"/>
      <c r="T15" s="694"/>
      <c r="U15" s="694"/>
      <c r="V15" s="920"/>
      <c r="W15" s="921"/>
      <c r="X15" s="921"/>
      <c r="Y15" s="919"/>
      <c r="Z15" s="922"/>
      <c r="AA15" s="923"/>
      <c r="AB15" s="923"/>
      <c r="AC15" s="931">
        <f>[2]Pat!$D15/1000</f>
        <v>52.533723616592837</v>
      </c>
      <c r="AD15" s="648">
        <v>0.97809681966012296</v>
      </c>
      <c r="AE15" s="649">
        <v>1</v>
      </c>
      <c r="AF15" s="767">
        <v>55.026979034381597</v>
      </c>
      <c r="AG15" s="768">
        <f t="shared" si="3"/>
        <v>53.710146644631443</v>
      </c>
      <c r="AH15" s="769">
        <f t="shared" si="4"/>
        <v>53.710146644631443</v>
      </c>
      <c r="AI15" s="772">
        <f t="shared" si="8"/>
        <v>55.071855149627297</v>
      </c>
      <c r="AJ15" s="662">
        <f t="shared" si="9"/>
        <v>-1.4777308930868736E-2</v>
      </c>
      <c r="AK15" s="681"/>
      <c r="AL15" s="732"/>
      <c r="AM15" s="682"/>
      <c r="AN15" s="682"/>
      <c r="AO15" s="730"/>
      <c r="AP15" s="776">
        <v>53.633276124064572</v>
      </c>
      <c r="AQ15" s="734">
        <f t="shared" si="5"/>
        <v>2.6822508888604935E-2</v>
      </c>
      <c r="AR15" s="692"/>
      <c r="AS15" s="692"/>
      <c r="AT15" s="693"/>
      <c r="AU15" s="694"/>
      <c r="AV15" s="694"/>
      <c r="AW15" s="920"/>
      <c r="AX15" s="921"/>
      <c r="AY15" s="921"/>
      <c r="AZ15" s="919"/>
      <c r="BA15" s="922"/>
      <c r="BB15" s="923"/>
      <c r="BC15" s="923"/>
      <c r="BD15" s="766"/>
      <c r="BE15" s="754"/>
      <c r="BF15" s="755"/>
      <c r="BG15" s="756"/>
      <c r="BH15" s="757"/>
      <c r="BI15" s="758"/>
      <c r="BJ15" s="743"/>
      <c r="BK15" s="742"/>
      <c r="BL15" s="737"/>
      <c r="BM15" s="933"/>
      <c r="BN15" s="741"/>
      <c r="BO15" s="741"/>
      <c r="BP15" s="740"/>
      <c r="BQ15" s="741"/>
      <c r="BR15" s="740"/>
      <c r="BS15" s="741"/>
      <c r="BT15" s="937"/>
      <c r="BU15" s="741"/>
      <c r="BV15" s="741"/>
      <c r="BW15" s="741"/>
      <c r="BX15" s="739"/>
      <c r="BY15" s="738"/>
      <c r="BZ15" s="942"/>
      <c r="CA15" s="946"/>
      <c r="CB15" s="737"/>
      <c r="CC15" s="737"/>
      <c r="CD15" s="736"/>
      <c r="CE15" s="786">
        <f>[3]OUTM!M15</f>
        <v>145.5521627112214</v>
      </c>
      <c r="CF15" s="779">
        <f>[1]OUTM!$T303</f>
        <v>0</v>
      </c>
      <c r="CG15" s="781">
        <f>[1]OUTM!$U303</f>
        <v>0</v>
      </c>
    </row>
    <row r="16" spans="1:85" s="1" customFormat="1" ht="14.1" customHeight="1" x14ac:dyDescent="0.25">
      <c r="A16" s="14">
        <v>1994.06</v>
      </c>
      <c r="B16" s="931">
        <f>[2]Pat!$B16/1000</f>
        <v>37.089629010750151</v>
      </c>
      <c r="C16" s="648">
        <v>0.91339868450894302</v>
      </c>
      <c r="D16" s="649">
        <v>1</v>
      </c>
      <c r="E16" s="767">
        <v>42.168149055249302</v>
      </c>
      <c r="F16" s="768">
        <f t="shared" si="0"/>
        <v>40.606177389767204</v>
      </c>
      <c r="G16" s="769">
        <f t="shared" si="1"/>
        <v>40.606177389767204</v>
      </c>
      <c r="H16" s="772">
        <f t="shared" si="6"/>
        <v>42.175407939011862</v>
      </c>
      <c r="I16" s="662">
        <f t="shared" si="7"/>
        <v>3.6369199157316519E-2</v>
      </c>
      <c r="J16" s="681"/>
      <c r="K16" s="732"/>
      <c r="L16" s="682"/>
      <c r="M16" s="682"/>
      <c r="N16" s="730"/>
      <c r="O16" s="776">
        <v>38.23877094415819</v>
      </c>
      <c r="P16" s="734">
        <f t="shared" si="2"/>
        <v>0.10294883694359624</v>
      </c>
      <c r="Q16" s="692"/>
      <c r="R16" s="692"/>
      <c r="S16" s="693"/>
      <c r="T16" s="694"/>
      <c r="U16" s="694"/>
      <c r="V16" s="920"/>
      <c r="W16" s="921"/>
      <c r="X16" s="921"/>
      <c r="Y16" s="919"/>
      <c r="Z16" s="922"/>
      <c r="AA16" s="923"/>
      <c r="AB16" s="923"/>
      <c r="AC16" s="931">
        <f>[2]Pat!$D16/1000</f>
        <v>48.030099173401801</v>
      </c>
      <c r="AD16" s="648">
        <v>0.84319698137499699</v>
      </c>
      <c r="AE16" s="649">
        <v>1</v>
      </c>
      <c r="AF16" s="767">
        <v>54.396275319521003</v>
      </c>
      <c r="AG16" s="768">
        <f t="shared" si="3"/>
        <v>56.961896489571586</v>
      </c>
      <c r="AH16" s="769">
        <f t="shared" si="4"/>
        <v>56.961896489571586</v>
      </c>
      <c r="AI16" s="772">
        <f t="shared" si="8"/>
        <v>54.920942774954241</v>
      </c>
      <c r="AJ16" s="662">
        <f t="shared" si="9"/>
        <v>-2.7440427412556284E-3</v>
      </c>
      <c r="AK16" s="681"/>
      <c r="AL16" s="732"/>
      <c r="AM16" s="682"/>
      <c r="AN16" s="682"/>
      <c r="AO16" s="730"/>
      <c r="AP16" s="776">
        <v>53.822003159820738</v>
      </c>
      <c r="AQ16" s="734">
        <f t="shared" si="5"/>
        <v>2.0418036316305122E-2</v>
      </c>
      <c r="AR16" s="692"/>
      <c r="AS16" s="692"/>
      <c r="AT16" s="693"/>
      <c r="AU16" s="694"/>
      <c r="AV16" s="694"/>
      <c r="AW16" s="920"/>
      <c r="AX16" s="921"/>
      <c r="AY16" s="921"/>
      <c r="AZ16" s="919"/>
      <c r="BA16" s="922"/>
      <c r="BB16" s="923"/>
      <c r="BC16" s="923"/>
      <c r="BD16" s="766"/>
      <c r="BE16" s="754"/>
      <c r="BF16" s="755"/>
      <c r="BG16" s="756"/>
      <c r="BH16" s="757"/>
      <c r="BI16" s="758"/>
      <c r="BJ16" s="743"/>
      <c r="BK16" s="742"/>
      <c r="BL16" s="737"/>
      <c r="BM16" s="933"/>
      <c r="BN16" s="741"/>
      <c r="BO16" s="741"/>
      <c r="BP16" s="740"/>
      <c r="BQ16" s="741"/>
      <c r="BR16" s="740"/>
      <c r="BS16" s="741"/>
      <c r="BT16" s="937"/>
      <c r="BU16" s="741"/>
      <c r="BV16" s="741"/>
      <c r="BW16" s="741"/>
      <c r="BX16" s="739"/>
      <c r="BY16" s="738"/>
      <c r="BZ16" s="942"/>
      <c r="CA16" s="946"/>
      <c r="CB16" s="737"/>
      <c r="CC16" s="737"/>
      <c r="CD16" s="736"/>
      <c r="CE16" s="786">
        <f>[3]OUTM!M16</f>
        <v>142.59312125001276</v>
      </c>
      <c r="CF16" s="779">
        <f>[1]OUTM!$T304</f>
        <v>0</v>
      </c>
      <c r="CG16" s="781">
        <f>[1]OUTM!$U304</f>
        <v>1</v>
      </c>
    </row>
    <row r="17" spans="1:85" s="1" customFormat="1" ht="14.1" customHeight="1" x14ac:dyDescent="0.25">
      <c r="A17" s="14">
        <v>1994.07</v>
      </c>
      <c r="B17" s="931">
        <f>[2]Pat!$B17/1000</f>
        <v>46.790141230891813</v>
      </c>
      <c r="C17" s="648">
        <v>1.0014363360491501</v>
      </c>
      <c r="D17" s="649">
        <v>0.91438775601838396</v>
      </c>
      <c r="E17" s="767">
        <v>43.193328000484598</v>
      </c>
      <c r="F17" s="768">
        <f t="shared" si="0"/>
        <v>46.723031256772146</v>
      </c>
      <c r="G17" s="769">
        <f t="shared" si="1"/>
        <v>46.420845440412151</v>
      </c>
      <c r="H17" s="772">
        <f t="shared" si="6"/>
        <v>43.832058447045988</v>
      </c>
      <c r="I17" s="662">
        <f t="shared" si="7"/>
        <v>3.8528176751815385E-2</v>
      </c>
      <c r="J17" s="665">
        <f>IF(K17="",NA(),IFERROR((H17+K17*J$8),NA()))</f>
        <v>46.832058447045988</v>
      </c>
      <c r="K17" s="683">
        <v>1</v>
      </c>
      <c r="L17" s="684">
        <f t="shared" ref="L17:L18" si="10">IF(H17=M17,1,IF(H17=N17,-1,""))</f>
        <v>1</v>
      </c>
      <c r="M17" s="685">
        <f t="shared" ref="M17:M19" si="11">MAX(H8:H26)</f>
        <v>43.832058447045988</v>
      </c>
      <c r="N17" s="686">
        <f t="shared" ref="N17:N19" si="12">MIN(H8:H26)</f>
        <v>34.524273909577531</v>
      </c>
      <c r="O17" s="776">
        <v>38.096320125498728</v>
      </c>
      <c r="P17" s="691">
        <f t="shared" si="2"/>
        <v>0.15055885457315332</v>
      </c>
      <c r="Q17" s="665">
        <f>IF(R17="",NA(),IFERROR((H17+R17*Q$8),NA()))</f>
        <v>46.832058447045988</v>
      </c>
      <c r="R17" s="683">
        <v>1</v>
      </c>
      <c r="S17" s="684">
        <f t="shared" ref="S17" si="13">IF(P17=T17,1,IF(P17=U17,-1,""))</f>
        <v>1</v>
      </c>
      <c r="T17" s="695">
        <f t="shared" ref="T17:T19" si="14">MAX(P8:P26)</f>
        <v>0.15055885457315332</v>
      </c>
      <c r="U17" s="728">
        <f t="shared" ref="U17:U19" si="15">MIN(P8:P26)</f>
        <v>-6.2454580694099926E-2</v>
      </c>
      <c r="V17" s="920"/>
      <c r="W17" s="921"/>
      <c r="X17" s="921"/>
      <c r="Y17" s="919"/>
      <c r="Z17" s="922"/>
      <c r="AA17" s="923"/>
      <c r="AB17" s="923"/>
      <c r="AC17" s="931">
        <f>[2]Pat!$D17/1000</f>
        <v>51.053269280076904</v>
      </c>
      <c r="AD17" s="648">
        <v>0.98085369024827396</v>
      </c>
      <c r="AE17" s="649">
        <v>1</v>
      </c>
      <c r="AF17" s="767">
        <v>54.209845482814799</v>
      </c>
      <c r="AG17" s="768">
        <f t="shared" si="3"/>
        <v>52.04983147604235</v>
      </c>
      <c r="AH17" s="769">
        <f t="shared" si="4"/>
        <v>52.04983147604235</v>
      </c>
      <c r="AI17" s="772">
        <f t="shared" si="8"/>
        <v>54.001848480622321</v>
      </c>
      <c r="AJ17" s="662">
        <f t="shared" si="9"/>
        <v>-1.6876469983406681E-2</v>
      </c>
      <c r="AK17" s="665" t="e">
        <f t="shared" ref="AK17:AK80" si="16">IF(AL17="",NA(),IFERROR((AI17+AL17*AK$8),NA()))</f>
        <v>#N/A</v>
      </c>
      <c r="AL17" s="683"/>
      <c r="AM17" s="684" t="str">
        <f t="shared" ref="AM17:AM18" si="17">IF(AI17=AN17,1,IF(AI17=AO17,-1,""))</f>
        <v/>
      </c>
      <c r="AN17" s="685">
        <f t="shared" ref="AN17:AN19" si="18">MAX(AI8:AI26)</f>
        <v>61.408932946898204</v>
      </c>
      <c r="AO17" s="686">
        <f t="shared" ref="AO17:AO19" si="19">MIN(AI8:AI26)</f>
        <v>48.912897664811879</v>
      </c>
      <c r="AP17" s="776">
        <v>54.011147877084035</v>
      </c>
      <c r="AQ17" s="691">
        <f t="shared" si="5"/>
        <v>-1.7217550130343984E-4</v>
      </c>
      <c r="AR17" s="665" t="e">
        <f>IF(AS17="",NA(),IFERROR((AI17+AS17*AR$8),NA()))</f>
        <v>#N/A</v>
      </c>
      <c r="AS17" s="683"/>
      <c r="AT17" s="684" t="str">
        <f t="shared" ref="AT17" si="20">IF(AQ17=AU17,1,IF(AQ17=AV17,-1,""))</f>
        <v/>
      </c>
      <c r="AU17" s="695">
        <f>MAX(AQ8:AQ26)</f>
        <v>0.16127780934942182</v>
      </c>
      <c r="AV17" s="728">
        <f>MIN(AQ8:AQ26)</f>
        <v>-0.1226605560456393</v>
      </c>
      <c r="AW17" s="920"/>
      <c r="AX17" s="921"/>
      <c r="AY17" s="921"/>
      <c r="AZ17" s="919"/>
      <c r="BA17" s="922"/>
      <c r="BB17" s="923"/>
      <c r="BC17" s="923"/>
      <c r="BD17" s="766"/>
      <c r="BE17" s="754"/>
      <c r="BF17" s="755"/>
      <c r="BG17" s="756"/>
      <c r="BH17" s="757"/>
      <c r="BI17" s="758"/>
      <c r="BJ17" s="743"/>
      <c r="BK17" s="742"/>
      <c r="BL17" s="737"/>
      <c r="BM17" s="933"/>
      <c r="BN17" s="741"/>
      <c r="BO17" s="741"/>
      <c r="BP17" s="740"/>
      <c r="BQ17" s="741"/>
      <c r="BR17" s="740"/>
      <c r="BS17" s="741"/>
      <c r="BT17" s="937"/>
      <c r="BU17" s="741"/>
      <c r="BV17" s="741"/>
      <c r="BW17" s="741"/>
      <c r="BX17" s="739"/>
      <c r="BY17" s="738"/>
      <c r="BZ17" s="942"/>
      <c r="CA17" s="946"/>
      <c r="CB17" s="737"/>
      <c r="CC17" s="737"/>
      <c r="CD17" s="736"/>
      <c r="CE17" s="786">
        <f>[3]OUTM!M17</f>
        <v>143.34144736871235</v>
      </c>
      <c r="CF17" s="779">
        <f>[1]OUTM!$T305</f>
        <v>0</v>
      </c>
      <c r="CG17" s="781">
        <f>[1]OUTM!$U305</f>
        <v>1</v>
      </c>
    </row>
    <row r="18" spans="1:85" s="1" customFormat="1" ht="14.1" customHeight="1" x14ac:dyDescent="0.25">
      <c r="A18" s="14">
        <v>1994.08</v>
      </c>
      <c r="B18" s="931">
        <f>[2]Pat!$B18/1000</f>
        <v>43.764073520604946</v>
      </c>
      <c r="C18" s="648">
        <v>1.0449783085637401</v>
      </c>
      <c r="D18" s="649">
        <v>1</v>
      </c>
      <c r="E18" s="767">
        <v>43.596542105619299</v>
      </c>
      <c r="F18" s="768">
        <f t="shared" si="0"/>
        <v>41.880365517592452</v>
      </c>
      <c r="G18" s="769">
        <f t="shared" si="1"/>
        <v>41.880365517592452</v>
      </c>
      <c r="H18" s="772">
        <f t="shared" si="6"/>
        <v>43.578143884345963</v>
      </c>
      <c r="I18" s="662">
        <f t="shared" si="7"/>
        <v>-5.8097400561285513E-3</v>
      </c>
      <c r="J18" s="665" t="e">
        <f t="shared" ref="J18:J81" si="21">IF(K18="",NA(),IFERROR((H18+K18*J$8),NA()))</f>
        <v>#N/A</v>
      </c>
      <c r="K18" s="683"/>
      <c r="L18" s="684" t="str">
        <f t="shared" si="10"/>
        <v/>
      </c>
      <c r="M18" s="685">
        <f t="shared" si="11"/>
        <v>43.832058447045988</v>
      </c>
      <c r="N18" s="686">
        <f t="shared" si="12"/>
        <v>32.140382381825042</v>
      </c>
      <c r="O18" s="776">
        <v>37.953835314196247</v>
      </c>
      <c r="P18" s="691">
        <f t="shared" si="2"/>
        <v>0.14818814814338399</v>
      </c>
      <c r="Q18" s="665" t="e">
        <f t="shared" ref="Q18:Q81" si="22">IF(R18="",NA(),IFERROR((H18+R18*Q$8),NA()))</f>
        <v>#N/A</v>
      </c>
      <c r="R18" s="683"/>
      <c r="S18" s="684" t="str">
        <f t="shared" ref="S18:S81" si="23">IF(P18=T18,1,IF(P18=U18,-1,""))</f>
        <v/>
      </c>
      <c r="T18" s="695">
        <f t="shared" si="14"/>
        <v>0.15055885457315332</v>
      </c>
      <c r="U18" s="728">
        <f t="shared" si="15"/>
        <v>-0.12391688964234793</v>
      </c>
      <c r="V18" s="920"/>
      <c r="W18" s="921"/>
      <c r="X18" s="921"/>
      <c r="Y18" s="919"/>
      <c r="Z18" s="922"/>
      <c r="AA18" s="923"/>
      <c r="AB18" s="923"/>
      <c r="AC18" s="931">
        <f>[2]Pat!$D18/1000</f>
        <v>57.708447658174009</v>
      </c>
      <c r="AD18" s="648">
        <v>1.0502788464938999</v>
      </c>
      <c r="AE18" s="649">
        <v>1</v>
      </c>
      <c r="AF18" s="767">
        <v>54.468899315124801</v>
      </c>
      <c r="AG18" s="768">
        <f t="shared" si="3"/>
        <v>54.945834480832978</v>
      </c>
      <c r="AH18" s="769">
        <f t="shared" si="4"/>
        <v>54.945834480832978</v>
      </c>
      <c r="AI18" s="772">
        <f t="shared" si="8"/>
        <v>53.836581726523853</v>
      </c>
      <c r="AJ18" s="662">
        <f t="shared" si="9"/>
        <v>-3.0650832577484009E-3</v>
      </c>
      <c r="AK18" s="665" t="e">
        <f t="shared" si="16"/>
        <v>#N/A</v>
      </c>
      <c r="AL18" s="683"/>
      <c r="AM18" s="684" t="str">
        <f t="shared" si="17"/>
        <v/>
      </c>
      <c r="AN18" s="685">
        <f t="shared" si="18"/>
        <v>61.408932946898204</v>
      </c>
      <c r="AO18" s="686">
        <f t="shared" si="19"/>
        <v>47.446149601559739</v>
      </c>
      <c r="AP18" s="776">
        <v>54.200826281949006</v>
      </c>
      <c r="AQ18" s="691">
        <f t="shared" si="5"/>
        <v>-6.7202768004011038E-3</v>
      </c>
      <c r="AR18" s="665" t="e">
        <f t="shared" ref="AR18:AR81" si="24">IF(AS18="",NA(),IFERROR((AI18+AS18*AR$8),NA()))</f>
        <v>#N/A</v>
      </c>
      <c r="AS18" s="683"/>
      <c r="AT18" s="684" t="str">
        <f t="shared" ref="AT18:AT81" si="25">IF(AQ18=AU18,1,IF(AQ18=AV18,-1,""))</f>
        <v/>
      </c>
      <c r="AU18" s="695">
        <f t="shared" ref="AU18:AU81" si="26">MAX(AQ9:AQ27)</f>
        <v>0.16127780934942182</v>
      </c>
      <c r="AV18" s="728">
        <f t="shared" ref="AV18:AV81" si="27">MIN(AQ9:AQ27)</f>
        <v>-0.15200525386089758</v>
      </c>
      <c r="AW18" s="920"/>
      <c r="AX18" s="921"/>
      <c r="AY18" s="921"/>
      <c r="AZ18" s="919"/>
      <c r="BA18" s="922"/>
      <c r="BB18" s="923"/>
      <c r="BC18" s="923"/>
      <c r="BD18" s="766"/>
      <c r="BE18" s="754"/>
      <c r="BF18" s="755"/>
      <c r="BG18" s="756"/>
      <c r="BH18" s="757"/>
      <c r="BI18" s="758"/>
      <c r="BJ18" s="743"/>
      <c r="BK18" s="742"/>
      <c r="BL18" s="737"/>
      <c r="BM18" s="933"/>
      <c r="BN18" s="741"/>
      <c r="BO18" s="741"/>
      <c r="BP18" s="740"/>
      <c r="BQ18" s="741"/>
      <c r="BR18" s="740"/>
      <c r="BS18" s="741"/>
      <c r="BT18" s="937"/>
      <c r="BU18" s="741"/>
      <c r="BV18" s="741"/>
      <c r="BW18" s="741"/>
      <c r="BX18" s="739"/>
      <c r="BY18" s="738"/>
      <c r="BZ18" s="942"/>
      <c r="CA18" s="946"/>
      <c r="CB18" s="737"/>
      <c r="CC18" s="737"/>
      <c r="CD18" s="736"/>
      <c r="CE18" s="786">
        <f>[3]OUTM!M18</f>
        <v>149.47284219841686</v>
      </c>
      <c r="CF18" s="779">
        <f>[1]OUTM!$T306</f>
        <v>0</v>
      </c>
      <c r="CG18" s="781">
        <f>[1]OUTM!$U306</f>
        <v>1</v>
      </c>
    </row>
    <row r="19" spans="1:85" s="1" customFormat="1" ht="14.1" customHeight="1" x14ac:dyDescent="0.25">
      <c r="A19" s="14">
        <v>1994.09</v>
      </c>
      <c r="B19" s="931">
        <f>[2]Pat!$B19/1000</f>
        <v>46.987126662609654</v>
      </c>
      <c r="C19" s="648">
        <v>1.0647193052852499</v>
      </c>
      <c r="D19" s="649">
        <v>1</v>
      </c>
      <c r="E19" s="767">
        <v>43.4044722308806</v>
      </c>
      <c r="F19" s="768">
        <f t="shared" si="0"/>
        <v>44.130999061786795</v>
      </c>
      <c r="G19" s="769">
        <f t="shared" si="1"/>
        <v>44.130999061786795</v>
      </c>
      <c r="H19" s="772">
        <f t="shared" si="6"/>
        <v>43.276083673972479</v>
      </c>
      <c r="I19" s="662">
        <f t="shared" si="7"/>
        <v>-6.9555952928937806E-3</v>
      </c>
      <c r="J19" s="665" t="e">
        <f t="shared" si="21"/>
        <v>#N/A</v>
      </c>
      <c r="K19" s="683"/>
      <c r="L19" s="684" t="str">
        <f t="shared" ref="L19:L79" si="28">IF(H19=M19,1,IF(H19=N19,-1,""))</f>
        <v/>
      </c>
      <c r="M19" s="685">
        <f t="shared" si="11"/>
        <v>43.832058447045988</v>
      </c>
      <c r="N19" s="686">
        <f t="shared" si="12"/>
        <v>30.107869720708671</v>
      </c>
      <c r="O19" s="776">
        <v>37.811365268425511</v>
      </c>
      <c r="P19" s="691">
        <f t="shared" si="2"/>
        <v>0.14452581563116151</v>
      </c>
      <c r="Q19" s="665" t="e">
        <f t="shared" si="22"/>
        <v>#N/A</v>
      </c>
      <c r="R19" s="683"/>
      <c r="S19" s="684" t="str">
        <f t="shared" si="23"/>
        <v/>
      </c>
      <c r="T19" s="695">
        <f t="shared" si="14"/>
        <v>0.15055885457315332</v>
      </c>
      <c r="U19" s="728">
        <f t="shared" si="15"/>
        <v>-0.17625976560414869</v>
      </c>
      <c r="V19" s="920"/>
      <c r="W19" s="921"/>
      <c r="X19" s="921"/>
      <c r="Y19" s="919"/>
      <c r="Z19" s="922"/>
      <c r="AA19" s="923"/>
      <c r="AB19" s="923"/>
      <c r="AC19" s="931">
        <f>[2]Pat!$D19/1000</f>
        <v>54.978944776587269</v>
      </c>
      <c r="AD19" s="648">
        <v>1.02947520687352</v>
      </c>
      <c r="AE19" s="649">
        <v>1</v>
      </c>
      <c r="AF19" s="767">
        <v>54.892082894718001</v>
      </c>
      <c r="AG19" s="768">
        <f t="shared" si="3"/>
        <v>53.404826468387121</v>
      </c>
      <c r="AH19" s="769">
        <f t="shared" si="4"/>
        <v>53.404826468387121</v>
      </c>
      <c r="AI19" s="772">
        <f t="shared" si="8"/>
        <v>54.544205741332462</v>
      </c>
      <c r="AJ19" s="662">
        <f t="shared" si="9"/>
        <v>1.3058293570158919E-2</v>
      </c>
      <c r="AK19" s="665" t="e">
        <f t="shared" si="16"/>
        <v>#N/A</v>
      </c>
      <c r="AL19" s="683"/>
      <c r="AM19" s="684" t="str">
        <f t="shared" ref="AM19:AM20" si="29">IF(AI19=AN19,1,IF(AI19=AO19,-1,""))</f>
        <v/>
      </c>
      <c r="AN19" s="685">
        <f t="shared" si="18"/>
        <v>61.408932946898204</v>
      </c>
      <c r="AO19" s="686">
        <f t="shared" si="19"/>
        <v>47.12161924540473</v>
      </c>
      <c r="AP19" s="776">
        <v>54.391154332226719</v>
      </c>
      <c r="AQ19" s="691">
        <f t="shared" si="5"/>
        <v>2.813902572666338E-3</v>
      </c>
      <c r="AR19" s="665" t="e">
        <f t="shared" si="24"/>
        <v>#N/A</v>
      </c>
      <c r="AS19" s="683"/>
      <c r="AT19" s="684" t="str">
        <f t="shared" si="25"/>
        <v/>
      </c>
      <c r="AU19" s="695">
        <f t="shared" si="26"/>
        <v>0.16127780934942182</v>
      </c>
      <c r="AV19" s="728">
        <f t="shared" si="27"/>
        <v>-0.16082165529002346</v>
      </c>
      <c r="AW19" s="920"/>
      <c r="AX19" s="921"/>
      <c r="AY19" s="921"/>
      <c r="AZ19" s="919"/>
      <c r="BA19" s="922"/>
      <c r="BB19" s="923"/>
      <c r="BC19" s="923"/>
      <c r="BD19" s="766"/>
      <c r="BE19" s="754"/>
      <c r="BF19" s="755"/>
      <c r="BG19" s="756"/>
      <c r="BH19" s="757"/>
      <c r="BI19" s="758"/>
      <c r="BJ19" s="743"/>
      <c r="BK19" s="742"/>
      <c r="BL19" s="737"/>
      <c r="BM19" s="933"/>
      <c r="BN19" s="741"/>
      <c r="BO19" s="741"/>
      <c r="BP19" s="740"/>
      <c r="BQ19" s="741"/>
      <c r="BR19" s="740"/>
      <c r="BS19" s="741"/>
      <c r="BT19" s="937"/>
      <c r="BU19" s="741"/>
      <c r="BV19" s="741"/>
      <c r="BW19" s="741"/>
      <c r="BX19" s="739"/>
      <c r="BY19" s="738"/>
      <c r="BZ19" s="942"/>
      <c r="CA19" s="946"/>
      <c r="CB19" s="737"/>
      <c r="CC19" s="737"/>
      <c r="CD19" s="736"/>
      <c r="CE19" s="786">
        <f>[3]OUTM!M19</f>
        <v>151.34331243857909</v>
      </c>
      <c r="CF19" s="779">
        <f>[1]OUTM!$T307</f>
        <v>0</v>
      </c>
      <c r="CG19" s="781">
        <f>[1]OUTM!$U307</f>
        <v>1</v>
      </c>
    </row>
    <row r="20" spans="1:85" s="1" customFormat="1" ht="14.1" customHeight="1" x14ac:dyDescent="0.25">
      <c r="A20" s="14">
        <v>1994.1</v>
      </c>
      <c r="B20" s="931">
        <f>[2]Pat!$B20/1000</f>
        <v>45.744372309635224</v>
      </c>
      <c r="C20" s="648">
        <v>0.93710385079046199</v>
      </c>
      <c r="D20" s="649">
        <v>1.85705385905055E-2</v>
      </c>
      <c r="E20" s="767">
        <v>42.851227567490298</v>
      </c>
      <c r="F20" s="768">
        <f t="shared" si="0"/>
        <v>48.814624196719627</v>
      </c>
      <c r="G20" s="769">
        <f t="shared" si="1"/>
        <v>42.96197105472389</v>
      </c>
      <c r="H20" s="772">
        <f t="shared" si="6"/>
        <v>42.608832630862693</v>
      </c>
      <c r="I20" s="662">
        <f t="shared" si="7"/>
        <v>-1.5538571783186531E-2</v>
      </c>
      <c r="J20" s="665" t="e">
        <f t="shared" si="21"/>
        <v>#N/A</v>
      </c>
      <c r="K20" s="683"/>
      <c r="L20" s="684" t="str">
        <f t="shared" si="28"/>
        <v/>
      </c>
      <c r="M20" s="685">
        <f>MAX(H11:H29)</f>
        <v>43.832058447045988</v>
      </c>
      <c r="N20" s="686">
        <f t="shared" ref="N20" si="30">MIN(H11:H29)</f>
        <v>28.358731079569651</v>
      </c>
      <c r="O20" s="776">
        <v>37.668987948378778</v>
      </c>
      <c r="P20" s="691">
        <f t="shared" si="2"/>
        <v>0.13113823735464925</v>
      </c>
      <c r="Q20" s="665" t="e">
        <f t="shared" si="22"/>
        <v>#N/A</v>
      </c>
      <c r="R20" s="683"/>
      <c r="S20" s="684" t="str">
        <f t="shared" si="23"/>
        <v/>
      </c>
      <c r="T20" s="695">
        <f>MAX(P11:P29)</f>
        <v>0.15055885457315332</v>
      </c>
      <c r="U20" s="728">
        <f>MIN(P11:P29)</f>
        <v>-0.22124569245728476</v>
      </c>
      <c r="V20" s="920"/>
      <c r="W20" s="921"/>
      <c r="X20" s="921"/>
      <c r="Y20" s="919"/>
      <c r="Z20" s="922"/>
      <c r="AA20" s="923"/>
      <c r="AB20" s="923"/>
      <c r="AC20" s="931">
        <f>[2]Pat!$D20/1000</f>
        <v>55.504376118879016</v>
      </c>
      <c r="AD20" s="648">
        <v>0.98374800206443103</v>
      </c>
      <c r="AE20" s="649">
        <v>1</v>
      </c>
      <c r="AF20" s="767">
        <v>55.114515885581497</v>
      </c>
      <c r="AG20" s="768">
        <f t="shared" si="3"/>
        <v>56.421335547722649</v>
      </c>
      <c r="AH20" s="769">
        <f t="shared" si="4"/>
        <v>56.421335547722649</v>
      </c>
      <c r="AI20" s="772">
        <f t="shared" si="8"/>
        <v>55.144284316215739</v>
      </c>
      <c r="AJ20" s="662">
        <f t="shared" si="9"/>
        <v>1.0941614043301963E-2</v>
      </c>
      <c r="AK20" s="665" t="e">
        <f t="shared" si="16"/>
        <v>#N/A</v>
      </c>
      <c r="AL20" s="683"/>
      <c r="AM20" s="684" t="str">
        <f t="shared" si="29"/>
        <v/>
      </c>
      <c r="AN20" s="685">
        <f t="shared" ref="AN20" si="31">MAX(AI11:AI29)</f>
        <v>61.408932946898204</v>
      </c>
      <c r="AO20" s="686">
        <f t="shared" ref="AO20" si="32">MIN(AI11:AI29)</f>
        <v>47.12161924540473</v>
      </c>
      <c r="AP20" s="776">
        <v>54.582246094531179</v>
      </c>
      <c r="AQ20" s="691">
        <f t="shared" si="5"/>
        <v>1.029708855716871E-2</v>
      </c>
      <c r="AR20" s="665" t="e">
        <f t="shared" si="24"/>
        <v>#N/A</v>
      </c>
      <c r="AS20" s="683"/>
      <c r="AT20" s="684" t="str">
        <f t="shared" si="25"/>
        <v/>
      </c>
      <c r="AU20" s="695">
        <f t="shared" si="26"/>
        <v>0.16127780934942182</v>
      </c>
      <c r="AV20" s="728">
        <f t="shared" si="27"/>
        <v>-0.16082165529002346</v>
      </c>
      <c r="AW20" s="920"/>
      <c r="AX20" s="921"/>
      <c r="AY20" s="921"/>
      <c r="AZ20" s="919"/>
      <c r="BA20" s="922"/>
      <c r="BB20" s="923"/>
      <c r="BC20" s="923"/>
      <c r="BD20" s="766"/>
      <c r="BE20" s="754"/>
      <c r="BF20" s="755"/>
      <c r="BG20" s="756"/>
      <c r="BH20" s="757"/>
      <c r="BI20" s="758"/>
      <c r="BJ20" s="743"/>
      <c r="BK20" s="742"/>
      <c r="BL20" s="737"/>
      <c r="BM20" s="933"/>
      <c r="BN20" s="741"/>
      <c r="BO20" s="741"/>
      <c r="BP20" s="740"/>
      <c r="BQ20" s="741"/>
      <c r="BR20" s="740"/>
      <c r="BS20" s="741"/>
      <c r="BT20" s="937"/>
      <c r="BU20" s="741"/>
      <c r="BV20" s="741"/>
      <c r="BW20" s="741"/>
      <c r="BX20" s="739"/>
      <c r="BY20" s="738"/>
      <c r="BZ20" s="942"/>
      <c r="CA20" s="946"/>
      <c r="CB20" s="737"/>
      <c r="CC20" s="737"/>
      <c r="CD20" s="736"/>
      <c r="CE20" s="786">
        <f>[3]OUTM!M20</f>
        <v>149.09968662987728</v>
      </c>
      <c r="CF20" s="779">
        <f>[1]OUTM!$T308</f>
        <v>0</v>
      </c>
      <c r="CG20" s="781">
        <f>[1]OUTM!$U308</f>
        <v>1</v>
      </c>
    </row>
    <row r="21" spans="1:85" s="1" customFormat="1" ht="14.1" customHeight="1" x14ac:dyDescent="0.25">
      <c r="A21" s="14">
        <v>1994.11</v>
      </c>
      <c r="B21" s="931">
        <f>[2]Pat!$B21/1000</f>
        <v>31.748762819710429</v>
      </c>
      <c r="C21" s="648">
        <v>0.78624211725110504</v>
      </c>
      <c r="D21" s="649">
        <v>1</v>
      </c>
      <c r="E21" s="767">
        <v>42.130649066071399</v>
      </c>
      <c r="F21" s="768">
        <f t="shared" si="0"/>
        <v>40.380389352216184</v>
      </c>
      <c r="G21" s="769">
        <f t="shared" si="1"/>
        <v>40.380389352216184</v>
      </c>
      <c r="H21" s="772">
        <f t="shared" si="6"/>
        <v>40.839125519692274</v>
      </c>
      <c r="I21" s="662">
        <f t="shared" si="7"/>
        <v>-4.2420989817421595E-2</v>
      </c>
      <c r="J21" s="665" t="e">
        <f t="shared" si="21"/>
        <v>#N/A</v>
      </c>
      <c r="K21" s="683"/>
      <c r="L21" s="684" t="str">
        <f t="shared" si="28"/>
        <v/>
      </c>
      <c r="M21" s="685">
        <f t="shared" ref="M21:M84" si="33">MAX(H12:H30)</f>
        <v>43.832058447045988</v>
      </c>
      <c r="N21" s="686">
        <f t="shared" ref="N21:N84" si="34">MIN(H12:H30)</f>
        <v>27.923923234654616</v>
      </c>
      <c r="O21" s="776">
        <v>37.526809687656431</v>
      </c>
      <c r="P21" s="691">
        <f t="shared" si="2"/>
        <v>8.8265319103993933E-2</v>
      </c>
      <c r="Q21" s="665" t="e">
        <f t="shared" si="22"/>
        <v>#N/A</v>
      </c>
      <c r="R21" s="683"/>
      <c r="S21" s="684" t="str">
        <f t="shared" si="23"/>
        <v/>
      </c>
      <c r="T21" s="695">
        <f t="shared" ref="T21:T84" si="35">MAX(P12:P30)</f>
        <v>0.15055885457315332</v>
      </c>
      <c r="U21" s="728">
        <f t="shared" ref="U21:U84" si="36">MIN(P12:P30)</f>
        <v>-0.23037479193800958</v>
      </c>
      <c r="V21" s="920"/>
      <c r="W21" s="921"/>
      <c r="X21" s="921"/>
      <c r="Y21" s="919"/>
      <c r="Z21" s="922"/>
      <c r="AA21" s="923"/>
      <c r="AB21" s="923"/>
      <c r="AC21" s="931">
        <f>[2]Pat!$D21/1000</f>
        <v>58.347318265692685</v>
      </c>
      <c r="AD21" s="648">
        <v>1.0739500314519099</v>
      </c>
      <c r="AE21" s="649">
        <v>1</v>
      </c>
      <c r="AF21" s="767">
        <v>54.855579190061597</v>
      </c>
      <c r="AG21" s="768">
        <f t="shared" si="3"/>
        <v>54.329639701030544</v>
      </c>
      <c r="AH21" s="769">
        <f t="shared" si="4"/>
        <v>54.329639701030544</v>
      </c>
      <c r="AI21" s="772">
        <f t="shared" si="8"/>
        <v>55.689142005176144</v>
      </c>
      <c r="AJ21" s="662">
        <f t="shared" si="9"/>
        <v>9.8320894033407189E-3</v>
      </c>
      <c r="AK21" s="665">
        <f t="shared" si="16"/>
        <v>60.689142005176144</v>
      </c>
      <c r="AL21" s="683">
        <v>1</v>
      </c>
      <c r="AM21" s="684">
        <v>1</v>
      </c>
      <c r="AN21" s="685">
        <f t="shared" ref="AN21:AN84" si="37">MAX(AI12:AI30)</f>
        <v>58.049612312100237</v>
      </c>
      <c r="AO21" s="686">
        <f t="shared" ref="AO21:AO84" si="38">MIN(AI12:AI30)</f>
        <v>47.12161924540473</v>
      </c>
      <c r="AP21" s="776">
        <v>54.77421643013583</v>
      </c>
      <c r="AQ21" s="691">
        <f t="shared" si="5"/>
        <v>1.6703581259027267E-2</v>
      </c>
      <c r="AR21" s="665" t="e">
        <f t="shared" si="24"/>
        <v>#N/A</v>
      </c>
      <c r="AS21" s="683"/>
      <c r="AT21" s="684" t="str">
        <f t="shared" si="25"/>
        <v/>
      </c>
      <c r="AU21" s="695">
        <f t="shared" si="26"/>
        <v>9.3861100446145151E-2</v>
      </c>
      <c r="AV21" s="728">
        <f t="shared" si="27"/>
        <v>-0.16082165529002346</v>
      </c>
      <c r="AW21" s="920"/>
      <c r="AX21" s="921"/>
      <c r="AY21" s="921"/>
      <c r="AZ21" s="919"/>
      <c r="BA21" s="922"/>
      <c r="BB21" s="923"/>
      <c r="BC21" s="923"/>
      <c r="BD21" s="766"/>
      <c r="BE21" s="754"/>
      <c r="BF21" s="755"/>
      <c r="BG21" s="756"/>
      <c r="BH21" s="757"/>
      <c r="BI21" s="758"/>
      <c r="BJ21" s="743"/>
      <c r="BK21" s="742"/>
      <c r="BL21" s="737"/>
      <c r="BM21" s="933"/>
      <c r="BN21" s="741"/>
      <c r="BO21" s="741"/>
      <c r="BP21" s="740"/>
      <c r="BQ21" s="741"/>
      <c r="BR21" s="740"/>
      <c r="BS21" s="741"/>
      <c r="BT21" s="937"/>
      <c r="BU21" s="741"/>
      <c r="BV21" s="741"/>
      <c r="BW21" s="741"/>
      <c r="BX21" s="739"/>
      <c r="BY21" s="738"/>
      <c r="BZ21" s="942"/>
      <c r="CA21" s="946"/>
      <c r="CB21" s="737"/>
      <c r="CC21" s="737"/>
      <c r="CD21" s="736"/>
      <c r="CE21" s="786">
        <f>[3]OUTM!M21</f>
        <v>148.72074101818353</v>
      </c>
      <c r="CF21" s="779">
        <f>[1]OUTM!$T309</f>
        <v>1</v>
      </c>
      <c r="CG21" s="781">
        <f>[1]OUTM!$U309</f>
        <v>1</v>
      </c>
    </row>
    <row r="22" spans="1:85" s="1" customFormat="1" ht="14.1" customHeight="1" x14ac:dyDescent="0.25">
      <c r="A22" s="14">
        <v>1994.12</v>
      </c>
      <c r="B22" s="931">
        <f>[2]Pat!$B22/1000</f>
        <v>20.838097190186229</v>
      </c>
      <c r="C22" s="648">
        <v>0.555293263783602</v>
      </c>
      <c r="D22" s="649">
        <v>0.43065208748544798</v>
      </c>
      <c r="E22" s="767">
        <v>41.227825371287103</v>
      </c>
      <c r="F22" s="768">
        <f t="shared" si="0"/>
        <v>37.526292050081203</v>
      </c>
      <c r="G22" s="769">
        <f t="shared" si="1"/>
        <v>39.633752319612839</v>
      </c>
      <c r="H22" s="772">
        <f t="shared" si="6"/>
        <v>40.434169209832795</v>
      </c>
      <c r="I22" s="662">
        <f t="shared" si="7"/>
        <v>-9.9653806951588795E-3</v>
      </c>
      <c r="J22" s="665" t="e">
        <f t="shared" si="21"/>
        <v>#N/A</v>
      </c>
      <c r="K22" s="683"/>
      <c r="L22" s="684" t="str">
        <f t="shared" si="28"/>
        <v/>
      </c>
      <c r="M22" s="685">
        <f t="shared" si="33"/>
        <v>43.832058447045988</v>
      </c>
      <c r="N22" s="686">
        <f t="shared" si="34"/>
        <v>27.923923234654616</v>
      </c>
      <c r="O22" s="776">
        <v>37.384962468065929</v>
      </c>
      <c r="P22" s="691">
        <f t="shared" si="2"/>
        <v>8.1562386062885128E-2</v>
      </c>
      <c r="Q22" s="665" t="e">
        <f t="shared" si="22"/>
        <v>#N/A</v>
      </c>
      <c r="R22" s="683"/>
      <c r="S22" s="684" t="str">
        <f t="shared" si="23"/>
        <v/>
      </c>
      <c r="T22" s="695">
        <f t="shared" si="35"/>
        <v>0.15055885457315332</v>
      </c>
      <c r="U22" s="728">
        <f t="shared" si="36"/>
        <v>-0.23037479193800958</v>
      </c>
      <c r="V22" s="920"/>
      <c r="W22" s="924"/>
      <c r="X22" s="924"/>
      <c r="Y22" s="724">
        <f>AVERAGE(H11:H22)</f>
        <v>40.815940381064188</v>
      </c>
      <c r="Z22" s="922"/>
      <c r="AA22" s="923"/>
      <c r="AB22" s="923"/>
      <c r="AC22" s="931">
        <f>[2]Pat!$D22/1000</f>
        <v>61.890099902147092</v>
      </c>
      <c r="AD22" s="648">
        <v>1.0669763816909801</v>
      </c>
      <c r="AE22" s="649">
        <v>0.91654630413625304</v>
      </c>
      <c r="AF22" s="767">
        <v>54.060743353633598</v>
      </c>
      <c r="AG22" s="768">
        <f t="shared" si="3"/>
        <v>58.005126415321001</v>
      </c>
      <c r="AH22" s="769">
        <f t="shared" si="4"/>
        <v>57.675953070920826</v>
      </c>
      <c r="AI22" s="772">
        <f t="shared" si="8"/>
        <v>55.217895749535394</v>
      </c>
      <c r="AJ22" s="662">
        <f t="shared" si="9"/>
        <v>-8.4980917568269337E-3</v>
      </c>
      <c r="AK22" s="665" t="e">
        <f t="shared" si="16"/>
        <v>#N/A</v>
      </c>
      <c r="AL22" s="683"/>
      <c r="AM22" s="684" t="str">
        <f t="shared" ref="AM22:AM84" si="39">IF(AI22=AN22,1,IF(AI22=AO22,-1,""))</f>
        <v/>
      </c>
      <c r="AN22" s="685">
        <f t="shared" si="37"/>
        <v>57.105521033010518</v>
      </c>
      <c r="AO22" s="686">
        <f t="shared" si="38"/>
        <v>47.12161924540473</v>
      </c>
      <c r="AP22" s="776">
        <v>54.967183118477251</v>
      </c>
      <c r="AQ22" s="691">
        <f t="shared" si="5"/>
        <v>4.5611329676062962E-3</v>
      </c>
      <c r="AR22" s="665" t="e">
        <f t="shared" si="24"/>
        <v>#N/A</v>
      </c>
      <c r="AS22" s="683"/>
      <c r="AT22" s="684" t="str">
        <f t="shared" si="25"/>
        <v/>
      </c>
      <c r="AU22" s="695">
        <f t="shared" si="26"/>
        <v>7.2270416780720215E-2</v>
      </c>
      <c r="AV22" s="728">
        <f t="shared" si="27"/>
        <v>-0.16082165529002346</v>
      </c>
      <c r="AW22" s="920"/>
      <c r="AX22" s="924"/>
      <c r="AY22" s="924"/>
      <c r="AZ22" s="724">
        <f>AVERAGE(AI11:AI22)</f>
        <v>55.906877826666864</v>
      </c>
      <c r="BA22" s="922"/>
      <c r="BB22" s="923"/>
      <c r="BC22" s="923"/>
      <c r="BD22" s="766"/>
      <c r="BE22" s="754"/>
      <c r="BF22" s="755"/>
      <c r="BG22" s="756"/>
      <c r="BH22" s="757"/>
      <c r="BI22" s="758"/>
      <c r="BJ22" s="743"/>
      <c r="BK22" s="742"/>
      <c r="BL22" s="737"/>
      <c r="BM22" s="933"/>
      <c r="BN22" s="741"/>
      <c r="BO22" s="741"/>
      <c r="BP22" s="740"/>
      <c r="BQ22" s="741"/>
      <c r="BR22" s="740"/>
      <c r="BS22" s="741"/>
      <c r="BT22" s="937"/>
      <c r="BU22" s="741"/>
      <c r="BV22" s="741"/>
      <c r="BW22" s="741"/>
      <c r="BX22" s="739"/>
      <c r="BY22" s="738"/>
      <c r="BZ22" s="942"/>
      <c r="CA22" s="946"/>
      <c r="CB22" s="737"/>
      <c r="CC22" s="737"/>
      <c r="CD22" s="736"/>
      <c r="CE22" s="786">
        <f>[3]OUTM!M22</f>
        <v>146.41652462642276</v>
      </c>
      <c r="CF22" s="779">
        <f>[1]OUTM!$T310</f>
        <v>1</v>
      </c>
      <c r="CG22" s="781">
        <f>[1]OUTM!$U310</f>
        <v>1</v>
      </c>
    </row>
    <row r="23" spans="1:85" ht="13.8" x14ac:dyDescent="0.25">
      <c r="A23" s="14">
        <v>1995.01</v>
      </c>
      <c r="B23" s="931">
        <f>[2]Pat!$B23/1000</f>
        <v>73.614999999999995</v>
      </c>
      <c r="C23" s="648">
        <v>1.74904083746132</v>
      </c>
      <c r="D23" s="649">
        <v>1</v>
      </c>
      <c r="E23" s="767">
        <v>40.115933460054997</v>
      </c>
      <c r="F23" s="768">
        <f t="shared" si="0"/>
        <v>42.088782847889327</v>
      </c>
      <c r="G23" s="769">
        <f t="shared" si="1"/>
        <v>42.088782847889327</v>
      </c>
      <c r="H23" s="772">
        <f t="shared" si="6"/>
        <v>40.644961682466104</v>
      </c>
      <c r="I23" s="662">
        <f t="shared" si="7"/>
        <v>5.1996844376923498E-3</v>
      </c>
      <c r="J23" s="665" t="e">
        <f t="shared" si="21"/>
        <v>#N/A</v>
      </c>
      <c r="K23" s="683"/>
      <c r="L23" s="684" t="str">
        <f t="shared" si="28"/>
        <v/>
      </c>
      <c r="M23" s="685">
        <f t="shared" si="33"/>
        <v>43.832058447045988</v>
      </c>
      <c r="N23" s="686">
        <f t="shared" si="34"/>
        <v>27.713845065155525</v>
      </c>
      <c r="O23" s="776">
        <v>37.24359546931624</v>
      </c>
      <c r="P23" s="691">
        <f t="shared" si="2"/>
        <v>9.1327546932254089E-2</v>
      </c>
      <c r="Q23" s="665" t="e">
        <f t="shared" si="22"/>
        <v>#N/A</v>
      </c>
      <c r="R23" s="683"/>
      <c r="S23" s="684" t="str">
        <f t="shared" si="23"/>
        <v/>
      </c>
      <c r="T23" s="695">
        <f t="shared" si="35"/>
        <v>0.15055885457315332</v>
      </c>
      <c r="U23" s="728">
        <f t="shared" si="36"/>
        <v>-0.23063745784291623</v>
      </c>
      <c r="V23" s="725">
        <f>H23/H11-1</f>
        <v>7.2847299698948431E-2</v>
      </c>
      <c r="W23" s="726">
        <f>(H23/Y22)^W$9-1</f>
        <v>-7.7198622480828538E-3</v>
      </c>
      <c r="X23" s="924"/>
      <c r="Y23" s="724">
        <f t="shared" ref="Y23:Y86" si="40">Y22+(H23-H11)/12</f>
        <v>41.045926178807392</v>
      </c>
      <c r="Z23" s="108">
        <f>Z$11</f>
        <v>6.8043152465711701E-2</v>
      </c>
      <c r="AA23" s="723">
        <f t="shared" ref="AA23:AB38" si="41">AA$11</f>
        <v>0.26104796967449617</v>
      </c>
      <c r="AB23" s="723">
        <f t="shared" si="41"/>
        <v>-0.12496166474307278</v>
      </c>
      <c r="AC23" s="931">
        <f>[2]Pat!$D23/1000</f>
        <v>58.527999999999999</v>
      </c>
      <c r="AD23" s="648">
        <v>1.1433474803402299</v>
      </c>
      <c r="AE23" s="649">
        <v>1</v>
      </c>
      <c r="AF23" s="767">
        <v>52.694998247805998</v>
      </c>
      <c r="AG23" s="768">
        <f t="shared" si="3"/>
        <v>51.19003715526938</v>
      </c>
      <c r="AH23" s="769">
        <f t="shared" si="4"/>
        <v>51.19003715526938</v>
      </c>
      <c r="AI23" s="772">
        <f t="shared" si="8"/>
        <v>52.572087834170638</v>
      </c>
      <c r="AJ23" s="662">
        <f t="shared" si="9"/>
        <v>-4.9101769744378396E-2</v>
      </c>
      <c r="AK23" s="665" t="e">
        <f t="shared" si="16"/>
        <v>#N/A</v>
      </c>
      <c r="AL23" s="683"/>
      <c r="AM23" s="684" t="str">
        <f t="shared" si="39"/>
        <v/>
      </c>
      <c r="AN23" s="685">
        <f t="shared" si="37"/>
        <v>55.891711684006097</v>
      </c>
      <c r="AO23" s="686">
        <f t="shared" si="38"/>
        <v>47.12161924540473</v>
      </c>
      <c r="AP23" s="776">
        <v>55.161268689384414</v>
      </c>
      <c r="AQ23" s="691">
        <f t="shared" si="5"/>
        <v>-4.6938384789399379E-2</v>
      </c>
      <c r="AR23" s="665" t="e">
        <f t="shared" si="24"/>
        <v>#N/A</v>
      </c>
      <c r="AS23" s="683"/>
      <c r="AT23" s="684" t="str">
        <f t="shared" si="25"/>
        <v/>
      </c>
      <c r="AU23" s="695">
        <f t="shared" si="26"/>
        <v>4.5782800742794727E-2</v>
      </c>
      <c r="AV23" s="728">
        <f t="shared" si="27"/>
        <v>-0.16082165529002346</v>
      </c>
      <c r="AW23" s="725">
        <f>AI23/AI11-1</f>
        <v>-0.14390162291810216</v>
      </c>
      <c r="AX23" s="726">
        <f>(AI23/AZ22)^AX$9-1</f>
        <v>-0.10733356765672519</v>
      </c>
      <c r="AY23" s="924"/>
      <c r="AZ23" s="724">
        <f t="shared" ref="AZ23:AZ86" si="42">AZ22+(AI23-AI11)/12</f>
        <v>55.170474067272899</v>
      </c>
      <c r="BA23" s="108">
        <f>BA$11</f>
        <v>4.7029155077431911E-2</v>
      </c>
      <c r="BB23" s="723">
        <f t="shared" ref="BB23:BC38" si="43">BB$11</f>
        <v>0.1285735137719542</v>
      </c>
      <c r="BC23" s="723">
        <f t="shared" si="43"/>
        <v>-3.4515203617090359E-2</v>
      </c>
      <c r="BD23" s="766"/>
      <c r="BE23" s="754"/>
      <c r="BF23" s="755"/>
      <c r="BG23" s="756"/>
      <c r="BH23" s="757"/>
      <c r="BI23" s="758"/>
      <c r="BJ23" s="743"/>
      <c r="BK23" s="742"/>
      <c r="BL23" s="737"/>
      <c r="BM23" s="933"/>
      <c r="BN23" s="741"/>
      <c r="BO23" s="741"/>
      <c r="BP23" s="740"/>
      <c r="BQ23" s="741"/>
      <c r="BR23" s="740"/>
      <c r="BS23" s="741"/>
      <c r="BT23" s="937"/>
      <c r="BU23" s="741"/>
      <c r="BV23" s="741"/>
      <c r="BW23" s="741"/>
      <c r="BX23" s="739"/>
      <c r="BY23" s="738"/>
      <c r="BZ23" s="942"/>
      <c r="CA23" s="946"/>
      <c r="CB23" s="737"/>
      <c r="CC23" s="737"/>
      <c r="CD23" s="736"/>
      <c r="CE23" s="786">
        <f>[3]OUTM!M23</f>
        <v>143.91588640941146</v>
      </c>
      <c r="CF23" s="779">
        <f>[1]OUTM!$T311</f>
        <v>1</v>
      </c>
      <c r="CG23" s="781">
        <f>[1]OUTM!$U311</f>
        <v>1</v>
      </c>
    </row>
    <row r="24" spans="1:85" ht="13.8" x14ac:dyDescent="0.25">
      <c r="A24" s="14">
        <v>1995.02</v>
      </c>
      <c r="B24" s="931">
        <f>[2]Pat!$B24/1000</f>
        <v>36.137999999999998</v>
      </c>
      <c r="C24" s="648">
        <v>0.93214783223148501</v>
      </c>
      <c r="D24" s="649">
        <v>1</v>
      </c>
      <c r="E24" s="767">
        <v>38.658508109955001</v>
      </c>
      <c r="F24" s="768">
        <f t="shared" si="0"/>
        <v>38.768528714472907</v>
      </c>
      <c r="G24" s="769">
        <f t="shared" si="1"/>
        <v>38.768528714472907</v>
      </c>
      <c r="H24" s="772">
        <f t="shared" si="6"/>
        <v>39.334864378759647</v>
      </c>
      <c r="I24" s="662">
        <f t="shared" si="7"/>
        <v>-3.2763624537652171E-2</v>
      </c>
      <c r="J24" s="665" t="e">
        <f t="shared" si="21"/>
        <v>#N/A</v>
      </c>
      <c r="K24" s="683"/>
      <c r="L24" s="684" t="str">
        <f t="shared" si="28"/>
        <v/>
      </c>
      <c r="M24" s="685">
        <f t="shared" si="33"/>
        <v>43.832058447045988</v>
      </c>
      <c r="N24" s="686">
        <f t="shared" si="34"/>
        <v>27.468871452370575</v>
      </c>
      <c r="O24" s="776">
        <v>37.102873702927042</v>
      </c>
      <c r="P24" s="691">
        <f t="shared" si="2"/>
        <v>6.0156814097570122E-2</v>
      </c>
      <c r="Q24" s="665" t="e">
        <f t="shared" si="22"/>
        <v>#N/A</v>
      </c>
      <c r="R24" s="683"/>
      <c r="S24" s="684" t="str">
        <f t="shared" si="23"/>
        <v/>
      </c>
      <c r="T24" s="695">
        <f t="shared" si="35"/>
        <v>0.15055885457315332</v>
      </c>
      <c r="U24" s="728">
        <f t="shared" si="36"/>
        <v>-0.23472692437428178</v>
      </c>
      <c r="V24" s="725">
        <f t="shared" ref="V24:V87" si="44">H24/H12-1</f>
        <v>5.824920252481891E-2</v>
      </c>
      <c r="W24" s="726">
        <f t="shared" ref="W24:W87" si="45">(H24/Y23)^W$9-1</f>
        <v>-7.5599482792043649E-2</v>
      </c>
      <c r="X24" s="924"/>
      <c r="Y24" s="724">
        <f t="shared" si="40"/>
        <v>41.226351898006151</v>
      </c>
      <c r="Z24" s="108">
        <f t="shared" ref="Z24:AB87" si="46">Z$11</f>
        <v>6.8043152465711701E-2</v>
      </c>
      <c r="AA24" s="723">
        <f t="shared" si="41"/>
        <v>0.26104796967449617</v>
      </c>
      <c r="AB24" s="723">
        <f t="shared" si="41"/>
        <v>-0.12496166474307278</v>
      </c>
      <c r="AC24" s="931">
        <f>[2]Pat!$D24/1000</f>
        <v>47.661999999999999</v>
      </c>
      <c r="AD24" s="648">
        <v>0.94883127530563505</v>
      </c>
      <c r="AE24" s="649">
        <v>1</v>
      </c>
      <c r="AF24" s="767">
        <v>50.9534862354623</v>
      </c>
      <c r="AG24" s="768">
        <f t="shared" si="3"/>
        <v>50.232323955222959</v>
      </c>
      <c r="AH24" s="769">
        <f t="shared" si="4"/>
        <v>50.232323955222959</v>
      </c>
      <c r="AI24" s="772">
        <f t="shared" si="8"/>
        <v>49.868393893993002</v>
      </c>
      <c r="AJ24" s="662">
        <f t="shared" si="9"/>
        <v>-5.279791617483881E-2</v>
      </c>
      <c r="AK24" s="665" t="e">
        <f t="shared" si="16"/>
        <v>#N/A</v>
      </c>
      <c r="AL24" s="683"/>
      <c r="AM24" s="684" t="str">
        <f t="shared" si="39"/>
        <v/>
      </c>
      <c r="AN24" s="685">
        <f t="shared" si="37"/>
        <v>55.689142005176144</v>
      </c>
      <c r="AO24" s="686">
        <f t="shared" si="38"/>
        <v>47.12161924540473</v>
      </c>
      <c r="AP24" s="776">
        <v>55.35659697441335</v>
      </c>
      <c r="AQ24" s="691">
        <f t="shared" si="5"/>
        <v>-9.9142710722573413E-2</v>
      </c>
      <c r="AR24" s="665" t="e">
        <f t="shared" si="24"/>
        <v>#N/A</v>
      </c>
      <c r="AS24" s="683"/>
      <c r="AT24" s="684" t="str">
        <f t="shared" si="25"/>
        <v/>
      </c>
      <c r="AU24" s="695">
        <f t="shared" si="26"/>
        <v>2.6822508888604935E-2</v>
      </c>
      <c r="AV24" s="728">
        <f t="shared" si="27"/>
        <v>-0.16082165529002346</v>
      </c>
      <c r="AW24" s="725">
        <f t="shared" ref="AW24:AW87" si="47">AI24/AI12-1</f>
        <v>-0.1409349363803053</v>
      </c>
      <c r="AX24" s="726">
        <f t="shared" ref="AX24:AX87" si="48">(AI24/AZ23)^AX$9-1</f>
        <v>-0.17017157833496843</v>
      </c>
      <c r="AY24" s="924"/>
      <c r="AZ24" s="724">
        <f t="shared" si="42"/>
        <v>54.488705865763961</v>
      </c>
      <c r="BA24" s="108">
        <f t="shared" ref="BA24:BC87" si="49">BA$11</f>
        <v>4.7029155077431911E-2</v>
      </c>
      <c r="BB24" s="723">
        <f t="shared" si="43"/>
        <v>0.1285735137719542</v>
      </c>
      <c r="BC24" s="723">
        <f t="shared" si="43"/>
        <v>-3.4515203617090359E-2</v>
      </c>
      <c r="BD24" s="766"/>
      <c r="BE24" s="754"/>
      <c r="BF24" s="755"/>
      <c r="BG24" s="756"/>
      <c r="BH24" s="757"/>
      <c r="BI24" s="758"/>
      <c r="BJ24" s="743"/>
      <c r="BK24" s="742"/>
      <c r="BL24" s="737"/>
      <c r="BM24" s="933"/>
      <c r="BN24" s="741"/>
      <c r="BO24" s="741"/>
      <c r="BP24" s="740"/>
      <c r="BQ24" s="741"/>
      <c r="BR24" s="740"/>
      <c r="BS24" s="741"/>
      <c r="BT24" s="937"/>
      <c r="BU24" s="741"/>
      <c r="BV24" s="741"/>
      <c r="BW24" s="741"/>
      <c r="BX24" s="739"/>
      <c r="BY24" s="738"/>
      <c r="BZ24" s="942"/>
      <c r="CA24" s="946"/>
      <c r="CB24" s="737"/>
      <c r="CC24" s="737"/>
      <c r="CD24" s="736"/>
      <c r="CE24" s="786">
        <f>[3]OUTM!M24</f>
        <v>142.98627407494439</v>
      </c>
      <c r="CF24" s="779">
        <f>[1]OUTM!$T312</f>
        <v>1</v>
      </c>
      <c r="CG24" s="781">
        <f>[1]OUTM!$U312</f>
        <v>1</v>
      </c>
    </row>
    <row r="25" spans="1:85" ht="13.8" x14ac:dyDescent="0.25">
      <c r="A25" s="14">
        <v>1995.03</v>
      </c>
      <c r="B25" s="931">
        <f>[2]Pat!$B25/1000</f>
        <v>41.11</v>
      </c>
      <c r="C25" s="648">
        <v>1.0900571997733499</v>
      </c>
      <c r="D25" s="649">
        <v>1</v>
      </c>
      <c r="E25" s="767">
        <v>36.696350082979698</v>
      </c>
      <c r="F25" s="768">
        <f t="shared" si="0"/>
        <v>37.713617238203454</v>
      </c>
      <c r="G25" s="769">
        <f t="shared" si="1"/>
        <v>37.713617238203454</v>
      </c>
      <c r="H25" s="772">
        <f t="shared" si="6"/>
        <v>37.104315612130854</v>
      </c>
      <c r="I25" s="662">
        <f t="shared" si="7"/>
        <v>-5.8377973298305852E-2</v>
      </c>
      <c r="J25" s="665" t="e">
        <f t="shared" si="21"/>
        <v>#N/A</v>
      </c>
      <c r="K25" s="683"/>
      <c r="L25" s="684" t="str">
        <f t="shared" si="28"/>
        <v/>
      </c>
      <c r="M25" s="685">
        <f t="shared" si="33"/>
        <v>43.832058447045988</v>
      </c>
      <c r="N25" s="686">
        <f t="shared" si="34"/>
        <v>27.371592941088615</v>
      </c>
      <c r="O25" s="776">
        <v>36.96297984067872</v>
      </c>
      <c r="P25" s="691">
        <f t="shared" si="2"/>
        <v>3.823711509768124E-3</v>
      </c>
      <c r="Q25" s="665" t="e">
        <f t="shared" si="22"/>
        <v>#N/A</v>
      </c>
      <c r="R25" s="683"/>
      <c r="S25" s="684" t="str">
        <f t="shared" si="23"/>
        <v/>
      </c>
      <c r="T25" s="695">
        <f t="shared" si="35"/>
        <v>0.15055885457315332</v>
      </c>
      <c r="U25" s="728">
        <f t="shared" si="36"/>
        <v>-0.23475392127341421</v>
      </c>
      <c r="V25" s="725">
        <f t="shared" si="44"/>
        <v>-1.807361408472008E-2</v>
      </c>
      <c r="W25" s="726">
        <f t="shared" si="45"/>
        <v>-0.17673893900335313</v>
      </c>
      <c r="X25" s="924"/>
      <c r="Y25" s="724">
        <f t="shared" si="40"/>
        <v>41.16943918957314</v>
      </c>
      <c r="Z25" s="108">
        <f t="shared" si="46"/>
        <v>6.8043152465711701E-2</v>
      </c>
      <c r="AA25" s="723">
        <f t="shared" si="41"/>
        <v>0.26104796967449617</v>
      </c>
      <c r="AB25" s="723">
        <f t="shared" si="41"/>
        <v>-0.12496166474307278</v>
      </c>
      <c r="AC25" s="931">
        <f>[2]Pat!$D25/1000</f>
        <v>50.982999999999997</v>
      </c>
      <c r="AD25" s="648">
        <v>1.0661686094340601</v>
      </c>
      <c r="AE25" s="649">
        <v>1</v>
      </c>
      <c r="AF25" s="767">
        <v>49.390978480514597</v>
      </c>
      <c r="AG25" s="768">
        <f t="shared" si="3"/>
        <v>47.818890510256736</v>
      </c>
      <c r="AH25" s="769">
        <f t="shared" si="4"/>
        <v>47.818890510256736</v>
      </c>
      <c r="AI25" s="772">
        <f t="shared" si="8"/>
        <v>49.149165826478338</v>
      </c>
      <c r="AJ25" s="662">
        <f t="shared" si="9"/>
        <v>-1.4527538729234946E-2</v>
      </c>
      <c r="AK25" s="665" t="e">
        <f t="shared" si="16"/>
        <v>#N/A</v>
      </c>
      <c r="AL25" s="683"/>
      <c r="AM25" s="684" t="str">
        <f t="shared" si="39"/>
        <v/>
      </c>
      <c r="AN25" s="685">
        <f t="shared" si="37"/>
        <v>55.689142005176144</v>
      </c>
      <c r="AO25" s="686">
        <f t="shared" si="38"/>
        <v>47.12161924540473</v>
      </c>
      <c r="AP25" s="776">
        <v>55.553278361813469</v>
      </c>
      <c r="AQ25" s="691">
        <f t="shared" si="5"/>
        <v>-0.11527875085293304</v>
      </c>
      <c r="AR25" s="665" t="e">
        <f t="shared" si="24"/>
        <v>#N/A</v>
      </c>
      <c r="AS25" s="683"/>
      <c r="AT25" s="684" t="str">
        <f t="shared" si="25"/>
        <v/>
      </c>
      <c r="AU25" s="695">
        <f t="shared" si="26"/>
        <v>2.0418036316305122E-2</v>
      </c>
      <c r="AV25" s="728">
        <f t="shared" si="27"/>
        <v>-0.16082165529002346</v>
      </c>
      <c r="AW25" s="725">
        <f t="shared" si="47"/>
        <v>-0.13932725002076274</v>
      </c>
      <c r="AX25" s="726">
        <f t="shared" si="48"/>
        <v>-0.17337195071454004</v>
      </c>
      <c r="AY25" s="924"/>
      <c r="AZ25" s="724">
        <f t="shared" si="42"/>
        <v>53.825676265219613</v>
      </c>
      <c r="BA25" s="108">
        <f t="shared" si="49"/>
        <v>4.7029155077431911E-2</v>
      </c>
      <c r="BB25" s="723">
        <f t="shared" si="43"/>
        <v>0.1285735137719542</v>
      </c>
      <c r="BC25" s="723">
        <f t="shared" si="43"/>
        <v>-3.4515203617090359E-2</v>
      </c>
      <c r="BD25" s="766"/>
      <c r="BE25" s="754"/>
      <c r="BF25" s="755"/>
      <c r="BG25" s="756"/>
      <c r="BH25" s="757"/>
      <c r="BI25" s="758"/>
      <c r="BJ25" s="743"/>
      <c r="BK25" s="742"/>
      <c r="BL25" s="737"/>
      <c r="BM25" s="933"/>
      <c r="BN25" s="741"/>
      <c r="BO25" s="741"/>
      <c r="BP25" s="740"/>
      <c r="BQ25" s="741"/>
      <c r="BR25" s="740"/>
      <c r="BS25" s="741"/>
      <c r="BT25" s="937"/>
      <c r="BU25" s="741"/>
      <c r="BV25" s="741"/>
      <c r="BW25" s="741"/>
      <c r="BX25" s="739"/>
      <c r="BY25" s="738"/>
      <c r="BZ25" s="942"/>
      <c r="CA25" s="946"/>
      <c r="CB25" s="737"/>
      <c r="CC25" s="737"/>
      <c r="CD25" s="736"/>
      <c r="CE25" s="786">
        <f>[3]OUTM!M25</f>
        <v>138.02283781829783</v>
      </c>
      <c r="CF25" s="779">
        <f>[1]OUTM!$T313</f>
        <v>1</v>
      </c>
      <c r="CG25" s="781">
        <f>[1]OUTM!$U313</f>
        <v>1</v>
      </c>
    </row>
    <row r="26" spans="1:85" ht="13.8" x14ac:dyDescent="0.25">
      <c r="A26" s="14">
        <v>1995.04</v>
      </c>
      <c r="B26" s="931">
        <f>[2]Pat!$B26/1000</f>
        <v>30.375</v>
      </c>
      <c r="C26" s="648">
        <v>0.88759991990168396</v>
      </c>
      <c r="D26" s="649">
        <v>1</v>
      </c>
      <c r="E26" s="767">
        <v>34.452082346367199</v>
      </c>
      <c r="F26" s="768">
        <f t="shared" si="0"/>
        <v>34.2214992576436</v>
      </c>
      <c r="G26" s="769">
        <f t="shared" si="1"/>
        <v>34.2214992576436</v>
      </c>
      <c r="H26" s="772">
        <f t="shared" si="6"/>
        <v>34.524273909577531</v>
      </c>
      <c r="I26" s="662">
        <f t="shared" si="7"/>
        <v>-7.2070618410660037E-2</v>
      </c>
      <c r="J26" s="665" t="e">
        <f t="shared" si="21"/>
        <v>#N/A</v>
      </c>
      <c r="K26" s="683"/>
      <c r="L26" s="684" t="str">
        <f t="shared" si="28"/>
        <v/>
      </c>
      <c r="M26" s="685">
        <f t="shared" si="33"/>
        <v>43.832058447045988</v>
      </c>
      <c r="N26" s="686">
        <f t="shared" si="34"/>
        <v>27.371592941088615</v>
      </c>
      <c r="O26" s="776">
        <v>36.824108143088303</v>
      </c>
      <c r="P26" s="691">
        <f t="shared" si="2"/>
        <v>-6.2454580694099926E-2</v>
      </c>
      <c r="Q26" s="665" t="e">
        <f t="shared" si="22"/>
        <v>#N/A</v>
      </c>
      <c r="R26" s="683"/>
      <c r="S26" s="684" t="str">
        <f t="shared" si="23"/>
        <v/>
      </c>
      <c r="T26" s="695">
        <f t="shared" si="35"/>
        <v>0.15055885457315332</v>
      </c>
      <c r="U26" s="728">
        <f t="shared" si="36"/>
        <v>-0.23475392127341421</v>
      </c>
      <c r="V26" s="725">
        <f t="shared" si="44"/>
        <v>-0.12676862757227836</v>
      </c>
      <c r="W26" s="726">
        <f t="shared" si="45"/>
        <v>-0.2774618136823247</v>
      </c>
      <c r="X26" s="924"/>
      <c r="Y26" s="724">
        <f t="shared" si="40"/>
        <v>40.751776418128529</v>
      </c>
      <c r="Z26" s="108">
        <f t="shared" si="46"/>
        <v>6.8043152465711701E-2</v>
      </c>
      <c r="AA26" s="723">
        <f t="shared" si="41"/>
        <v>0.26104796967449617</v>
      </c>
      <c r="AB26" s="723">
        <f t="shared" si="41"/>
        <v>-0.12496166474307278</v>
      </c>
      <c r="AC26" s="931">
        <f>[2]Pat!$D26/1000</f>
        <v>40.658999999999999</v>
      </c>
      <c r="AD26" s="648">
        <v>0.80153279344031902</v>
      </c>
      <c r="AE26" s="649">
        <v>1</v>
      </c>
      <c r="AF26" s="767">
        <v>48.306042323594497</v>
      </c>
      <c r="AG26" s="768">
        <f t="shared" si="3"/>
        <v>50.726558330176928</v>
      </c>
      <c r="AH26" s="769">
        <f t="shared" si="4"/>
        <v>50.726558330176928</v>
      </c>
      <c r="AI26" s="772">
        <f t="shared" si="8"/>
        <v>48.912897664811879</v>
      </c>
      <c r="AJ26" s="662">
        <f t="shared" si="9"/>
        <v>-4.8187568248423745E-3</v>
      </c>
      <c r="AK26" s="665" t="e">
        <f t="shared" si="16"/>
        <v>#N/A</v>
      </c>
      <c r="AL26" s="683"/>
      <c r="AM26" s="684" t="str">
        <f t="shared" si="39"/>
        <v/>
      </c>
      <c r="AN26" s="685">
        <f t="shared" si="37"/>
        <v>55.689142005176144</v>
      </c>
      <c r="AO26" s="686">
        <f t="shared" si="38"/>
        <v>47.12161924540473</v>
      </c>
      <c r="AP26" s="776">
        <v>55.751394744491087</v>
      </c>
      <c r="AQ26" s="691">
        <f t="shared" si="5"/>
        <v>-0.1226605560456393</v>
      </c>
      <c r="AR26" s="665" t="e">
        <f t="shared" si="24"/>
        <v>#N/A</v>
      </c>
      <c r="AS26" s="683"/>
      <c r="AT26" s="684" t="str">
        <f t="shared" si="25"/>
        <v/>
      </c>
      <c r="AU26" s="695">
        <f t="shared" si="26"/>
        <v>1.6703581259027267E-2</v>
      </c>
      <c r="AV26" s="728">
        <f t="shared" si="27"/>
        <v>-0.16082165529002346</v>
      </c>
      <c r="AW26" s="725">
        <f t="shared" si="47"/>
        <v>-0.12486312923551535</v>
      </c>
      <c r="AX26" s="726">
        <f t="shared" si="48"/>
        <v>-0.16196418646849842</v>
      </c>
      <c r="AY26" s="924"/>
      <c r="AZ26" s="724">
        <f t="shared" si="42"/>
        <v>53.244108430286758</v>
      </c>
      <c r="BA26" s="108">
        <f t="shared" si="49"/>
        <v>4.7029155077431911E-2</v>
      </c>
      <c r="BB26" s="723">
        <f t="shared" si="43"/>
        <v>0.1285735137719542</v>
      </c>
      <c r="BC26" s="723">
        <f t="shared" si="43"/>
        <v>-3.4515203617090359E-2</v>
      </c>
      <c r="BD26" s="766"/>
      <c r="BE26" s="754"/>
      <c r="BF26" s="755"/>
      <c r="BG26" s="756"/>
      <c r="BH26" s="757"/>
      <c r="BI26" s="758"/>
      <c r="BJ26" s="743"/>
      <c r="BK26" s="742"/>
      <c r="BL26" s="737"/>
      <c r="BM26" s="933"/>
      <c r="BN26" s="741"/>
      <c r="BO26" s="741"/>
      <c r="BP26" s="740"/>
      <c r="BQ26" s="741"/>
      <c r="BR26" s="740"/>
      <c r="BS26" s="741"/>
      <c r="BT26" s="937"/>
      <c r="BU26" s="741"/>
      <c r="BV26" s="741"/>
      <c r="BW26" s="741"/>
      <c r="BX26" s="739"/>
      <c r="BY26" s="738"/>
      <c r="BZ26" s="942"/>
      <c r="CA26" s="946"/>
      <c r="CB26" s="737"/>
      <c r="CC26" s="737"/>
      <c r="CD26" s="736"/>
      <c r="CE26" s="786">
        <f>[3]OUTM!M26</f>
        <v>130.61250795301893</v>
      </c>
      <c r="CF26" s="779">
        <f>[1]OUTM!$T314</f>
        <v>1</v>
      </c>
      <c r="CG26" s="781">
        <f>[1]OUTM!$U314</f>
        <v>1</v>
      </c>
    </row>
    <row r="27" spans="1:85" ht="13.8" x14ac:dyDescent="0.25">
      <c r="A27" s="14">
        <v>1995.05</v>
      </c>
      <c r="B27" s="931">
        <f>[2]Pat!$B27/1000</f>
        <v>28.832999999999998</v>
      </c>
      <c r="C27" s="648">
        <v>1.0362298342624801</v>
      </c>
      <c r="D27" s="649">
        <v>4.8622707946213199E-2</v>
      </c>
      <c r="E27" s="767">
        <v>32.150817300184002</v>
      </c>
      <c r="F27" s="768">
        <f t="shared" si="0"/>
        <v>27.824908187980732</v>
      </c>
      <c r="G27" s="769">
        <f t="shared" si="1"/>
        <v>31.940479884819482</v>
      </c>
      <c r="H27" s="772">
        <f t="shared" si="6"/>
        <v>32.140382381825042</v>
      </c>
      <c r="I27" s="662">
        <f t="shared" si="7"/>
        <v>-7.1549410595171392E-2</v>
      </c>
      <c r="J27" s="665" t="e">
        <f t="shared" si="21"/>
        <v>#N/A</v>
      </c>
      <c r="K27" s="683"/>
      <c r="L27" s="684" t="str">
        <f t="shared" si="28"/>
        <v/>
      </c>
      <c r="M27" s="685">
        <f t="shared" si="33"/>
        <v>43.578143884345963</v>
      </c>
      <c r="N27" s="686">
        <f t="shared" si="34"/>
        <v>27.371592941088615</v>
      </c>
      <c r="O27" s="776">
        <v>36.686453604503406</v>
      </c>
      <c r="P27" s="691">
        <f t="shared" si="2"/>
        <v>-0.12391688964234793</v>
      </c>
      <c r="Q27" s="665" t="e">
        <f t="shared" si="22"/>
        <v>#N/A</v>
      </c>
      <c r="R27" s="683"/>
      <c r="S27" s="684" t="str">
        <f t="shared" si="23"/>
        <v/>
      </c>
      <c r="T27" s="695">
        <f t="shared" si="35"/>
        <v>0.14818814814338399</v>
      </c>
      <c r="U27" s="728">
        <f t="shared" si="36"/>
        <v>-0.23475392127341421</v>
      </c>
      <c r="V27" s="725">
        <f t="shared" si="44"/>
        <v>-0.20970963003808996</v>
      </c>
      <c r="W27" s="726">
        <f t="shared" si="45"/>
        <v>-0.35483643070049475</v>
      </c>
      <c r="X27" s="924"/>
      <c r="Y27" s="724">
        <f t="shared" si="40"/>
        <v>40.041051605793612</v>
      </c>
      <c r="Z27" s="108">
        <f t="shared" si="46"/>
        <v>6.8043152465711701E-2</v>
      </c>
      <c r="AA27" s="723">
        <f t="shared" si="41"/>
        <v>0.26104796967449617</v>
      </c>
      <c r="AB27" s="723">
        <f t="shared" si="41"/>
        <v>-0.12496166474307278</v>
      </c>
      <c r="AC27" s="931">
        <f>[2]Pat!$D27/1000</f>
        <v>46.585000000000001</v>
      </c>
      <c r="AD27" s="648">
        <v>1.00442902880776</v>
      </c>
      <c r="AE27" s="649">
        <v>1</v>
      </c>
      <c r="AF27" s="767">
        <v>47.760142864954801</v>
      </c>
      <c r="AG27" s="768">
        <f t="shared" si="3"/>
        <v>46.379583488636918</v>
      </c>
      <c r="AH27" s="769">
        <f t="shared" si="4"/>
        <v>46.379583488636918</v>
      </c>
      <c r="AI27" s="772">
        <f t="shared" si="8"/>
        <v>47.446149601559739</v>
      </c>
      <c r="AJ27" s="662">
        <f t="shared" si="9"/>
        <v>-3.0445742303680839E-2</v>
      </c>
      <c r="AK27" s="665" t="e">
        <f t="shared" si="16"/>
        <v>#N/A</v>
      </c>
      <c r="AL27" s="683"/>
      <c r="AM27" s="684" t="str">
        <f t="shared" si="39"/>
        <v/>
      </c>
      <c r="AN27" s="685">
        <f t="shared" si="37"/>
        <v>57.484349769634747</v>
      </c>
      <c r="AO27" s="686">
        <f t="shared" si="38"/>
        <v>47.12161924540473</v>
      </c>
      <c r="AP27" s="776">
        <v>55.950994764508621</v>
      </c>
      <c r="AQ27" s="691">
        <f t="shared" si="5"/>
        <v>-0.15200525386089758</v>
      </c>
      <c r="AR27" s="665" t="e">
        <f t="shared" si="24"/>
        <v>#N/A</v>
      </c>
      <c r="AS27" s="683"/>
      <c r="AT27" s="684" t="str">
        <f t="shared" si="25"/>
        <v/>
      </c>
      <c r="AU27" s="695">
        <f t="shared" si="26"/>
        <v>1.6703581259027267E-2</v>
      </c>
      <c r="AV27" s="728">
        <f t="shared" si="27"/>
        <v>-0.16082165529002346</v>
      </c>
      <c r="AW27" s="725">
        <f t="shared" si="47"/>
        <v>-0.13846828888093421</v>
      </c>
      <c r="AX27" s="726">
        <f t="shared" si="48"/>
        <v>-0.19171969559985358</v>
      </c>
      <c r="AY27" s="924"/>
      <c r="AZ27" s="724">
        <f t="shared" si="42"/>
        <v>52.608632967947798</v>
      </c>
      <c r="BA27" s="108">
        <f t="shared" si="49"/>
        <v>4.7029155077431911E-2</v>
      </c>
      <c r="BB27" s="723">
        <f t="shared" si="43"/>
        <v>0.1285735137719542</v>
      </c>
      <c r="BC27" s="723">
        <f t="shared" si="43"/>
        <v>-3.4515203617090359E-2</v>
      </c>
      <c r="BD27" s="766"/>
      <c r="BE27" s="754"/>
      <c r="BF27" s="755"/>
      <c r="BG27" s="756"/>
      <c r="BH27" s="757"/>
      <c r="BI27" s="758"/>
      <c r="BJ27" s="743"/>
      <c r="BK27" s="742"/>
      <c r="BL27" s="737"/>
      <c r="BM27" s="933"/>
      <c r="BN27" s="741"/>
      <c r="BO27" s="741"/>
      <c r="BP27" s="740"/>
      <c r="BQ27" s="741"/>
      <c r="BR27" s="740"/>
      <c r="BS27" s="741"/>
      <c r="BT27" s="937"/>
      <c r="BU27" s="741"/>
      <c r="BV27" s="741"/>
      <c r="BW27" s="741"/>
      <c r="BX27" s="739"/>
      <c r="BY27" s="738"/>
      <c r="BZ27" s="942"/>
      <c r="CA27" s="946"/>
      <c r="CB27" s="737"/>
      <c r="CC27" s="737"/>
      <c r="CD27" s="736"/>
      <c r="CE27" s="786">
        <f>[3]OUTM!M27</f>
        <v>129.1363215322371</v>
      </c>
      <c r="CF27" s="779">
        <f>[1]OUTM!$T315</f>
        <v>1</v>
      </c>
      <c r="CG27" s="781">
        <f>[1]OUTM!$U315</f>
        <v>1</v>
      </c>
    </row>
    <row r="28" spans="1:85" ht="13.8" x14ac:dyDescent="0.25">
      <c r="A28" s="14">
        <v>1995.06</v>
      </c>
      <c r="B28" s="931">
        <f>[2]Pat!$B28/1000</f>
        <v>27.888000000000002</v>
      </c>
      <c r="C28" s="648">
        <v>0.91558933159118805</v>
      </c>
      <c r="D28" s="649">
        <v>1</v>
      </c>
      <c r="E28" s="767">
        <v>30.153650818905898</v>
      </c>
      <c r="F28" s="768">
        <f t="shared" si="0"/>
        <v>30.459070500017614</v>
      </c>
      <c r="G28" s="769">
        <f t="shared" si="1"/>
        <v>30.459070500017614</v>
      </c>
      <c r="H28" s="772">
        <f t="shared" si="6"/>
        <v>30.107869720708671</v>
      </c>
      <c r="I28" s="662">
        <f t="shared" si="7"/>
        <v>-6.5326667522268289E-2</v>
      </c>
      <c r="J28" s="665" t="e">
        <f t="shared" si="21"/>
        <v>#N/A</v>
      </c>
      <c r="K28" s="683"/>
      <c r="L28" s="684" t="str">
        <f t="shared" si="28"/>
        <v/>
      </c>
      <c r="M28" s="685">
        <f t="shared" si="33"/>
        <v>43.276083673972479</v>
      </c>
      <c r="N28" s="686">
        <f t="shared" si="34"/>
        <v>27.371592941088615</v>
      </c>
      <c r="O28" s="776">
        <v>36.55019927828392</v>
      </c>
      <c r="P28" s="691">
        <f t="shared" si="2"/>
        <v>-0.17625976560414869</v>
      </c>
      <c r="Q28" s="665" t="e">
        <f t="shared" si="22"/>
        <v>#N/A</v>
      </c>
      <c r="R28" s="683"/>
      <c r="S28" s="684" t="str">
        <f t="shared" si="23"/>
        <v/>
      </c>
      <c r="T28" s="695">
        <f t="shared" si="35"/>
        <v>0.14452581563116151</v>
      </c>
      <c r="U28" s="728">
        <f t="shared" si="36"/>
        <v>-0.23475392127341421</v>
      </c>
      <c r="V28" s="725">
        <f t="shared" si="44"/>
        <v>-0.28612736208156109</v>
      </c>
      <c r="W28" s="726">
        <f t="shared" si="45"/>
        <v>-0.40925619608805286</v>
      </c>
      <c r="X28" s="925"/>
      <c r="Y28" s="724">
        <f t="shared" si="40"/>
        <v>39.035423420935011</v>
      </c>
      <c r="Z28" s="108">
        <f t="shared" si="46"/>
        <v>6.8043152465711701E-2</v>
      </c>
      <c r="AA28" s="723">
        <f t="shared" si="41"/>
        <v>0.26104796967449617</v>
      </c>
      <c r="AB28" s="723">
        <f t="shared" si="41"/>
        <v>-0.12496166474307278</v>
      </c>
      <c r="AC28" s="931">
        <f>[2]Pat!$D28/1000</f>
        <v>42.667999999999999</v>
      </c>
      <c r="AD28" s="648">
        <v>0.92157750597858001</v>
      </c>
      <c r="AE28" s="649">
        <v>1</v>
      </c>
      <c r="AF28" s="767">
        <v>47.658936777101196</v>
      </c>
      <c r="AG28" s="768">
        <f t="shared" si="3"/>
        <v>46.298873098788199</v>
      </c>
      <c r="AH28" s="769">
        <f t="shared" si="4"/>
        <v>46.298873098788199</v>
      </c>
      <c r="AI28" s="772">
        <f t="shared" si="8"/>
        <v>47.12161924540473</v>
      </c>
      <c r="AJ28" s="662">
        <f t="shared" si="9"/>
        <v>-6.8634722821250306E-3</v>
      </c>
      <c r="AK28" s="665">
        <f t="shared" si="16"/>
        <v>42.12161924540473</v>
      </c>
      <c r="AL28" s="683">
        <v>-1</v>
      </c>
      <c r="AM28" s="684">
        <f t="shared" si="39"/>
        <v>-1</v>
      </c>
      <c r="AN28" s="685">
        <f t="shared" si="37"/>
        <v>57.484349769634747</v>
      </c>
      <c r="AO28" s="686">
        <f t="shared" si="38"/>
        <v>47.12161924540473</v>
      </c>
      <c r="AP28" s="776">
        <v>56.152091557713106</v>
      </c>
      <c r="AQ28" s="691">
        <f t="shared" si="5"/>
        <v>-0.16082165529002346</v>
      </c>
      <c r="AR28" s="665">
        <f t="shared" si="24"/>
        <v>42.12161924540473</v>
      </c>
      <c r="AS28" s="683">
        <v>-1</v>
      </c>
      <c r="AT28" s="684">
        <f t="shared" si="25"/>
        <v>-1</v>
      </c>
      <c r="AU28" s="695">
        <f t="shared" si="26"/>
        <v>1.6703581259027267E-2</v>
      </c>
      <c r="AV28" s="728">
        <f t="shared" si="27"/>
        <v>-0.16082165529002346</v>
      </c>
      <c r="AW28" s="725">
        <f t="shared" si="47"/>
        <v>-0.14201000812218867</v>
      </c>
      <c r="AX28" s="726">
        <f t="shared" si="48"/>
        <v>-0.18400802576792341</v>
      </c>
      <c r="AY28" s="925"/>
      <c r="AZ28" s="724">
        <f t="shared" si="42"/>
        <v>51.958689340485336</v>
      </c>
      <c r="BA28" s="108">
        <f t="shared" si="49"/>
        <v>4.7029155077431911E-2</v>
      </c>
      <c r="BB28" s="723">
        <f t="shared" si="43"/>
        <v>0.1285735137719542</v>
      </c>
      <c r="BC28" s="723">
        <f t="shared" si="43"/>
        <v>-3.4515203617090359E-2</v>
      </c>
      <c r="BD28" s="766"/>
      <c r="BE28" s="754"/>
      <c r="BF28" s="755"/>
      <c r="BG28" s="756"/>
      <c r="BH28" s="757"/>
      <c r="BI28" s="758"/>
      <c r="BJ28" s="743"/>
      <c r="BK28" s="742"/>
      <c r="BL28" s="737"/>
      <c r="BM28" s="933"/>
      <c r="BN28" s="741"/>
      <c r="BO28" s="741"/>
      <c r="BP28" s="740"/>
      <c r="BQ28" s="741"/>
      <c r="BR28" s="740"/>
      <c r="BS28" s="741"/>
      <c r="BT28" s="937"/>
      <c r="BU28" s="741"/>
      <c r="BV28" s="741"/>
      <c r="BW28" s="741"/>
      <c r="BX28" s="739"/>
      <c r="BY28" s="738"/>
      <c r="BZ28" s="942"/>
      <c r="CA28" s="946"/>
      <c r="CB28" s="737"/>
      <c r="CC28" s="737"/>
      <c r="CD28" s="736"/>
      <c r="CE28" s="786">
        <f>[3]OUTM!M28</f>
        <v>131.54514356918753</v>
      </c>
      <c r="CF28" s="779">
        <f>[1]OUTM!$T316</f>
        <v>1</v>
      </c>
      <c r="CG28" s="781">
        <f>[1]OUTM!$U316</f>
        <v>1</v>
      </c>
    </row>
    <row r="29" spans="1:85" ht="13.8" x14ac:dyDescent="0.25">
      <c r="A29" s="14">
        <v>1995.07</v>
      </c>
      <c r="B29" s="931">
        <f>[2]Pat!$B29/1000</f>
        <v>27.661999999999999</v>
      </c>
      <c r="C29" s="648">
        <v>1.0032329619956899</v>
      </c>
      <c r="D29" s="649">
        <v>1</v>
      </c>
      <c r="E29" s="767">
        <v>28.768863516240302</v>
      </c>
      <c r="F29" s="768">
        <f t="shared" si="0"/>
        <v>27.572857997979977</v>
      </c>
      <c r="G29" s="769">
        <f t="shared" si="1"/>
        <v>27.572857997979977</v>
      </c>
      <c r="H29" s="772">
        <f t="shared" si="6"/>
        <v>28.358731079569651</v>
      </c>
      <c r="I29" s="662">
        <f t="shared" si="7"/>
        <v>-5.9851632749998523E-2</v>
      </c>
      <c r="J29" s="665" t="e">
        <f t="shared" si="21"/>
        <v>#N/A</v>
      </c>
      <c r="K29" s="683"/>
      <c r="L29" s="684" t="str">
        <f t="shared" si="28"/>
        <v/>
      </c>
      <c r="M29" s="685">
        <f t="shared" si="33"/>
        <v>42.608832630862693</v>
      </c>
      <c r="N29" s="686">
        <f t="shared" si="34"/>
        <v>27.371592941088615</v>
      </c>
      <c r="O29" s="776">
        <v>36.415504614096989</v>
      </c>
      <c r="P29" s="691">
        <f t="shared" si="2"/>
        <v>-0.22124569245728476</v>
      </c>
      <c r="Q29" s="665" t="e">
        <f t="shared" si="22"/>
        <v>#N/A</v>
      </c>
      <c r="R29" s="683"/>
      <c r="S29" s="684" t="str">
        <f t="shared" si="23"/>
        <v/>
      </c>
      <c r="T29" s="695">
        <f t="shared" si="35"/>
        <v>0.13113823735464925</v>
      </c>
      <c r="U29" s="728">
        <f t="shared" si="36"/>
        <v>-0.23475392127341421</v>
      </c>
      <c r="V29" s="725">
        <f t="shared" si="44"/>
        <v>-0.35301393353839039</v>
      </c>
      <c r="W29" s="726">
        <f t="shared" si="45"/>
        <v>-0.44562280928246245</v>
      </c>
      <c r="X29" s="727">
        <f>(H29/Y22)^X$9-1</f>
        <v>-0.29501040393998523</v>
      </c>
      <c r="Y29" s="724">
        <f t="shared" si="40"/>
        <v>37.745979473645313</v>
      </c>
      <c r="Z29" s="108">
        <f t="shared" si="46"/>
        <v>6.8043152465711701E-2</v>
      </c>
      <c r="AA29" s="723">
        <f t="shared" si="41"/>
        <v>0.26104796967449617</v>
      </c>
      <c r="AB29" s="723">
        <f t="shared" si="41"/>
        <v>-0.12496166474307278</v>
      </c>
      <c r="AC29" s="931">
        <f>[2]Pat!$D29/1000</f>
        <v>45.475000000000001</v>
      </c>
      <c r="AD29" s="648">
        <v>0.91851713237282995</v>
      </c>
      <c r="AE29" s="649">
        <v>1</v>
      </c>
      <c r="AF29" s="767">
        <v>47.929790042759798</v>
      </c>
      <c r="AG29" s="768">
        <f t="shared" si="3"/>
        <v>49.509147295405597</v>
      </c>
      <c r="AH29" s="769">
        <f t="shared" si="4"/>
        <v>49.509147295405597</v>
      </c>
      <c r="AI29" s="772">
        <f t="shared" si="8"/>
        <v>48.748334964093992</v>
      </c>
      <c r="AJ29" s="662">
        <f t="shared" si="9"/>
        <v>3.3939139233723416E-2</v>
      </c>
      <c r="AK29" s="665" t="e">
        <f t="shared" si="16"/>
        <v>#N/A</v>
      </c>
      <c r="AL29" s="683"/>
      <c r="AM29" s="684" t="str">
        <f t="shared" si="39"/>
        <v/>
      </c>
      <c r="AN29" s="685">
        <f t="shared" si="37"/>
        <v>57.484349769634747</v>
      </c>
      <c r="AO29" s="686">
        <f t="shared" si="38"/>
        <v>47.12161924540473</v>
      </c>
      <c r="AP29" s="776">
        <v>56.354654101877003</v>
      </c>
      <c r="AQ29" s="691">
        <f t="shared" si="5"/>
        <v>-0.1349723329688518</v>
      </c>
      <c r="AR29" s="665" t="e">
        <f t="shared" si="24"/>
        <v>#N/A</v>
      </c>
      <c r="AS29" s="683"/>
      <c r="AT29" s="684" t="str">
        <f t="shared" si="25"/>
        <v/>
      </c>
      <c r="AU29" s="695">
        <f t="shared" si="26"/>
        <v>1.6703581259027267E-2</v>
      </c>
      <c r="AV29" s="728">
        <f t="shared" si="27"/>
        <v>-0.16082165529002346</v>
      </c>
      <c r="AW29" s="725">
        <f t="shared" si="47"/>
        <v>-9.72839572040477E-2</v>
      </c>
      <c r="AX29" s="726">
        <f t="shared" si="48"/>
        <v>-0.11107628868290664</v>
      </c>
      <c r="AY29" s="727">
        <f>(AI29/AZ22)^AY$9-1</f>
        <v>-0.12325203726876266</v>
      </c>
      <c r="AZ29" s="724">
        <f t="shared" si="42"/>
        <v>51.520896547441311</v>
      </c>
      <c r="BA29" s="108">
        <f t="shared" si="49"/>
        <v>4.7029155077431911E-2</v>
      </c>
      <c r="BB29" s="723">
        <f t="shared" si="43"/>
        <v>0.1285735137719542</v>
      </c>
      <c r="BC29" s="723">
        <f t="shared" si="43"/>
        <v>-3.4515203617090359E-2</v>
      </c>
      <c r="BD29" s="766"/>
      <c r="BE29" s="754"/>
      <c r="BF29" s="755"/>
      <c r="BG29" s="756"/>
      <c r="BH29" s="757"/>
      <c r="BI29" s="758"/>
      <c r="BJ29" s="743"/>
      <c r="BK29" s="742"/>
      <c r="BL29" s="737"/>
      <c r="BM29" s="933"/>
      <c r="BN29" s="741"/>
      <c r="BO29" s="741"/>
      <c r="BP29" s="740"/>
      <c r="BQ29" s="741"/>
      <c r="BR29" s="740"/>
      <c r="BS29" s="741"/>
      <c r="BT29" s="937"/>
      <c r="BU29" s="741"/>
      <c r="BV29" s="741"/>
      <c r="BW29" s="741"/>
      <c r="BX29" s="739"/>
      <c r="BY29" s="738"/>
      <c r="BZ29" s="942"/>
      <c r="CA29" s="946"/>
      <c r="CB29" s="737"/>
      <c r="CC29" s="737"/>
      <c r="CD29" s="736"/>
      <c r="CE29" s="786">
        <f>[3]OUTM!M29</f>
        <v>129.39828332091724</v>
      </c>
      <c r="CF29" s="779">
        <f>[1]OUTM!$T317</f>
        <v>1</v>
      </c>
      <c r="CG29" s="781">
        <f>[1]OUTM!$U317</f>
        <v>1</v>
      </c>
    </row>
    <row r="30" spans="1:85" ht="13.8" x14ac:dyDescent="0.25">
      <c r="A30" s="14">
        <v>1995.08</v>
      </c>
      <c r="B30" s="931">
        <f>[2]Pat!$B30/1000</f>
        <v>29.343</v>
      </c>
      <c r="C30" s="648">
        <v>1.05436057080848</v>
      </c>
      <c r="D30" s="649">
        <v>1</v>
      </c>
      <c r="E30" s="767">
        <v>27.957224409388001</v>
      </c>
      <c r="F30" s="768">
        <f t="shared" si="0"/>
        <v>27.830137822301047</v>
      </c>
      <c r="G30" s="769">
        <f t="shared" si="1"/>
        <v>27.830137822301047</v>
      </c>
      <c r="H30" s="772">
        <f t="shared" si="6"/>
        <v>27.923923234654616</v>
      </c>
      <c r="I30" s="662">
        <f t="shared" si="7"/>
        <v>-1.5451172324210821E-2</v>
      </c>
      <c r="J30" s="665" t="e">
        <f t="shared" si="21"/>
        <v>#N/A</v>
      </c>
      <c r="K30" s="683"/>
      <c r="L30" s="684" t="str">
        <f t="shared" si="28"/>
        <v/>
      </c>
      <c r="M30" s="685">
        <f t="shared" si="33"/>
        <v>40.839125519692274</v>
      </c>
      <c r="N30" s="686">
        <f t="shared" si="34"/>
        <v>27.371592941088615</v>
      </c>
      <c r="O30" s="776">
        <v>36.282495612338948</v>
      </c>
      <c r="P30" s="691">
        <f t="shared" si="2"/>
        <v>-0.23037479193800958</v>
      </c>
      <c r="Q30" s="665" t="e">
        <f t="shared" si="22"/>
        <v>#N/A</v>
      </c>
      <c r="R30" s="683"/>
      <c r="S30" s="684" t="str">
        <f t="shared" si="23"/>
        <v/>
      </c>
      <c r="T30" s="695">
        <f t="shared" si="35"/>
        <v>9.1327546932254089E-2</v>
      </c>
      <c r="U30" s="728">
        <f t="shared" si="36"/>
        <v>-0.23475392127341421</v>
      </c>
      <c r="V30" s="725">
        <f t="shared" si="44"/>
        <v>-0.3592218312747969</v>
      </c>
      <c r="W30" s="726">
        <f t="shared" si="45"/>
        <v>-0.42674341638879809</v>
      </c>
      <c r="X30" s="727">
        <f t="shared" ref="X30:X93" si="50">(H30/Y23)^X$9-1</f>
        <v>-0.30912715859072237</v>
      </c>
      <c r="Y30" s="724">
        <f t="shared" si="40"/>
        <v>36.441461086171032</v>
      </c>
      <c r="Z30" s="108">
        <f t="shared" si="46"/>
        <v>6.8043152465711701E-2</v>
      </c>
      <c r="AA30" s="723">
        <f t="shared" si="41"/>
        <v>0.26104796967449617</v>
      </c>
      <c r="AB30" s="723">
        <f t="shared" si="41"/>
        <v>-0.12496166474307278</v>
      </c>
      <c r="AC30" s="931">
        <f>[2]Pat!$D30/1000</f>
        <v>51.374000000000002</v>
      </c>
      <c r="AD30" s="648">
        <v>1.0341779118472201</v>
      </c>
      <c r="AE30" s="649">
        <v>1</v>
      </c>
      <c r="AF30" s="767">
        <v>48.368562450592897</v>
      </c>
      <c r="AG30" s="768">
        <f t="shared" si="3"/>
        <v>49.676172166776581</v>
      </c>
      <c r="AH30" s="769">
        <f t="shared" si="4"/>
        <v>49.676172166776581</v>
      </c>
      <c r="AI30" s="772">
        <f t="shared" si="8"/>
        <v>49.142358855654621</v>
      </c>
      <c r="AJ30" s="662">
        <f t="shared" si="9"/>
        <v>8.05032642362386E-3</v>
      </c>
      <c r="AK30" s="665" t="e">
        <f t="shared" si="16"/>
        <v>#N/A</v>
      </c>
      <c r="AL30" s="683"/>
      <c r="AM30" s="684" t="str">
        <f t="shared" si="39"/>
        <v/>
      </c>
      <c r="AN30" s="685">
        <f t="shared" si="37"/>
        <v>58.310391065887032</v>
      </c>
      <c r="AO30" s="686">
        <f t="shared" si="38"/>
        <v>47.12161924540473</v>
      </c>
      <c r="AP30" s="776">
        <v>56.558604487585264</v>
      </c>
      <c r="AQ30" s="691">
        <f t="shared" si="5"/>
        <v>-0.1311249755739381</v>
      </c>
      <c r="AR30" s="665" t="e">
        <f t="shared" si="24"/>
        <v>#N/A</v>
      </c>
      <c r="AS30" s="683"/>
      <c r="AT30" s="684" t="str">
        <f t="shared" si="25"/>
        <v/>
      </c>
      <c r="AU30" s="695">
        <f t="shared" si="26"/>
        <v>1.6703581259027267E-2</v>
      </c>
      <c r="AV30" s="728">
        <f t="shared" si="27"/>
        <v>-0.16082165529002346</v>
      </c>
      <c r="AW30" s="725">
        <f t="shared" si="47"/>
        <v>-8.7193925028797192E-2</v>
      </c>
      <c r="AX30" s="726">
        <f t="shared" si="48"/>
        <v>-8.3561685764437788E-2</v>
      </c>
      <c r="AY30" s="727">
        <f t="shared" ref="AY30:AY93" si="51">(AI30/AZ23)^AY$9-1</f>
        <v>-0.10513131248838792</v>
      </c>
      <c r="AZ30" s="724">
        <f t="shared" si="42"/>
        <v>51.129711308202211</v>
      </c>
      <c r="BA30" s="108">
        <f t="shared" si="49"/>
        <v>4.7029155077431911E-2</v>
      </c>
      <c r="BB30" s="723">
        <f t="shared" si="43"/>
        <v>0.1285735137719542</v>
      </c>
      <c r="BC30" s="723">
        <f t="shared" si="43"/>
        <v>-3.4515203617090359E-2</v>
      </c>
      <c r="BD30" s="766"/>
      <c r="BE30" s="754"/>
      <c r="BF30" s="755"/>
      <c r="BG30" s="756"/>
      <c r="BH30" s="757"/>
      <c r="BI30" s="758"/>
      <c r="BJ30" s="743"/>
      <c r="BK30" s="742"/>
      <c r="BL30" s="737"/>
      <c r="BM30" s="933"/>
      <c r="BN30" s="741"/>
      <c r="BO30" s="741"/>
      <c r="BP30" s="740"/>
      <c r="BQ30" s="741"/>
      <c r="BR30" s="740"/>
      <c r="BS30" s="741"/>
      <c r="BT30" s="937"/>
      <c r="BU30" s="741"/>
      <c r="BV30" s="741"/>
      <c r="BW30" s="741"/>
      <c r="BX30" s="739"/>
      <c r="BY30" s="738"/>
      <c r="BZ30" s="942"/>
      <c r="CA30" s="946"/>
      <c r="CB30" s="737"/>
      <c r="CC30" s="737"/>
      <c r="CD30" s="736"/>
      <c r="CE30" s="786">
        <f>[3]OUTM!M30</f>
        <v>124.49450726351654</v>
      </c>
      <c r="CF30" s="779">
        <f>[1]OUTM!$T318</f>
        <v>1</v>
      </c>
      <c r="CG30" s="781">
        <f>[1]OUTM!$U318</f>
        <v>1</v>
      </c>
    </row>
    <row r="31" spans="1:85" ht="13.8" x14ac:dyDescent="0.25">
      <c r="A31" s="14">
        <v>1995.09</v>
      </c>
      <c r="B31" s="931">
        <f>[2]Pat!$B31/1000</f>
        <v>29.21</v>
      </c>
      <c r="C31" s="648">
        <v>1.02626048825018</v>
      </c>
      <c r="D31" s="649">
        <v>1</v>
      </c>
      <c r="E31" s="767">
        <v>27.500162542925601</v>
      </c>
      <c r="F31" s="768">
        <f t="shared" si="0"/>
        <v>28.462559296036385</v>
      </c>
      <c r="G31" s="769">
        <f t="shared" si="1"/>
        <v>28.462559296036385</v>
      </c>
      <c r="H31" s="772">
        <f t="shared" si="6"/>
        <v>28.057695642315366</v>
      </c>
      <c r="I31" s="662">
        <f t="shared" si="7"/>
        <v>4.7791637670449461E-3</v>
      </c>
      <c r="J31" s="665" t="e">
        <f t="shared" si="21"/>
        <v>#N/A</v>
      </c>
      <c r="K31" s="683"/>
      <c r="L31" s="684" t="str">
        <f t="shared" si="28"/>
        <v/>
      </c>
      <c r="M31" s="685">
        <f t="shared" si="33"/>
        <v>40.644961682466104</v>
      </c>
      <c r="N31" s="686">
        <f t="shared" si="34"/>
        <v>27.371592941088615</v>
      </c>
      <c r="O31" s="776">
        <v>36.151256441767842</v>
      </c>
      <c r="P31" s="691">
        <f t="shared" si="2"/>
        <v>-0.2238804842783132</v>
      </c>
      <c r="Q31" s="665" t="e">
        <f t="shared" si="22"/>
        <v>#N/A</v>
      </c>
      <c r="R31" s="683"/>
      <c r="S31" s="684" t="str">
        <f t="shared" si="23"/>
        <v/>
      </c>
      <c r="T31" s="695">
        <f t="shared" si="35"/>
        <v>9.1327546932254089E-2</v>
      </c>
      <c r="U31" s="728">
        <f t="shared" si="36"/>
        <v>-0.23475392127341421</v>
      </c>
      <c r="V31" s="725">
        <f t="shared" si="44"/>
        <v>-0.35165816172986797</v>
      </c>
      <c r="W31" s="726">
        <f t="shared" si="45"/>
        <v>-0.38286424161157095</v>
      </c>
      <c r="X31" s="727">
        <f t="shared" si="50"/>
        <v>-0.30886639506858393</v>
      </c>
      <c r="Y31" s="724">
        <f t="shared" si="40"/>
        <v>35.17326208353294</v>
      </c>
      <c r="Z31" s="108">
        <f t="shared" si="46"/>
        <v>6.8043152465711701E-2</v>
      </c>
      <c r="AA31" s="723">
        <f t="shared" si="41"/>
        <v>0.26104796967449617</v>
      </c>
      <c r="AB31" s="723">
        <f t="shared" si="41"/>
        <v>-0.12496166474307278</v>
      </c>
      <c r="AC31" s="931">
        <f>[2]Pat!$D31/1000</f>
        <v>48.898000000000003</v>
      </c>
      <c r="AD31" s="648">
        <v>1.02494461323857</v>
      </c>
      <c r="AE31" s="649">
        <v>1</v>
      </c>
      <c r="AF31" s="767">
        <v>49.166014002742102</v>
      </c>
      <c r="AG31" s="768">
        <f t="shared" si="3"/>
        <v>47.707943793659723</v>
      </c>
      <c r="AH31" s="769">
        <f t="shared" si="4"/>
        <v>47.707943793659723</v>
      </c>
      <c r="AI31" s="772">
        <f t="shared" si="8"/>
        <v>48.501813866827163</v>
      </c>
      <c r="AJ31" s="662">
        <f t="shared" si="9"/>
        <v>-1.3120172141387231E-2</v>
      </c>
      <c r="AK31" s="665" t="e">
        <f t="shared" si="16"/>
        <v>#N/A</v>
      </c>
      <c r="AL31" s="683"/>
      <c r="AM31" s="684" t="str">
        <f t="shared" si="39"/>
        <v/>
      </c>
      <c r="AN31" s="685">
        <f t="shared" si="37"/>
        <v>58.310391065887032</v>
      </c>
      <c r="AO31" s="686">
        <f t="shared" si="38"/>
        <v>47.12161924540473</v>
      </c>
      <c r="AP31" s="776">
        <v>56.763825312592431</v>
      </c>
      <c r="AQ31" s="691">
        <f t="shared" si="5"/>
        <v>-0.14555064603675383</v>
      </c>
      <c r="AR31" s="665" t="e">
        <f t="shared" si="24"/>
        <v>#N/A</v>
      </c>
      <c r="AS31" s="683"/>
      <c r="AT31" s="684" t="str">
        <f t="shared" si="25"/>
        <v/>
      </c>
      <c r="AU31" s="695">
        <f t="shared" si="26"/>
        <v>4.5611329676062962E-3</v>
      </c>
      <c r="AV31" s="728">
        <f t="shared" si="27"/>
        <v>-0.16082165529002346</v>
      </c>
      <c r="AW31" s="725">
        <f t="shared" si="47"/>
        <v>-0.1107797206390797</v>
      </c>
      <c r="AX31" s="726">
        <f t="shared" si="48"/>
        <v>-9.2817382673168969E-2</v>
      </c>
      <c r="AY31" s="727">
        <f t="shared" si="51"/>
        <v>-0.10572018601036348</v>
      </c>
      <c r="AZ31" s="724">
        <f t="shared" si="42"/>
        <v>50.626178651993435</v>
      </c>
      <c r="BA31" s="108">
        <f t="shared" si="49"/>
        <v>4.7029155077431911E-2</v>
      </c>
      <c r="BB31" s="723">
        <f t="shared" si="43"/>
        <v>0.1285735137719542</v>
      </c>
      <c r="BC31" s="723">
        <f t="shared" si="43"/>
        <v>-3.4515203617090359E-2</v>
      </c>
      <c r="BD31" s="766"/>
      <c r="BE31" s="754"/>
      <c r="BF31" s="755"/>
      <c r="BG31" s="756"/>
      <c r="BH31" s="757"/>
      <c r="BI31" s="758"/>
      <c r="BJ31" s="743"/>
      <c r="BK31" s="742"/>
      <c r="BL31" s="737"/>
      <c r="BM31" s="933"/>
      <c r="BN31" s="741"/>
      <c r="BO31" s="741"/>
      <c r="BP31" s="740"/>
      <c r="BQ31" s="741"/>
      <c r="BR31" s="740"/>
      <c r="BS31" s="741"/>
      <c r="BT31" s="937"/>
      <c r="BU31" s="741"/>
      <c r="BV31" s="741"/>
      <c r="BW31" s="741"/>
      <c r="BX31" s="739"/>
      <c r="BY31" s="738"/>
      <c r="BZ31" s="942"/>
      <c r="CA31" s="946"/>
      <c r="CB31" s="737"/>
      <c r="CC31" s="737"/>
      <c r="CD31" s="736"/>
      <c r="CE31" s="786">
        <f>[3]OUTM!M31</f>
        <v>123.90172147003891</v>
      </c>
      <c r="CF31" s="779">
        <f>[1]OUTM!$T319</f>
        <v>1</v>
      </c>
      <c r="CG31" s="781">
        <f>[1]OUTM!$U319</f>
        <v>1</v>
      </c>
    </row>
    <row r="32" spans="1:85" ht="13.8" x14ac:dyDescent="0.25">
      <c r="A32" s="14">
        <v>1995.1</v>
      </c>
      <c r="B32" s="931">
        <f>[2]Pat!$B32/1000</f>
        <v>26.795999999999999</v>
      </c>
      <c r="C32" s="648">
        <v>0.97526794751601997</v>
      </c>
      <c r="D32" s="649">
        <v>1</v>
      </c>
      <c r="E32" s="767">
        <v>27.2972858439935</v>
      </c>
      <c r="F32" s="768">
        <f t="shared" si="0"/>
        <v>27.475526154887646</v>
      </c>
      <c r="G32" s="769">
        <f t="shared" si="1"/>
        <v>27.475526154887646</v>
      </c>
      <c r="H32" s="772">
        <f t="shared" si="6"/>
        <v>27.713845065155525</v>
      </c>
      <c r="I32" s="662">
        <f t="shared" si="7"/>
        <v>-1.2330838619421162E-2</v>
      </c>
      <c r="J32" s="665" t="e">
        <f t="shared" si="21"/>
        <v>#N/A</v>
      </c>
      <c r="K32" s="683"/>
      <c r="L32" s="684" t="str">
        <f t="shared" si="28"/>
        <v/>
      </c>
      <c r="M32" s="685">
        <f t="shared" si="33"/>
        <v>40.644961682466104</v>
      </c>
      <c r="N32" s="686">
        <f t="shared" si="34"/>
        <v>27.371592941088615</v>
      </c>
      <c r="O32" s="776">
        <v>36.021827872531233</v>
      </c>
      <c r="P32" s="691">
        <f t="shared" si="2"/>
        <v>-0.23063745784291623</v>
      </c>
      <c r="Q32" s="665" t="e">
        <f t="shared" si="22"/>
        <v>#N/A</v>
      </c>
      <c r="R32" s="683"/>
      <c r="S32" s="684" t="str">
        <f t="shared" si="23"/>
        <v/>
      </c>
      <c r="T32" s="695">
        <f t="shared" si="35"/>
        <v>9.1327546932254089E-2</v>
      </c>
      <c r="U32" s="728">
        <f t="shared" si="36"/>
        <v>-0.23475392127341421</v>
      </c>
      <c r="V32" s="725">
        <f t="shared" si="44"/>
        <v>-0.34957511497084148</v>
      </c>
      <c r="W32" s="726">
        <f t="shared" si="45"/>
        <v>-0.3559882506570019</v>
      </c>
      <c r="X32" s="727">
        <f t="shared" si="50"/>
        <v>-0.31609313953901286</v>
      </c>
      <c r="Y32" s="724">
        <f t="shared" si="40"/>
        <v>33.932013119724012</v>
      </c>
      <c r="Z32" s="108">
        <f t="shared" si="46"/>
        <v>6.8043152465711701E-2</v>
      </c>
      <c r="AA32" s="723">
        <f t="shared" si="41"/>
        <v>0.26104796967449617</v>
      </c>
      <c r="AB32" s="723">
        <f t="shared" si="41"/>
        <v>-0.12496166474307278</v>
      </c>
      <c r="AC32" s="931">
        <f>[2]Pat!$D32/1000</f>
        <v>49.392000000000003</v>
      </c>
      <c r="AD32" s="648">
        <v>1.1038275187044699</v>
      </c>
      <c r="AE32" s="649">
        <v>0.26453580606065402</v>
      </c>
      <c r="AF32" s="767">
        <v>50.414751341607698</v>
      </c>
      <c r="AG32" s="768">
        <f t="shared" si="3"/>
        <v>44.746121258120063</v>
      </c>
      <c r="AH32" s="769">
        <f t="shared" si="4"/>
        <v>48.915195713212626</v>
      </c>
      <c r="AI32" s="772">
        <f t="shared" si="8"/>
        <v>49.756502116142755</v>
      </c>
      <c r="AJ32" s="662">
        <f t="shared" si="9"/>
        <v>2.5539954306389535E-2</v>
      </c>
      <c r="AK32" s="665" t="e">
        <f t="shared" si="16"/>
        <v>#N/A</v>
      </c>
      <c r="AL32" s="683"/>
      <c r="AM32" s="684" t="str">
        <f t="shared" si="39"/>
        <v/>
      </c>
      <c r="AN32" s="685">
        <f t="shared" si="37"/>
        <v>58.310391065887032</v>
      </c>
      <c r="AO32" s="686">
        <f t="shared" si="38"/>
        <v>47.12161924540473</v>
      </c>
      <c r="AP32" s="776">
        <v>56.970160668704786</v>
      </c>
      <c r="AQ32" s="691">
        <f t="shared" si="5"/>
        <v>-0.12662169928765332</v>
      </c>
      <c r="AR32" s="665" t="e">
        <f t="shared" si="24"/>
        <v>#N/A</v>
      </c>
      <c r="AS32" s="683"/>
      <c r="AT32" s="684" t="str">
        <f t="shared" si="25"/>
        <v/>
      </c>
      <c r="AU32" s="695">
        <f t="shared" si="26"/>
        <v>-1.9696930931502044E-3</v>
      </c>
      <c r="AV32" s="728">
        <f t="shared" si="27"/>
        <v>-0.16082165529002346</v>
      </c>
      <c r="AW32" s="725">
        <f t="shared" si="47"/>
        <v>-9.7703366121820401E-2</v>
      </c>
      <c r="AX32" s="726">
        <f t="shared" si="48"/>
        <v>-3.148326726991324E-2</v>
      </c>
      <c r="AY32" s="727">
        <f t="shared" si="51"/>
        <v>-7.2687886617746611E-2</v>
      </c>
      <c r="AZ32" s="724">
        <f t="shared" si="42"/>
        <v>50.17719680198735</v>
      </c>
      <c r="BA32" s="108">
        <f t="shared" si="49"/>
        <v>4.7029155077431911E-2</v>
      </c>
      <c r="BB32" s="723">
        <f t="shared" si="43"/>
        <v>0.1285735137719542</v>
      </c>
      <c r="BC32" s="723">
        <f t="shared" si="43"/>
        <v>-3.4515203617090359E-2</v>
      </c>
      <c r="BD32" s="766"/>
      <c r="BE32" s="754"/>
      <c r="BF32" s="755"/>
      <c r="BG32" s="756"/>
      <c r="BH32" s="757"/>
      <c r="BI32" s="758"/>
      <c r="BJ32" s="743"/>
      <c r="BK32" s="742"/>
      <c r="BL32" s="737"/>
      <c r="BM32" s="933"/>
      <c r="BN32" s="741"/>
      <c r="BO32" s="741"/>
      <c r="BP32" s="740"/>
      <c r="BQ32" s="741"/>
      <c r="BR32" s="740"/>
      <c r="BS32" s="741"/>
      <c r="BT32" s="937"/>
      <c r="BU32" s="741"/>
      <c r="BV32" s="741"/>
      <c r="BW32" s="741"/>
      <c r="BX32" s="739"/>
      <c r="BY32" s="738"/>
      <c r="BZ32" s="942"/>
      <c r="CA32" s="946"/>
      <c r="CB32" s="737"/>
      <c r="CC32" s="737"/>
      <c r="CD32" s="736"/>
      <c r="CE32" s="786">
        <f>[3]OUTM!M32</f>
        <v>125.38108517148808</v>
      </c>
      <c r="CF32" s="779">
        <f>[1]OUTM!$T320</f>
        <v>0</v>
      </c>
      <c r="CG32" s="781">
        <f>[1]OUTM!$U320</f>
        <v>1</v>
      </c>
    </row>
    <row r="33" spans="1:85" ht="13.8" x14ac:dyDescent="0.25">
      <c r="A33" s="14">
        <v>1995.11</v>
      </c>
      <c r="B33" s="931">
        <f>[2]Pat!$B33/1000</f>
        <v>21.742999999999999</v>
      </c>
      <c r="C33" s="648">
        <v>0.79233231186753506</v>
      </c>
      <c r="D33" s="649">
        <v>1</v>
      </c>
      <c r="E33" s="767">
        <v>27.2769889602727</v>
      </c>
      <c r="F33" s="768">
        <f t="shared" si="0"/>
        <v>27.441768654810421</v>
      </c>
      <c r="G33" s="769">
        <f t="shared" si="1"/>
        <v>27.441768654810421</v>
      </c>
      <c r="H33" s="772">
        <f t="shared" si="6"/>
        <v>27.468871452370575</v>
      </c>
      <c r="I33" s="662">
        <f t="shared" si="7"/>
        <v>-8.8786938208125707E-3</v>
      </c>
      <c r="J33" s="665" t="e">
        <f t="shared" si="21"/>
        <v>#N/A</v>
      </c>
      <c r="K33" s="683"/>
      <c r="L33" s="684" t="str">
        <f t="shared" si="28"/>
        <v/>
      </c>
      <c r="M33" s="685">
        <f t="shared" si="33"/>
        <v>39.334864378759647</v>
      </c>
      <c r="N33" s="686">
        <f t="shared" si="34"/>
        <v>27.371592941088615</v>
      </c>
      <c r="O33" s="776">
        <v>35.894208652134942</v>
      </c>
      <c r="P33" s="691">
        <f t="shared" si="2"/>
        <v>-0.23472692437428178</v>
      </c>
      <c r="Q33" s="665" t="e">
        <f t="shared" si="22"/>
        <v>#N/A</v>
      </c>
      <c r="R33" s="683"/>
      <c r="S33" s="684" t="str">
        <f t="shared" si="23"/>
        <v/>
      </c>
      <c r="T33" s="695">
        <f t="shared" si="35"/>
        <v>6.0156814097570122E-2</v>
      </c>
      <c r="U33" s="728">
        <f t="shared" si="36"/>
        <v>-0.23475392127341421</v>
      </c>
      <c r="V33" s="725">
        <f t="shared" si="44"/>
        <v>-0.32738835362365137</v>
      </c>
      <c r="W33" s="726">
        <f t="shared" si="45"/>
        <v>-0.32301248454210385</v>
      </c>
      <c r="X33" s="727">
        <f t="shared" si="50"/>
        <v>-0.3152272001926304</v>
      </c>
      <c r="Y33" s="724">
        <f t="shared" si="40"/>
        <v>32.817825280780539</v>
      </c>
      <c r="Z33" s="108">
        <f t="shared" si="46"/>
        <v>6.8043152465711701E-2</v>
      </c>
      <c r="AA33" s="723">
        <f t="shared" si="41"/>
        <v>0.26104796967449617</v>
      </c>
      <c r="AB33" s="723">
        <f t="shared" si="41"/>
        <v>-0.12496166474307278</v>
      </c>
      <c r="AC33" s="931">
        <f>[2]Pat!$D33/1000</f>
        <v>51.947000000000003</v>
      </c>
      <c r="AD33" s="648">
        <v>0.97119573256731895</v>
      </c>
      <c r="AE33" s="649">
        <v>1</v>
      </c>
      <c r="AF33" s="767">
        <v>51.934880611033698</v>
      </c>
      <c r="AG33" s="768">
        <f t="shared" si="3"/>
        <v>53.487673244486039</v>
      </c>
      <c r="AH33" s="769">
        <f t="shared" si="4"/>
        <v>53.487673244486039</v>
      </c>
      <c r="AI33" s="772">
        <f t="shared" si="8"/>
        <v>52.240241948008716</v>
      </c>
      <c r="AJ33" s="662">
        <f t="shared" si="9"/>
        <v>4.8711965561241001E-2</v>
      </c>
      <c r="AK33" s="665" t="e">
        <f t="shared" si="16"/>
        <v>#N/A</v>
      </c>
      <c r="AL33" s="683"/>
      <c r="AM33" s="684" t="str">
        <f t="shared" si="39"/>
        <v/>
      </c>
      <c r="AN33" s="685">
        <f t="shared" si="37"/>
        <v>58.310391065887032</v>
      </c>
      <c r="AO33" s="686">
        <f t="shared" si="38"/>
        <v>47.12161924540473</v>
      </c>
      <c r="AP33" s="776">
        <v>57.17741175047292</v>
      </c>
      <c r="AQ33" s="691">
        <f t="shared" si="5"/>
        <v>-8.6348256266135848E-2</v>
      </c>
      <c r="AR33" s="665" t="e">
        <f t="shared" si="24"/>
        <v>#N/A</v>
      </c>
      <c r="AS33" s="683"/>
      <c r="AT33" s="684" t="str">
        <f t="shared" si="25"/>
        <v/>
      </c>
      <c r="AU33" s="695">
        <f t="shared" si="26"/>
        <v>-1.9696930931502044E-3</v>
      </c>
      <c r="AV33" s="728">
        <f t="shared" si="27"/>
        <v>-0.16082165529002346</v>
      </c>
      <c r="AW33" s="725">
        <f t="shared" si="47"/>
        <v>-6.1931283783234869E-2</v>
      </c>
      <c r="AX33" s="726">
        <f t="shared" si="48"/>
        <v>7.7222579365624933E-2</v>
      </c>
      <c r="AY33" s="727">
        <f t="shared" si="51"/>
        <v>-1.8106747336038787E-2</v>
      </c>
      <c r="AZ33" s="724">
        <f t="shared" si="42"/>
        <v>49.889788463890063</v>
      </c>
      <c r="BA33" s="108">
        <f t="shared" si="49"/>
        <v>4.7029155077431911E-2</v>
      </c>
      <c r="BB33" s="723">
        <f t="shared" si="43"/>
        <v>0.1285735137719542</v>
      </c>
      <c r="BC33" s="723">
        <f t="shared" si="43"/>
        <v>-3.4515203617090359E-2</v>
      </c>
      <c r="BD33" s="766"/>
      <c r="BE33" s="754"/>
      <c r="BF33" s="755"/>
      <c r="BG33" s="756"/>
      <c r="BH33" s="757"/>
      <c r="BI33" s="758"/>
      <c r="BJ33" s="743"/>
      <c r="BK33" s="742"/>
      <c r="BL33" s="737"/>
      <c r="BM33" s="933"/>
      <c r="BN33" s="741"/>
      <c r="BO33" s="741"/>
      <c r="BP33" s="740"/>
      <c r="BQ33" s="741"/>
      <c r="BR33" s="740"/>
      <c r="BS33" s="741"/>
      <c r="BT33" s="937"/>
      <c r="BU33" s="741"/>
      <c r="BV33" s="741"/>
      <c r="BW33" s="741"/>
      <c r="BX33" s="739"/>
      <c r="BY33" s="738"/>
      <c r="BZ33" s="942"/>
      <c r="CA33" s="946"/>
      <c r="CB33" s="737"/>
      <c r="CC33" s="737"/>
      <c r="CD33" s="736"/>
      <c r="CE33" s="786">
        <f>[3]OUTM!M33</f>
        <v>123.12322405086414</v>
      </c>
      <c r="CF33" s="779">
        <f>[1]OUTM!$T321</f>
        <v>0</v>
      </c>
      <c r="CG33" s="781">
        <f>[1]OUTM!$U321</f>
        <v>1</v>
      </c>
    </row>
    <row r="34" spans="1:85" ht="13.8" x14ac:dyDescent="0.25">
      <c r="A34" s="14">
        <v>1995.12</v>
      </c>
      <c r="B34" s="931">
        <f>[2]Pat!$B34/1000</f>
        <v>11.494</v>
      </c>
      <c r="C34" s="648">
        <v>0.53719642235527598</v>
      </c>
      <c r="D34" s="649">
        <v>0</v>
      </c>
      <c r="E34" s="767">
        <v>27.516422344973801</v>
      </c>
      <c r="F34" s="768">
        <f t="shared" si="0"/>
        <v>21.396270566371008</v>
      </c>
      <c r="G34" s="769">
        <f t="shared" si="1"/>
        <v>27.516422344973801</v>
      </c>
      <c r="H34" s="772">
        <f t="shared" si="6"/>
        <v>27.371592941088615</v>
      </c>
      <c r="I34" s="662">
        <f t="shared" si="7"/>
        <v>-3.5476947319068833E-3</v>
      </c>
      <c r="J34" s="665">
        <f t="shared" si="21"/>
        <v>24.371592941088615</v>
      </c>
      <c r="K34" s="683">
        <v>-1</v>
      </c>
      <c r="L34" s="684">
        <f t="shared" si="28"/>
        <v>-1</v>
      </c>
      <c r="M34" s="685">
        <f t="shared" si="33"/>
        <v>37.104315612130854</v>
      </c>
      <c r="N34" s="686">
        <f t="shared" si="34"/>
        <v>27.371592941088615</v>
      </c>
      <c r="O34" s="776">
        <v>35.768354392140822</v>
      </c>
      <c r="P34" s="691">
        <f t="shared" si="2"/>
        <v>-0.23475392127341421</v>
      </c>
      <c r="Q34" s="665">
        <f t="shared" si="22"/>
        <v>24.371592941088615</v>
      </c>
      <c r="R34" s="683">
        <v>-1</v>
      </c>
      <c r="S34" s="684">
        <f t="shared" si="23"/>
        <v>-1</v>
      </c>
      <c r="T34" s="695">
        <f t="shared" si="35"/>
        <v>3.823711509768124E-3</v>
      </c>
      <c r="U34" s="728">
        <f t="shared" si="36"/>
        <v>-0.23475392127341421</v>
      </c>
      <c r="V34" s="725">
        <f t="shared" si="44"/>
        <v>-0.32305786229849431</v>
      </c>
      <c r="W34" s="726">
        <f t="shared" si="45"/>
        <v>-0.28467217020621804</v>
      </c>
      <c r="X34" s="727">
        <f t="shared" si="50"/>
        <v>-0.30593073398000448</v>
      </c>
      <c r="Y34" s="724">
        <f t="shared" si="40"/>
        <v>31.729277258385192</v>
      </c>
      <c r="Z34" s="108">
        <f t="shared" si="46"/>
        <v>6.8043152465711701E-2</v>
      </c>
      <c r="AA34" s="723">
        <f t="shared" si="41"/>
        <v>0.26104796967449617</v>
      </c>
      <c r="AB34" s="723">
        <f t="shared" si="41"/>
        <v>-0.12496166474307278</v>
      </c>
      <c r="AC34" s="931">
        <f>[2]Pat!$D34/1000</f>
        <v>55.296999999999997</v>
      </c>
      <c r="AD34" s="648">
        <v>1.04195508864688</v>
      </c>
      <c r="AE34" s="649">
        <v>1</v>
      </c>
      <c r="AF34" s="767">
        <v>53.550700856686802</v>
      </c>
      <c r="AG34" s="768">
        <f t="shared" si="3"/>
        <v>53.070425589850181</v>
      </c>
      <c r="AH34" s="769">
        <f t="shared" si="4"/>
        <v>53.070425589850181</v>
      </c>
      <c r="AI34" s="772">
        <f t="shared" si="8"/>
        <v>53.417765098716814</v>
      </c>
      <c r="AJ34" s="662">
        <f t="shared" si="9"/>
        <v>2.2290253964007023E-2</v>
      </c>
      <c r="AK34" s="665" t="e">
        <f t="shared" si="16"/>
        <v>#N/A</v>
      </c>
      <c r="AL34" s="683"/>
      <c r="AM34" s="684" t="str">
        <f t="shared" si="39"/>
        <v/>
      </c>
      <c r="AN34" s="685">
        <f t="shared" si="37"/>
        <v>58.310391065887032</v>
      </c>
      <c r="AO34" s="686">
        <f t="shared" si="38"/>
        <v>47.12161924540473</v>
      </c>
      <c r="AP34" s="776">
        <v>57.385342298353173</v>
      </c>
      <c r="AQ34" s="691">
        <f t="shared" si="5"/>
        <v>-6.9139209434500803E-2</v>
      </c>
      <c r="AR34" s="665" t="e">
        <f t="shared" si="24"/>
        <v>#N/A</v>
      </c>
      <c r="AS34" s="683"/>
      <c r="AT34" s="684" t="str">
        <f t="shared" si="25"/>
        <v/>
      </c>
      <c r="AU34" s="695">
        <f t="shared" si="26"/>
        <v>-1.9696930931502044E-3</v>
      </c>
      <c r="AV34" s="728">
        <f t="shared" si="27"/>
        <v>-0.16082165529002346</v>
      </c>
      <c r="AW34" s="725">
        <f t="shared" si="47"/>
        <v>-3.2600493488267879E-2</v>
      </c>
      <c r="AX34" s="726">
        <f t="shared" si="48"/>
        <v>0.13444348216981705</v>
      </c>
      <c r="AY34" s="727">
        <f t="shared" si="51"/>
        <v>1.4760489466459248E-2</v>
      </c>
      <c r="AZ34" s="724">
        <f t="shared" si="42"/>
        <v>49.739777576321849</v>
      </c>
      <c r="BA34" s="108">
        <f t="shared" si="49"/>
        <v>4.7029155077431911E-2</v>
      </c>
      <c r="BB34" s="723">
        <f t="shared" si="43"/>
        <v>0.1285735137719542</v>
      </c>
      <c r="BC34" s="723">
        <f t="shared" si="43"/>
        <v>-3.4515203617090359E-2</v>
      </c>
      <c r="BD34" s="766"/>
      <c r="BE34" s="754"/>
      <c r="BF34" s="755"/>
      <c r="BG34" s="756"/>
      <c r="BH34" s="757"/>
      <c r="BI34" s="758"/>
      <c r="BJ34" s="743"/>
      <c r="BK34" s="742"/>
      <c r="BL34" s="737"/>
      <c r="BM34" s="933"/>
      <c r="BN34" s="741"/>
      <c r="BO34" s="741"/>
      <c r="BP34" s="740"/>
      <c r="BQ34" s="741"/>
      <c r="BR34" s="740"/>
      <c r="BS34" s="741"/>
      <c r="BT34" s="937"/>
      <c r="BU34" s="741"/>
      <c r="BV34" s="741"/>
      <c r="BW34" s="741"/>
      <c r="BX34" s="739"/>
      <c r="BY34" s="738"/>
      <c r="BZ34" s="942"/>
      <c r="CA34" s="946"/>
      <c r="CB34" s="737"/>
      <c r="CC34" s="737"/>
      <c r="CD34" s="736"/>
      <c r="CE34" s="786">
        <f>[3]OUTM!M34</f>
        <v>123.14358324791304</v>
      </c>
      <c r="CF34" s="779">
        <f>[1]OUTM!$T322</f>
        <v>0</v>
      </c>
      <c r="CG34" s="781">
        <f>[1]OUTM!$U322</f>
        <v>1</v>
      </c>
    </row>
    <row r="35" spans="1:85" ht="13.8" x14ac:dyDescent="0.25">
      <c r="A35" s="14">
        <v>1996.01</v>
      </c>
      <c r="B35" s="931">
        <f>[2]Pat!$B35/1000</f>
        <v>48.642000000000003</v>
      </c>
      <c r="C35" s="648">
        <v>1.80077132500605</v>
      </c>
      <c r="D35" s="649">
        <v>1</v>
      </c>
      <c r="E35" s="767">
        <v>28.0939374100289</v>
      </c>
      <c r="F35" s="768">
        <f t="shared" si="0"/>
        <v>27.011758419596436</v>
      </c>
      <c r="G35" s="769">
        <f t="shared" si="1"/>
        <v>27.011758419596436</v>
      </c>
      <c r="H35" s="772">
        <f t="shared" si="6"/>
        <v>27.601492882848113</v>
      </c>
      <c r="I35" s="662">
        <f t="shared" si="7"/>
        <v>8.3641396005497068E-3</v>
      </c>
      <c r="J35" s="665" t="e">
        <f t="shared" si="21"/>
        <v>#N/A</v>
      </c>
      <c r="K35" s="683"/>
      <c r="L35" s="684" t="str">
        <f t="shared" si="28"/>
        <v/>
      </c>
      <c r="M35" s="685">
        <f t="shared" si="33"/>
        <v>34.524273909577531</v>
      </c>
      <c r="N35" s="686">
        <f t="shared" si="34"/>
        <v>27.371592941088615</v>
      </c>
      <c r="O35" s="776">
        <v>35.644176958850082</v>
      </c>
      <c r="P35" s="691">
        <f t="shared" si="2"/>
        <v>-0.22563809189049189</v>
      </c>
      <c r="Q35" s="665" t="e">
        <f t="shared" si="22"/>
        <v>#N/A</v>
      </c>
      <c r="R35" s="683"/>
      <c r="S35" s="684" t="str">
        <f t="shared" si="23"/>
        <v/>
      </c>
      <c r="T35" s="695">
        <f t="shared" si="35"/>
        <v>-6.2454580694099926E-2</v>
      </c>
      <c r="U35" s="728">
        <f t="shared" si="36"/>
        <v>-0.23475392127341421</v>
      </c>
      <c r="V35" s="725">
        <f t="shared" si="44"/>
        <v>-0.32091231630425754</v>
      </c>
      <c r="W35" s="726">
        <f t="shared" si="45"/>
        <v>-0.22686252429180476</v>
      </c>
      <c r="X35" s="727">
        <f t="shared" si="50"/>
        <v>-0.28304032330776474</v>
      </c>
      <c r="Y35" s="724">
        <f t="shared" si="40"/>
        <v>30.642321525083695</v>
      </c>
      <c r="Z35" s="108">
        <f t="shared" si="46"/>
        <v>6.8043152465711701E-2</v>
      </c>
      <c r="AA35" s="723">
        <f t="shared" si="41"/>
        <v>0.26104796967449617</v>
      </c>
      <c r="AB35" s="723">
        <f t="shared" si="41"/>
        <v>-0.12496166474307278</v>
      </c>
      <c r="AC35" s="931">
        <f>[2]Pat!$D35/1000</f>
        <v>62.670999999999999</v>
      </c>
      <c r="AD35" s="648">
        <v>1.15966060574952</v>
      </c>
      <c r="AE35" s="649">
        <v>1</v>
      </c>
      <c r="AF35" s="767">
        <v>55.194621333866202</v>
      </c>
      <c r="AG35" s="768">
        <f t="shared" si="3"/>
        <v>54.042535970680866</v>
      </c>
      <c r="AH35" s="769">
        <f t="shared" si="4"/>
        <v>54.042535970680866</v>
      </c>
      <c r="AI35" s="772">
        <f t="shared" si="8"/>
        <v>55.15451220134635</v>
      </c>
      <c r="AJ35" s="662">
        <f t="shared" si="9"/>
        <v>3.1995188848443677E-2</v>
      </c>
      <c r="AK35" s="665" t="e">
        <f t="shared" si="16"/>
        <v>#N/A</v>
      </c>
      <c r="AL35" s="683"/>
      <c r="AM35" s="684" t="str">
        <f t="shared" si="39"/>
        <v/>
      </c>
      <c r="AN35" s="685">
        <f t="shared" si="37"/>
        <v>58.310391065887032</v>
      </c>
      <c r="AO35" s="686">
        <f t="shared" si="38"/>
        <v>47.12161924540473</v>
      </c>
      <c r="AP35" s="776">
        <v>57.593690418483078</v>
      </c>
      <c r="AQ35" s="691">
        <f t="shared" si="5"/>
        <v>-4.235148328598759E-2</v>
      </c>
      <c r="AR35" s="665" t="e">
        <f t="shared" si="24"/>
        <v>#N/A</v>
      </c>
      <c r="AS35" s="683"/>
      <c r="AT35" s="684" t="str">
        <f t="shared" si="25"/>
        <v/>
      </c>
      <c r="AU35" s="695">
        <f t="shared" si="26"/>
        <v>-1.9696930931502044E-3</v>
      </c>
      <c r="AV35" s="728">
        <f t="shared" si="27"/>
        <v>-0.16082165529002346</v>
      </c>
      <c r="AW35" s="725">
        <f t="shared" si="47"/>
        <v>4.9121586635887615E-2</v>
      </c>
      <c r="AX35" s="726">
        <f t="shared" si="48"/>
        <v>0.21018072676488719</v>
      </c>
      <c r="AY35" s="727">
        <f t="shared" si="51"/>
        <v>5.8975581695084989E-2</v>
      </c>
      <c r="AZ35" s="724">
        <f t="shared" si="42"/>
        <v>49.954979606919828</v>
      </c>
      <c r="BA35" s="108">
        <f t="shared" si="49"/>
        <v>4.7029155077431911E-2</v>
      </c>
      <c r="BB35" s="723">
        <f t="shared" si="43"/>
        <v>0.1285735137719542</v>
      </c>
      <c r="BC35" s="723">
        <f t="shared" si="43"/>
        <v>-3.4515203617090359E-2</v>
      </c>
      <c r="BD35" s="766"/>
      <c r="BE35" s="754"/>
      <c r="BF35" s="755"/>
      <c r="BG35" s="756"/>
      <c r="BH35" s="757"/>
      <c r="BI35" s="758"/>
      <c r="BJ35" s="743"/>
      <c r="BK35" s="742"/>
      <c r="BL35" s="737"/>
      <c r="BM35" s="933"/>
      <c r="BN35" s="741"/>
      <c r="BO35" s="741"/>
      <c r="BP35" s="740"/>
      <c r="BQ35" s="741"/>
      <c r="BR35" s="740"/>
      <c r="BS35" s="741"/>
      <c r="BT35" s="937"/>
      <c r="BU35" s="741"/>
      <c r="BV35" s="741"/>
      <c r="BW35" s="741"/>
      <c r="BX35" s="739"/>
      <c r="BY35" s="738"/>
      <c r="BZ35" s="942"/>
      <c r="CA35" s="946"/>
      <c r="CB35" s="737"/>
      <c r="CC35" s="737"/>
      <c r="CD35" s="736"/>
      <c r="CE35" s="786">
        <f>[3]OUTM!M35</f>
        <v>127.47100016250073</v>
      </c>
      <c r="CF35" s="779">
        <f>[1]OUTM!$T323</f>
        <v>0</v>
      </c>
      <c r="CG35" s="781">
        <f>[1]OUTM!$U323</f>
        <v>0</v>
      </c>
    </row>
    <row r="36" spans="1:85" ht="13.8" x14ac:dyDescent="0.25">
      <c r="A36" s="14">
        <v>1996.02</v>
      </c>
      <c r="B36" s="931">
        <f>[2]Pat!$B36/1000</f>
        <v>28.317</v>
      </c>
      <c r="C36" s="648">
        <v>0.98097998572780798</v>
      </c>
      <c r="D36" s="649">
        <v>1</v>
      </c>
      <c r="E36" s="767">
        <v>28.9284634902506</v>
      </c>
      <c r="F36" s="768">
        <f t="shared" si="0"/>
        <v>28.86603234722579</v>
      </c>
      <c r="G36" s="769">
        <f t="shared" si="1"/>
        <v>28.86603234722579</v>
      </c>
      <c r="H36" s="772">
        <f t="shared" si="6"/>
        <v>28.767289274236855</v>
      </c>
      <c r="I36" s="662">
        <f t="shared" si="7"/>
        <v>4.1369091337102384E-2</v>
      </c>
      <c r="J36" s="665" t="e">
        <f t="shared" si="21"/>
        <v>#N/A</v>
      </c>
      <c r="K36" s="683"/>
      <c r="L36" s="684" t="str">
        <f t="shared" si="28"/>
        <v/>
      </c>
      <c r="M36" s="685">
        <f t="shared" si="33"/>
        <v>32.140382381825042</v>
      </c>
      <c r="N36" s="686">
        <f t="shared" si="34"/>
        <v>27.371592941088615</v>
      </c>
      <c r="O36" s="776">
        <v>35.521544621671666</v>
      </c>
      <c r="P36" s="691">
        <f t="shared" si="2"/>
        <v>-0.1901453165782111</v>
      </c>
      <c r="Q36" s="665" t="e">
        <f t="shared" si="22"/>
        <v>#N/A</v>
      </c>
      <c r="R36" s="683"/>
      <c r="S36" s="684" t="str">
        <f t="shared" si="23"/>
        <v/>
      </c>
      <c r="T36" s="695">
        <f t="shared" si="35"/>
        <v>-8.8590600379908735E-2</v>
      </c>
      <c r="U36" s="728">
        <f t="shared" si="36"/>
        <v>-0.23475392127341421</v>
      </c>
      <c r="V36" s="725">
        <f t="shared" si="44"/>
        <v>-0.26865670624325722</v>
      </c>
      <c r="W36" s="726">
        <f t="shared" si="45"/>
        <v>-0.1100339673893922</v>
      </c>
      <c r="X36" s="727">
        <f t="shared" si="50"/>
        <v>-0.22954529536016277</v>
      </c>
      <c r="Y36" s="724">
        <f t="shared" si="40"/>
        <v>29.761690266373463</v>
      </c>
      <c r="Z36" s="108">
        <f t="shared" si="46"/>
        <v>6.8043152465711701E-2</v>
      </c>
      <c r="AA36" s="723">
        <f t="shared" si="41"/>
        <v>0.26104796967449617</v>
      </c>
      <c r="AB36" s="723">
        <f t="shared" si="41"/>
        <v>-0.12496166474307278</v>
      </c>
      <c r="AC36" s="931">
        <f>[2]Pat!$D36/1000</f>
        <v>56.335000000000001</v>
      </c>
      <c r="AD36" s="648">
        <v>0.94740300900052599</v>
      </c>
      <c r="AE36" s="649">
        <v>1</v>
      </c>
      <c r="AF36" s="767">
        <v>56.604484325531303</v>
      </c>
      <c r="AG36" s="768">
        <f t="shared" si="3"/>
        <v>59.462551274173464</v>
      </c>
      <c r="AH36" s="769">
        <f t="shared" si="4"/>
        <v>59.462551274173464</v>
      </c>
      <c r="AI36" s="772">
        <f t="shared" si="8"/>
        <v>57.484349769634747</v>
      </c>
      <c r="AJ36" s="662">
        <f t="shared" si="9"/>
        <v>4.1374173596571077E-2</v>
      </c>
      <c r="AK36" s="665" t="e">
        <f t="shared" si="16"/>
        <v>#N/A</v>
      </c>
      <c r="AL36" s="683"/>
      <c r="AM36" s="684" t="str">
        <f t="shared" si="39"/>
        <v/>
      </c>
      <c r="AN36" s="685">
        <f t="shared" si="37"/>
        <v>58.310391065887032</v>
      </c>
      <c r="AO36" s="686">
        <f t="shared" si="38"/>
        <v>47.12161924540473</v>
      </c>
      <c r="AP36" s="776">
        <v>57.802173616910864</v>
      </c>
      <c r="AQ36" s="691">
        <f t="shared" si="5"/>
        <v>-5.498475704089012E-3</v>
      </c>
      <c r="AR36" s="665" t="e">
        <f t="shared" si="24"/>
        <v>#N/A</v>
      </c>
      <c r="AS36" s="683"/>
      <c r="AT36" s="684" t="str">
        <f t="shared" si="25"/>
        <v/>
      </c>
      <c r="AU36" s="695">
        <f t="shared" si="26"/>
        <v>-1.9696930931502044E-3</v>
      </c>
      <c r="AV36" s="728">
        <f t="shared" si="27"/>
        <v>-0.16082165529002346</v>
      </c>
      <c r="AW36" s="725">
        <f t="shared" si="47"/>
        <v>0.15272109809333845</v>
      </c>
      <c r="AX36" s="726">
        <f t="shared" si="48"/>
        <v>0.29587032753638054</v>
      </c>
      <c r="AY36" s="727">
        <f t="shared" si="51"/>
        <v>0.11087083002187126</v>
      </c>
      <c r="AZ36" s="724">
        <f t="shared" si="42"/>
        <v>50.589642596556644</v>
      </c>
      <c r="BA36" s="108">
        <f t="shared" si="49"/>
        <v>4.7029155077431911E-2</v>
      </c>
      <c r="BB36" s="723">
        <f t="shared" si="43"/>
        <v>0.1285735137719542</v>
      </c>
      <c r="BC36" s="723">
        <f t="shared" si="43"/>
        <v>-3.4515203617090359E-2</v>
      </c>
      <c r="BD36" s="766"/>
      <c r="BE36" s="754"/>
      <c r="BF36" s="755"/>
      <c r="BG36" s="756"/>
      <c r="BH36" s="757"/>
      <c r="BI36" s="758"/>
      <c r="BJ36" s="743"/>
      <c r="BK36" s="742"/>
      <c r="BL36" s="737"/>
      <c r="BM36" s="933"/>
      <c r="BN36" s="741"/>
      <c r="BO36" s="741"/>
      <c r="BP36" s="740"/>
      <c r="BQ36" s="741"/>
      <c r="BR36" s="740"/>
      <c r="BS36" s="741"/>
      <c r="BT36" s="937"/>
      <c r="BU36" s="741"/>
      <c r="BV36" s="741"/>
      <c r="BW36" s="741"/>
      <c r="BX36" s="739"/>
      <c r="BY36" s="738"/>
      <c r="BZ36" s="942"/>
      <c r="CA36" s="946"/>
      <c r="CB36" s="737"/>
      <c r="CC36" s="737"/>
      <c r="CD36" s="736"/>
      <c r="CE36" s="786">
        <f>[3]OUTM!M36</f>
        <v>128.4995263185242</v>
      </c>
      <c r="CF36" s="779">
        <f>[1]OUTM!$T324</f>
        <v>0</v>
      </c>
      <c r="CG36" s="781">
        <f>[1]OUTM!$U324</f>
        <v>0</v>
      </c>
    </row>
    <row r="37" spans="1:85" ht="13.8" x14ac:dyDescent="0.25">
      <c r="A37" s="14">
        <v>1996.03</v>
      </c>
      <c r="B37" s="931">
        <f>[2]Pat!$B37/1000</f>
        <v>29.716999999999999</v>
      </c>
      <c r="C37" s="648">
        <v>0.97993974334322398</v>
      </c>
      <c r="D37" s="649">
        <v>1</v>
      </c>
      <c r="E37" s="767">
        <v>29.891437775293799</v>
      </c>
      <c r="F37" s="768">
        <f t="shared" si="0"/>
        <v>30.325333982899412</v>
      </c>
      <c r="G37" s="769">
        <f t="shared" si="1"/>
        <v>30.325333982899412</v>
      </c>
      <c r="H37" s="772">
        <f t="shared" si="6"/>
        <v>30.118118451043827</v>
      </c>
      <c r="I37" s="662">
        <f t="shared" si="7"/>
        <v>4.5887979999957015E-2</v>
      </c>
      <c r="J37" s="665" t="e">
        <f t="shared" si="21"/>
        <v>#N/A</v>
      </c>
      <c r="K37" s="683"/>
      <c r="L37" s="684" t="str">
        <f t="shared" si="28"/>
        <v/>
      </c>
      <c r="M37" s="685">
        <f t="shared" si="33"/>
        <v>31.685748179196921</v>
      </c>
      <c r="N37" s="686">
        <f t="shared" si="34"/>
        <v>27.371592941088615</v>
      </c>
      <c r="O37" s="776">
        <v>35.400283891530208</v>
      </c>
      <c r="P37" s="691">
        <f t="shared" si="2"/>
        <v>-0.14921251639312927</v>
      </c>
      <c r="Q37" s="665" t="e">
        <f t="shared" si="22"/>
        <v>#N/A</v>
      </c>
      <c r="R37" s="683"/>
      <c r="S37" s="684" t="str">
        <f t="shared" si="23"/>
        <v/>
      </c>
      <c r="T37" s="695">
        <f t="shared" si="35"/>
        <v>-8.0486845425176812E-2</v>
      </c>
      <c r="U37" s="728">
        <f t="shared" si="36"/>
        <v>-0.23475392127341421</v>
      </c>
      <c r="V37" s="725">
        <f t="shared" si="44"/>
        <v>-0.18828529905030689</v>
      </c>
      <c r="W37" s="726">
        <f t="shared" si="45"/>
        <v>2.2221630552233806E-2</v>
      </c>
      <c r="X37" s="727">
        <f t="shared" si="50"/>
        <v>-0.16719605554314176</v>
      </c>
      <c r="Y37" s="724">
        <f t="shared" si="40"/>
        <v>29.179507169616212</v>
      </c>
      <c r="Z37" s="108">
        <f t="shared" si="46"/>
        <v>6.8043152465711701E-2</v>
      </c>
      <c r="AA37" s="723">
        <f t="shared" si="41"/>
        <v>0.26104796967449617</v>
      </c>
      <c r="AB37" s="723">
        <f t="shared" si="41"/>
        <v>-0.12496166474307278</v>
      </c>
      <c r="AC37" s="931">
        <f>[2]Pat!$D37/1000</f>
        <v>56.369</v>
      </c>
      <c r="AD37" s="648">
        <v>0.98945474663029997</v>
      </c>
      <c r="AE37" s="649">
        <v>1</v>
      </c>
      <c r="AF37" s="767">
        <v>57.434018218322102</v>
      </c>
      <c r="AG37" s="768">
        <f t="shared" si="3"/>
        <v>56.969760559511187</v>
      </c>
      <c r="AH37" s="769">
        <f t="shared" si="4"/>
        <v>56.969760559511187</v>
      </c>
      <c r="AI37" s="772">
        <f t="shared" si="8"/>
        <v>57.204697472204643</v>
      </c>
      <c r="AJ37" s="662">
        <f t="shared" si="9"/>
        <v>-4.8767141830446678E-3</v>
      </c>
      <c r="AK37" s="665" t="e">
        <f t="shared" si="16"/>
        <v>#N/A</v>
      </c>
      <c r="AL37" s="683"/>
      <c r="AM37" s="684" t="str">
        <f t="shared" si="39"/>
        <v/>
      </c>
      <c r="AN37" s="685">
        <f t="shared" si="37"/>
        <v>58.310391065887032</v>
      </c>
      <c r="AO37" s="686">
        <f t="shared" si="38"/>
        <v>47.12161924540473</v>
      </c>
      <c r="AP37" s="776">
        <v>58.010496735208022</v>
      </c>
      <c r="AQ37" s="691">
        <f t="shared" si="5"/>
        <v>-1.389057684993622E-2</v>
      </c>
      <c r="AR37" s="665" t="e">
        <f t="shared" si="24"/>
        <v>#N/A</v>
      </c>
      <c r="AS37" s="683"/>
      <c r="AT37" s="684" t="str">
        <f t="shared" si="25"/>
        <v/>
      </c>
      <c r="AU37" s="695">
        <f t="shared" si="26"/>
        <v>-1.9696930931502044E-3</v>
      </c>
      <c r="AV37" s="728">
        <f t="shared" si="27"/>
        <v>-0.16082165529002346</v>
      </c>
      <c r="AW37" s="725">
        <f t="shared" si="47"/>
        <v>0.16389966157648428</v>
      </c>
      <c r="AX37" s="726">
        <f t="shared" si="48"/>
        <v>0.25466961921053355</v>
      </c>
      <c r="AY37" s="727">
        <f t="shared" si="51"/>
        <v>0.11380206432229634</v>
      </c>
      <c r="AZ37" s="724">
        <f t="shared" si="42"/>
        <v>51.26093690036717</v>
      </c>
      <c r="BA37" s="108">
        <f t="shared" si="49"/>
        <v>4.7029155077431911E-2</v>
      </c>
      <c r="BB37" s="723">
        <f t="shared" si="43"/>
        <v>0.1285735137719542</v>
      </c>
      <c r="BC37" s="723">
        <f t="shared" si="43"/>
        <v>-3.4515203617090359E-2</v>
      </c>
      <c r="BD37" s="766"/>
      <c r="BE37" s="754"/>
      <c r="BF37" s="755"/>
      <c r="BG37" s="756"/>
      <c r="BH37" s="757"/>
      <c r="BI37" s="758"/>
      <c r="BJ37" s="743"/>
      <c r="BK37" s="742"/>
      <c r="BL37" s="737"/>
      <c r="BM37" s="933"/>
      <c r="BN37" s="741"/>
      <c r="BO37" s="741"/>
      <c r="BP37" s="740"/>
      <c r="BQ37" s="741"/>
      <c r="BR37" s="740"/>
      <c r="BS37" s="741"/>
      <c r="BT37" s="937"/>
      <c r="BU37" s="741"/>
      <c r="BV37" s="741"/>
      <c r="BW37" s="741"/>
      <c r="BX37" s="739"/>
      <c r="BY37" s="738"/>
      <c r="BZ37" s="942"/>
      <c r="CA37" s="946"/>
      <c r="CB37" s="737"/>
      <c r="CC37" s="737"/>
      <c r="CD37" s="736"/>
      <c r="CE37" s="786">
        <f>[3]OUTM!M37</f>
        <v>128.42989593211578</v>
      </c>
      <c r="CF37" s="779">
        <f>[1]OUTM!$T325</f>
        <v>0</v>
      </c>
      <c r="CG37" s="781">
        <f>[1]OUTM!$U325</f>
        <v>0</v>
      </c>
    </row>
    <row r="38" spans="1:85" ht="13.8" x14ac:dyDescent="0.25">
      <c r="A38" s="14">
        <v>1996.04</v>
      </c>
      <c r="B38" s="931">
        <f>[2]Pat!$B38/1000</f>
        <v>30.344999999999999</v>
      </c>
      <c r="C38" s="648">
        <v>0.98026948054374097</v>
      </c>
      <c r="D38" s="649">
        <v>1</v>
      </c>
      <c r="E38" s="767">
        <v>30.687082839538999</v>
      </c>
      <c r="F38" s="768">
        <f t="shared" si="0"/>
        <v>30.955773491150694</v>
      </c>
      <c r="G38" s="769">
        <f t="shared" si="1"/>
        <v>30.955773491150694</v>
      </c>
      <c r="H38" s="772">
        <f t="shared" si="6"/>
        <v>31.110591504857176</v>
      </c>
      <c r="I38" s="662">
        <f t="shared" si="7"/>
        <v>3.2421391508345956E-2</v>
      </c>
      <c r="J38" s="665" t="e">
        <f t="shared" si="21"/>
        <v>#N/A</v>
      </c>
      <c r="K38" s="683"/>
      <c r="L38" s="684" t="str">
        <f t="shared" si="28"/>
        <v/>
      </c>
      <c r="M38" s="685">
        <f t="shared" si="33"/>
        <v>31.685748179196921</v>
      </c>
      <c r="N38" s="686">
        <f t="shared" si="34"/>
        <v>27.371592941088615</v>
      </c>
      <c r="O38" s="776">
        <v>35.280186210527148</v>
      </c>
      <c r="P38" s="691">
        <f t="shared" si="2"/>
        <v>-0.11818516718672589</v>
      </c>
      <c r="Q38" s="665" t="e">
        <f t="shared" si="22"/>
        <v>#N/A</v>
      </c>
      <c r="R38" s="683"/>
      <c r="S38" s="684" t="str">
        <f t="shared" si="23"/>
        <v/>
      </c>
      <c r="T38" s="695">
        <f t="shared" si="35"/>
        <v>-7.7379716487029016E-2</v>
      </c>
      <c r="U38" s="728">
        <f t="shared" si="36"/>
        <v>-0.23475392127341421</v>
      </c>
      <c r="V38" s="725">
        <f t="shared" si="44"/>
        <v>-9.8877746528750365E-2</v>
      </c>
      <c r="W38" s="726">
        <f t="shared" si="45"/>
        <v>0.12558693807256782</v>
      </c>
      <c r="X38" s="727">
        <f t="shared" si="50"/>
        <v>-0.1111513942355935</v>
      </c>
      <c r="Y38" s="724">
        <f t="shared" si="40"/>
        <v>28.895033635889515</v>
      </c>
      <c r="Z38" s="108">
        <f t="shared" si="46"/>
        <v>6.8043152465711701E-2</v>
      </c>
      <c r="AA38" s="723">
        <f t="shared" si="41"/>
        <v>0.26104796967449617</v>
      </c>
      <c r="AB38" s="723">
        <f t="shared" si="41"/>
        <v>-0.12496166474307278</v>
      </c>
      <c r="AC38" s="931">
        <f>[2]Pat!$D38/1000</f>
        <v>53.649000000000001</v>
      </c>
      <c r="AD38" s="648">
        <v>0.96810136768273303</v>
      </c>
      <c r="AE38" s="649">
        <v>1</v>
      </c>
      <c r="AF38" s="767">
        <v>57.704022058836202</v>
      </c>
      <c r="AG38" s="768">
        <f t="shared" si="3"/>
        <v>55.416717495622727</v>
      </c>
      <c r="AH38" s="769">
        <f t="shared" si="4"/>
        <v>55.416717495622727</v>
      </c>
      <c r="AI38" s="772">
        <f t="shared" si="8"/>
        <v>57.068833671077364</v>
      </c>
      <c r="AJ38" s="662">
        <f t="shared" si="9"/>
        <v>-2.3778711270325778E-3</v>
      </c>
      <c r="AK38" s="665" t="e">
        <f t="shared" si="16"/>
        <v>#N/A</v>
      </c>
      <c r="AL38" s="683"/>
      <c r="AM38" s="684" t="str">
        <f t="shared" si="39"/>
        <v/>
      </c>
      <c r="AN38" s="685">
        <f t="shared" si="37"/>
        <v>58.815813738100033</v>
      </c>
      <c r="AO38" s="686">
        <f t="shared" si="38"/>
        <v>48.501813866827163</v>
      </c>
      <c r="AP38" s="776">
        <v>58.218362964770307</v>
      </c>
      <c r="AQ38" s="691">
        <f t="shared" si="5"/>
        <v>-1.9745132551881595E-2</v>
      </c>
      <c r="AR38" s="665" t="e">
        <f t="shared" si="24"/>
        <v>#N/A</v>
      </c>
      <c r="AS38" s="683"/>
      <c r="AT38" s="684" t="str">
        <f t="shared" si="25"/>
        <v/>
      </c>
      <c r="AU38" s="695">
        <f t="shared" si="26"/>
        <v>-1.9696930931502044E-3</v>
      </c>
      <c r="AV38" s="728">
        <f t="shared" si="27"/>
        <v>-0.14555064603675383</v>
      </c>
      <c r="AW38" s="725">
        <f t="shared" si="47"/>
        <v>0.1667440776491329</v>
      </c>
      <c r="AX38" s="726">
        <f t="shared" si="48"/>
        <v>0.21914052388910443</v>
      </c>
      <c r="AY38" s="727">
        <f t="shared" si="51"/>
        <v>0.12187093214199596</v>
      </c>
      <c r="AZ38" s="724">
        <f t="shared" si="42"/>
        <v>51.940598234222627</v>
      </c>
      <c r="BA38" s="108">
        <f t="shared" si="49"/>
        <v>4.7029155077431911E-2</v>
      </c>
      <c r="BB38" s="723">
        <f t="shared" si="43"/>
        <v>0.1285735137719542</v>
      </c>
      <c r="BC38" s="723">
        <f t="shared" si="43"/>
        <v>-3.4515203617090359E-2</v>
      </c>
      <c r="BD38" s="766"/>
      <c r="BE38" s="754"/>
      <c r="BF38" s="755"/>
      <c r="BG38" s="756"/>
      <c r="BH38" s="757"/>
      <c r="BI38" s="758"/>
      <c r="BJ38" s="743"/>
      <c r="BK38" s="742"/>
      <c r="BL38" s="737"/>
      <c r="BM38" s="933"/>
      <c r="BN38" s="741"/>
      <c r="BO38" s="741"/>
      <c r="BP38" s="740"/>
      <c r="BQ38" s="741"/>
      <c r="BR38" s="740"/>
      <c r="BS38" s="741"/>
      <c r="BT38" s="937"/>
      <c r="BU38" s="741"/>
      <c r="BV38" s="741"/>
      <c r="BW38" s="741"/>
      <c r="BX38" s="739"/>
      <c r="BY38" s="738"/>
      <c r="BZ38" s="942"/>
      <c r="CA38" s="946"/>
      <c r="CB38" s="737"/>
      <c r="CC38" s="737"/>
      <c r="CD38" s="736"/>
      <c r="CE38" s="786">
        <f>[3]OUTM!M38</f>
        <v>131.70499325338713</v>
      </c>
      <c r="CF38" s="779">
        <f>[1]OUTM!$T326</f>
        <v>0</v>
      </c>
      <c r="CG38" s="781">
        <f>[1]OUTM!$U326</f>
        <v>0</v>
      </c>
    </row>
    <row r="39" spans="1:85" ht="13.8" x14ac:dyDescent="0.25">
      <c r="A39" s="14">
        <v>1996.05</v>
      </c>
      <c r="B39" s="931">
        <f>[2]Pat!$B39/1000</f>
        <v>34.055999999999997</v>
      </c>
      <c r="C39" s="648">
        <v>1.01976672969765</v>
      </c>
      <c r="D39" s="649">
        <v>0.49032075182066198</v>
      </c>
      <c r="E39" s="767">
        <v>31.060310278045801</v>
      </c>
      <c r="F39" s="768">
        <f t="shared" si="0"/>
        <v>33.395872809164146</v>
      </c>
      <c r="G39" s="769">
        <f t="shared" si="1"/>
        <v>32.205485054227914</v>
      </c>
      <c r="H39" s="772">
        <f t="shared" si="6"/>
        <v>31.685748179196921</v>
      </c>
      <c r="I39" s="662">
        <f t="shared" si="7"/>
        <v>1.8318671473504949E-2</v>
      </c>
      <c r="J39" s="665" t="e">
        <f t="shared" si="21"/>
        <v>#N/A</v>
      </c>
      <c r="K39" s="683"/>
      <c r="L39" s="684" t="str">
        <f t="shared" si="28"/>
        <v/>
      </c>
      <c r="M39" s="685">
        <f t="shared" si="33"/>
        <v>31.929278320494213</v>
      </c>
      <c r="N39" s="686">
        <f t="shared" si="34"/>
        <v>27.371592941088615</v>
      </c>
      <c r="O39" s="776">
        <v>35.161015595190513</v>
      </c>
      <c r="P39" s="691">
        <f t="shared" si="2"/>
        <v>-9.8838652899120305E-2</v>
      </c>
      <c r="Q39" s="665" t="e">
        <f t="shared" si="22"/>
        <v>#N/A</v>
      </c>
      <c r="R39" s="683"/>
      <c r="S39" s="684" t="str">
        <f t="shared" si="23"/>
        <v/>
      </c>
      <c r="T39" s="695">
        <f t="shared" si="35"/>
        <v>-6.3134035189785442E-2</v>
      </c>
      <c r="U39" s="728">
        <f t="shared" si="36"/>
        <v>-0.23475392127341421</v>
      </c>
      <c r="V39" s="725">
        <f t="shared" si="44"/>
        <v>-1.4145264273060176E-2</v>
      </c>
      <c r="W39" s="726">
        <f t="shared" si="45"/>
        <v>0.18555418186068628</v>
      </c>
      <c r="X39" s="727">
        <f t="shared" si="50"/>
        <v>-6.3637167944734951E-2</v>
      </c>
      <c r="Y39" s="724">
        <f t="shared" si="40"/>
        <v>28.857147452337173</v>
      </c>
      <c r="Z39" s="108">
        <f t="shared" si="46"/>
        <v>6.8043152465711701E-2</v>
      </c>
      <c r="AA39" s="723">
        <f t="shared" si="46"/>
        <v>0.26104796967449617</v>
      </c>
      <c r="AB39" s="723">
        <f t="shared" si="46"/>
        <v>-0.12496166474307278</v>
      </c>
      <c r="AC39" s="931">
        <f>[2]Pat!$D39/1000</f>
        <v>61.319000000000003</v>
      </c>
      <c r="AD39" s="648">
        <v>0.97003144041037204</v>
      </c>
      <c r="AE39" s="649">
        <v>0.50758192931037305</v>
      </c>
      <c r="AF39" s="767">
        <v>57.646446550566502</v>
      </c>
      <c r="AG39" s="768">
        <f t="shared" si="3"/>
        <v>63.21341499411502</v>
      </c>
      <c r="AH39" s="769">
        <f t="shared" si="4"/>
        <v>60.472139133552822</v>
      </c>
      <c r="AI39" s="772">
        <f t="shared" si="8"/>
        <v>58.310391065887032</v>
      </c>
      <c r="AJ39" s="662">
        <f t="shared" si="9"/>
        <v>2.1522164354178263E-2</v>
      </c>
      <c r="AK39" s="665" t="e">
        <f t="shared" si="16"/>
        <v>#N/A</v>
      </c>
      <c r="AL39" s="683"/>
      <c r="AM39" s="684" t="str">
        <f t="shared" si="39"/>
        <v/>
      </c>
      <c r="AN39" s="685">
        <f t="shared" si="37"/>
        <v>61.21019477427874</v>
      </c>
      <c r="AO39" s="686">
        <f t="shared" si="38"/>
        <v>48.501813866827163</v>
      </c>
      <c r="AP39" s="776">
        <v>58.425471313196681</v>
      </c>
      <c r="AQ39" s="691">
        <f t="shared" si="5"/>
        <v>-1.9696930931502044E-3</v>
      </c>
      <c r="AR39" s="665" t="e">
        <f t="shared" si="24"/>
        <v>#N/A</v>
      </c>
      <c r="AS39" s="683"/>
      <c r="AT39" s="684" t="str">
        <f t="shared" si="25"/>
        <v/>
      </c>
      <c r="AU39" s="695">
        <f t="shared" si="26"/>
        <v>1.6748082130137565E-2</v>
      </c>
      <c r="AV39" s="728">
        <f t="shared" si="27"/>
        <v>-0.14555064603675383</v>
      </c>
      <c r="AW39" s="725">
        <f t="shared" si="47"/>
        <v>0.22898046639321268</v>
      </c>
      <c r="AX39" s="726">
        <f t="shared" si="48"/>
        <v>0.23808064829269715</v>
      </c>
      <c r="AY39" s="727">
        <f t="shared" si="51"/>
        <v>0.15512764144655722</v>
      </c>
      <c r="AZ39" s="724">
        <f t="shared" si="42"/>
        <v>52.845951689583231</v>
      </c>
      <c r="BA39" s="108">
        <f t="shared" si="49"/>
        <v>4.7029155077431911E-2</v>
      </c>
      <c r="BB39" s="723">
        <f t="shared" si="49"/>
        <v>0.1285735137719542</v>
      </c>
      <c r="BC39" s="723">
        <f t="shared" si="49"/>
        <v>-3.4515203617090359E-2</v>
      </c>
      <c r="BD39" s="766"/>
      <c r="BE39" s="754"/>
      <c r="BF39" s="755"/>
      <c r="BG39" s="756"/>
      <c r="BH39" s="757"/>
      <c r="BI39" s="758"/>
      <c r="BJ39" s="743"/>
      <c r="BK39" s="742"/>
      <c r="BL39" s="737"/>
      <c r="BM39" s="933"/>
      <c r="BN39" s="741"/>
      <c r="BO39" s="741"/>
      <c r="BP39" s="740"/>
      <c r="BQ39" s="741"/>
      <c r="BR39" s="740"/>
      <c r="BS39" s="741"/>
      <c r="BT39" s="937"/>
      <c r="BU39" s="741"/>
      <c r="BV39" s="741"/>
      <c r="BW39" s="741"/>
      <c r="BX39" s="739"/>
      <c r="BY39" s="738"/>
      <c r="BZ39" s="942"/>
      <c r="CA39" s="946"/>
      <c r="CB39" s="737"/>
      <c r="CC39" s="737"/>
      <c r="CD39" s="736"/>
      <c r="CE39" s="786">
        <f>[3]OUTM!M39</f>
        <v>133.28521353777018</v>
      </c>
      <c r="CF39" s="779">
        <f>[1]OUTM!$T327</f>
        <v>0</v>
      </c>
      <c r="CG39" s="781">
        <f>[1]OUTM!$U327</f>
        <v>0</v>
      </c>
    </row>
    <row r="40" spans="1:85" ht="13.8" x14ac:dyDescent="0.25">
      <c r="A40" s="14">
        <v>1996.06</v>
      </c>
      <c r="B40" s="931">
        <f>[2]Pat!$B40/1000</f>
        <v>26.643999999999998</v>
      </c>
      <c r="C40" s="648">
        <v>0.84917734750550999</v>
      </c>
      <c r="D40" s="649">
        <v>1</v>
      </c>
      <c r="E40" s="767">
        <v>31.006301798567499</v>
      </c>
      <c r="F40" s="768">
        <f t="shared" si="0"/>
        <v>31.37624911718116</v>
      </c>
      <c r="G40" s="769">
        <f t="shared" si="1"/>
        <v>31.37624911718116</v>
      </c>
      <c r="H40" s="772">
        <f t="shared" si="6"/>
        <v>31.225957174943794</v>
      </c>
      <c r="I40" s="662">
        <f t="shared" si="7"/>
        <v>-1.4617285874158678E-2</v>
      </c>
      <c r="J40" s="665" t="e">
        <f t="shared" si="21"/>
        <v>#N/A</v>
      </c>
      <c r="K40" s="683"/>
      <c r="L40" s="684" t="str">
        <f t="shared" si="28"/>
        <v/>
      </c>
      <c r="M40" s="685">
        <f t="shared" si="33"/>
        <v>32.523942557216429</v>
      </c>
      <c r="N40" s="686">
        <f t="shared" si="34"/>
        <v>27.371592941088615</v>
      </c>
      <c r="O40" s="776">
        <v>35.042514413062307</v>
      </c>
      <c r="P40" s="691">
        <f t="shared" si="2"/>
        <v>-0.10891219714233369</v>
      </c>
      <c r="Q40" s="665" t="e">
        <f t="shared" si="22"/>
        <v>#N/A</v>
      </c>
      <c r="R40" s="683"/>
      <c r="S40" s="684" t="str">
        <f t="shared" si="23"/>
        <v/>
      </c>
      <c r="T40" s="695">
        <f t="shared" si="35"/>
        <v>-4.2102459528672864E-2</v>
      </c>
      <c r="U40" s="728">
        <f t="shared" si="36"/>
        <v>-0.23475392127341421</v>
      </c>
      <c r="V40" s="725">
        <f t="shared" si="44"/>
        <v>3.7136053284636317E-2</v>
      </c>
      <c r="W40" s="726">
        <f t="shared" si="45"/>
        <v>0.15678750737331737</v>
      </c>
      <c r="X40" s="727">
        <f t="shared" si="50"/>
        <v>-4.6611908948531733E-2</v>
      </c>
      <c r="Y40" s="724">
        <f t="shared" si="40"/>
        <v>28.950321406856766</v>
      </c>
      <c r="Z40" s="108">
        <f t="shared" si="46"/>
        <v>6.8043152465711701E-2</v>
      </c>
      <c r="AA40" s="723">
        <f t="shared" si="46"/>
        <v>0.26104796967449617</v>
      </c>
      <c r="AB40" s="723">
        <f t="shared" si="46"/>
        <v>-0.12496166474307278</v>
      </c>
      <c r="AC40" s="931">
        <f>[2]Pat!$D40/1000</f>
        <v>46.31</v>
      </c>
      <c r="AD40" s="648">
        <v>0.81416204550298399</v>
      </c>
      <c r="AE40" s="649">
        <v>1</v>
      </c>
      <c r="AF40" s="767">
        <v>57.282324617723198</v>
      </c>
      <c r="AG40" s="768">
        <f t="shared" si="3"/>
        <v>56.880568500819741</v>
      </c>
      <c r="AH40" s="769">
        <f t="shared" si="4"/>
        <v>56.880568500819741</v>
      </c>
      <c r="AI40" s="772">
        <f t="shared" si="8"/>
        <v>57.503711188048115</v>
      </c>
      <c r="AJ40" s="662">
        <f t="shared" si="9"/>
        <v>-1.3930823759507199E-2</v>
      </c>
      <c r="AK40" s="665" t="e">
        <f t="shared" si="16"/>
        <v>#N/A</v>
      </c>
      <c r="AL40" s="683"/>
      <c r="AM40" s="684" t="str">
        <f t="shared" si="39"/>
        <v/>
      </c>
      <c r="AN40" s="685">
        <f t="shared" si="37"/>
        <v>63.387939258110961</v>
      </c>
      <c r="AO40" s="686">
        <f t="shared" si="38"/>
        <v>48.501813866827163</v>
      </c>
      <c r="AP40" s="776">
        <v>58.631514819605862</v>
      </c>
      <c r="AQ40" s="691">
        <f t="shared" si="5"/>
        <v>-1.9235451020286787E-2</v>
      </c>
      <c r="AR40" s="665" t="e">
        <f t="shared" si="24"/>
        <v>#N/A</v>
      </c>
      <c r="AS40" s="683"/>
      <c r="AT40" s="684" t="str">
        <f t="shared" si="25"/>
        <v/>
      </c>
      <c r="AU40" s="695">
        <f t="shared" si="26"/>
        <v>4.9768694321888685E-2</v>
      </c>
      <c r="AV40" s="728">
        <f t="shared" si="27"/>
        <v>-0.14555064603675383</v>
      </c>
      <c r="AW40" s="725">
        <f t="shared" si="47"/>
        <v>0.22032544952613953</v>
      </c>
      <c r="AX40" s="726">
        <f t="shared" si="48"/>
        <v>0.16875797169843643</v>
      </c>
      <c r="AY40" s="727">
        <f t="shared" si="51"/>
        <v>0.1460850388336381</v>
      </c>
      <c r="AZ40" s="724">
        <f t="shared" si="42"/>
        <v>53.711126018136845</v>
      </c>
      <c r="BA40" s="108">
        <f t="shared" si="49"/>
        <v>4.7029155077431911E-2</v>
      </c>
      <c r="BB40" s="723">
        <f t="shared" si="49"/>
        <v>0.1285735137719542</v>
      </c>
      <c r="BC40" s="723">
        <f t="shared" si="49"/>
        <v>-3.4515203617090359E-2</v>
      </c>
      <c r="BD40" s="766"/>
      <c r="BE40" s="754"/>
      <c r="BF40" s="755"/>
      <c r="BG40" s="756"/>
      <c r="BH40" s="757"/>
      <c r="BI40" s="758"/>
      <c r="BJ40" s="743"/>
      <c r="BK40" s="742"/>
      <c r="BL40" s="737"/>
      <c r="BM40" s="933"/>
      <c r="BN40" s="741"/>
      <c r="BO40" s="741"/>
      <c r="BP40" s="740"/>
      <c r="BQ40" s="741"/>
      <c r="BR40" s="740"/>
      <c r="BS40" s="741"/>
      <c r="BT40" s="937"/>
      <c r="BU40" s="741"/>
      <c r="BV40" s="741"/>
      <c r="BW40" s="741"/>
      <c r="BX40" s="739"/>
      <c r="BY40" s="738"/>
      <c r="BZ40" s="942"/>
      <c r="CA40" s="946"/>
      <c r="CB40" s="737"/>
      <c r="CC40" s="737"/>
      <c r="CD40" s="736"/>
      <c r="CE40" s="786">
        <f>[3]OUTM!M40</f>
        <v>132.7548594552826</v>
      </c>
      <c r="CF40" s="779">
        <f>[1]OUTM!$T328</f>
        <v>0</v>
      </c>
      <c r="CG40" s="781">
        <f>[1]OUTM!$U328</f>
        <v>0</v>
      </c>
    </row>
    <row r="41" spans="1:85" ht="13.8" x14ac:dyDescent="0.25">
      <c r="A41" s="14">
        <v>1996.07</v>
      </c>
      <c r="B41" s="931">
        <f>[2]Pat!$B41/1000</f>
        <v>32.396000000000001</v>
      </c>
      <c r="C41" s="648">
        <v>1.08181951636937</v>
      </c>
      <c r="D41" s="649">
        <v>1</v>
      </c>
      <c r="E41" s="767">
        <v>30.7125538524161</v>
      </c>
      <c r="F41" s="768">
        <f t="shared" si="0"/>
        <v>29.94584541118493</v>
      </c>
      <c r="G41" s="769">
        <f t="shared" si="1"/>
        <v>29.94584541118493</v>
      </c>
      <c r="H41" s="772">
        <f t="shared" si="6"/>
        <v>30.501835524898894</v>
      </c>
      <c r="I41" s="662">
        <f t="shared" si="7"/>
        <v>-2.3462846716532416E-2</v>
      </c>
      <c r="J41" s="665" t="e">
        <f t="shared" si="21"/>
        <v>#N/A</v>
      </c>
      <c r="K41" s="683"/>
      <c r="L41" s="684" t="str">
        <f t="shared" si="28"/>
        <v/>
      </c>
      <c r="M41" s="685">
        <f t="shared" si="33"/>
        <v>33.873721883392086</v>
      </c>
      <c r="N41" s="686">
        <f t="shared" si="34"/>
        <v>27.371592941088615</v>
      </c>
      <c r="O41" s="776">
        <v>34.924406987720808</v>
      </c>
      <c r="P41" s="691">
        <f t="shared" si="2"/>
        <v>-0.12663268597164334</v>
      </c>
      <c r="Q41" s="665" t="e">
        <f t="shared" si="22"/>
        <v>#N/A</v>
      </c>
      <c r="R41" s="683"/>
      <c r="S41" s="684" t="str">
        <f t="shared" si="23"/>
        <v/>
      </c>
      <c r="T41" s="695">
        <f t="shared" si="35"/>
        <v>1.5005039618225524E-3</v>
      </c>
      <c r="U41" s="728">
        <f t="shared" si="36"/>
        <v>-0.23475392127341421</v>
      </c>
      <c r="V41" s="725">
        <f t="shared" si="44"/>
        <v>7.5571239041551719E-2</v>
      </c>
      <c r="W41" s="726">
        <f t="shared" si="45"/>
        <v>0.10117686985401386</v>
      </c>
      <c r="X41" s="727">
        <f t="shared" si="50"/>
        <v>-3.7166564139625602E-2</v>
      </c>
      <c r="Y41" s="724">
        <f t="shared" si="40"/>
        <v>29.128913443967537</v>
      </c>
      <c r="Z41" s="108">
        <f t="shared" si="46"/>
        <v>6.8043152465711701E-2</v>
      </c>
      <c r="AA41" s="723">
        <f t="shared" si="46"/>
        <v>0.26104796967449617</v>
      </c>
      <c r="AB41" s="723">
        <f t="shared" si="46"/>
        <v>-0.12496166474307278</v>
      </c>
      <c r="AC41" s="931">
        <f>[2]Pat!$D41/1000</f>
        <v>60.204000000000001</v>
      </c>
      <c r="AD41" s="648">
        <v>1.0792812302100101</v>
      </c>
      <c r="AE41" s="649">
        <v>1</v>
      </c>
      <c r="AF41" s="767">
        <v>56.522985219070499</v>
      </c>
      <c r="AG41" s="768">
        <f t="shared" si="3"/>
        <v>55.78156861700014</v>
      </c>
      <c r="AH41" s="769">
        <f t="shared" si="4"/>
        <v>55.78156861700014</v>
      </c>
      <c r="AI41" s="772">
        <f t="shared" si="8"/>
        <v>55.852659135914237</v>
      </c>
      <c r="AJ41" s="662">
        <f t="shared" si="9"/>
        <v>-2.9132351637266834E-2</v>
      </c>
      <c r="AK41" s="665" t="e">
        <f t="shared" si="16"/>
        <v>#N/A</v>
      </c>
      <c r="AL41" s="683"/>
      <c r="AM41" s="684" t="str">
        <f t="shared" si="39"/>
        <v/>
      </c>
      <c r="AN41" s="685">
        <f t="shared" si="37"/>
        <v>64.286681586384375</v>
      </c>
      <c r="AO41" s="686">
        <f t="shared" si="38"/>
        <v>49.756502116142755</v>
      </c>
      <c r="AP41" s="776">
        <v>58.836185925607509</v>
      </c>
      <c r="AQ41" s="691">
        <f t="shared" si="5"/>
        <v>-5.0709044829412409E-2</v>
      </c>
      <c r="AR41" s="665" t="e">
        <f t="shared" si="24"/>
        <v>#N/A</v>
      </c>
      <c r="AS41" s="683"/>
      <c r="AT41" s="684" t="str">
        <f t="shared" si="25"/>
        <v/>
      </c>
      <c r="AU41" s="695">
        <f t="shared" si="26"/>
        <v>6.1559201156942578E-2</v>
      </c>
      <c r="AV41" s="728">
        <f t="shared" si="27"/>
        <v>-0.12662169928765332</v>
      </c>
      <c r="AW41" s="725">
        <f t="shared" si="47"/>
        <v>0.14573470410944278</v>
      </c>
      <c r="AX41" s="726">
        <f t="shared" si="48"/>
        <v>7.484774379000414E-2</v>
      </c>
      <c r="AY41" s="727">
        <f t="shared" si="51"/>
        <v>0.11770299615773561</v>
      </c>
      <c r="AZ41" s="724">
        <f t="shared" si="42"/>
        <v>54.303153032455199</v>
      </c>
      <c r="BA41" s="108">
        <f t="shared" si="49"/>
        <v>4.7029155077431911E-2</v>
      </c>
      <c r="BB41" s="723">
        <f t="shared" si="49"/>
        <v>0.1285735137719542</v>
      </c>
      <c r="BC41" s="723">
        <f t="shared" si="49"/>
        <v>-3.4515203617090359E-2</v>
      </c>
      <c r="BD41" s="766"/>
      <c r="BE41" s="754"/>
      <c r="BF41" s="755"/>
      <c r="BG41" s="756"/>
      <c r="BH41" s="757"/>
      <c r="BI41" s="758"/>
      <c r="BJ41" s="743"/>
      <c r="BK41" s="742"/>
      <c r="BL41" s="737"/>
      <c r="BM41" s="933"/>
      <c r="BN41" s="741"/>
      <c r="BO41" s="741"/>
      <c r="BP41" s="740"/>
      <c r="BQ41" s="741"/>
      <c r="BR41" s="740"/>
      <c r="BS41" s="741"/>
      <c r="BT41" s="937"/>
      <c r="BU41" s="741"/>
      <c r="BV41" s="741"/>
      <c r="BW41" s="741"/>
      <c r="BX41" s="739"/>
      <c r="BY41" s="738"/>
      <c r="BZ41" s="942"/>
      <c r="CA41" s="946"/>
      <c r="CB41" s="737"/>
      <c r="CC41" s="737"/>
      <c r="CD41" s="736"/>
      <c r="CE41" s="786">
        <f>[3]OUTM!M41</f>
        <v>134.05034332230252</v>
      </c>
      <c r="CF41" s="779">
        <f>[1]OUTM!$T329</f>
        <v>0</v>
      </c>
      <c r="CG41" s="781">
        <f>[1]OUTM!$U329</f>
        <v>0</v>
      </c>
    </row>
    <row r="42" spans="1:85" ht="13.8" x14ac:dyDescent="0.25">
      <c r="A42" s="14">
        <v>1996.08</v>
      </c>
      <c r="B42" s="931">
        <f>[2]Pat!$B42/1000</f>
        <v>31.686</v>
      </c>
      <c r="C42" s="648">
        <v>1.0307942826938199</v>
      </c>
      <c r="D42" s="649">
        <v>1</v>
      </c>
      <c r="E42" s="767">
        <v>30.4566613742609</v>
      </c>
      <c r="F42" s="768">
        <f t="shared" si="0"/>
        <v>30.73940216004457</v>
      </c>
      <c r="G42" s="769">
        <f t="shared" si="1"/>
        <v>30.73940216004457</v>
      </c>
      <c r="H42" s="772">
        <f t="shared" si="6"/>
        <v>30.181328369314748</v>
      </c>
      <c r="I42" s="662">
        <f t="shared" si="7"/>
        <v>-1.0563395687872139E-2</v>
      </c>
      <c r="J42" s="665" t="e">
        <f t="shared" si="21"/>
        <v>#N/A</v>
      </c>
      <c r="K42" s="683"/>
      <c r="L42" s="684" t="str">
        <f t="shared" si="28"/>
        <v/>
      </c>
      <c r="M42" s="685">
        <f t="shared" si="33"/>
        <v>35.718970285871613</v>
      </c>
      <c r="N42" s="686">
        <f t="shared" si="34"/>
        <v>27.371592941088615</v>
      </c>
      <c r="O42" s="776">
        <v>34.80639782676694</v>
      </c>
      <c r="P42" s="691">
        <f t="shared" si="2"/>
        <v>-0.13287986537622698</v>
      </c>
      <c r="Q42" s="665" t="e">
        <f t="shared" si="22"/>
        <v>#N/A</v>
      </c>
      <c r="R42" s="683"/>
      <c r="S42" s="684" t="str">
        <f t="shared" si="23"/>
        <v/>
      </c>
      <c r="T42" s="695">
        <f t="shared" si="35"/>
        <v>6.0256019259770977E-2</v>
      </c>
      <c r="U42" s="728">
        <f t="shared" si="36"/>
        <v>-0.23475392127341421</v>
      </c>
      <c r="V42" s="725">
        <f t="shared" si="44"/>
        <v>8.0841259864896431E-2</v>
      </c>
      <c r="W42" s="726">
        <f t="shared" si="45"/>
        <v>6.7718422481749307E-2</v>
      </c>
      <c r="X42" s="727">
        <f t="shared" si="50"/>
        <v>-1.4446923918872923E-2</v>
      </c>
      <c r="Y42" s="724">
        <f t="shared" si="40"/>
        <v>29.317030538522548</v>
      </c>
      <c r="Z42" s="108">
        <f t="shared" si="46"/>
        <v>6.8043152465711701E-2</v>
      </c>
      <c r="AA42" s="723">
        <f t="shared" si="46"/>
        <v>0.26104796967449617</v>
      </c>
      <c r="AB42" s="723">
        <f t="shared" si="46"/>
        <v>-0.12496166474307278</v>
      </c>
      <c r="AC42" s="931">
        <f>[2]Pat!$D42/1000</f>
        <v>55.738999999999997</v>
      </c>
      <c r="AD42" s="648">
        <v>1.0140460669679401</v>
      </c>
      <c r="AE42" s="649">
        <v>1</v>
      </c>
      <c r="AF42" s="767">
        <v>55.629560910413197</v>
      </c>
      <c r="AG42" s="768">
        <f t="shared" si="3"/>
        <v>54.966930808836942</v>
      </c>
      <c r="AH42" s="769">
        <f t="shared" si="4"/>
        <v>54.966930808836942</v>
      </c>
      <c r="AI42" s="772">
        <f t="shared" si="8"/>
        <v>55.789196116876425</v>
      </c>
      <c r="AJ42" s="662">
        <f t="shared" si="9"/>
        <v>-1.1369038203436173E-3</v>
      </c>
      <c r="AK42" s="665" t="e">
        <f t="shared" si="16"/>
        <v>#N/A</v>
      </c>
      <c r="AL42" s="683"/>
      <c r="AM42" s="684" t="str">
        <f t="shared" si="39"/>
        <v/>
      </c>
      <c r="AN42" s="685">
        <f t="shared" si="37"/>
        <v>64.457662957526694</v>
      </c>
      <c r="AO42" s="686">
        <f t="shared" si="38"/>
        <v>52.240241948008716</v>
      </c>
      <c r="AP42" s="776">
        <v>59.039171217133024</v>
      </c>
      <c r="AQ42" s="691">
        <f t="shared" si="5"/>
        <v>-5.5047776472063048E-2</v>
      </c>
      <c r="AR42" s="665" t="e">
        <f t="shared" si="24"/>
        <v>#N/A</v>
      </c>
      <c r="AS42" s="683"/>
      <c r="AT42" s="684" t="str">
        <f t="shared" si="25"/>
        <v/>
      </c>
      <c r="AU42" s="695">
        <f t="shared" si="26"/>
        <v>6.1559201156942578E-2</v>
      </c>
      <c r="AV42" s="728">
        <f t="shared" si="27"/>
        <v>-0.10924777899565385</v>
      </c>
      <c r="AW42" s="725">
        <f t="shared" si="47"/>
        <v>0.13525678083027093</v>
      </c>
      <c r="AX42" s="726">
        <f t="shared" si="48"/>
        <v>5.1105378356156583E-2</v>
      </c>
      <c r="AY42" s="727">
        <f t="shared" si="51"/>
        <v>0.11186603792511551</v>
      </c>
      <c r="AZ42" s="724">
        <f t="shared" si="42"/>
        <v>54.857056137557016</v>
      </c>
      <c r="BA42" s="108">
        <f t="shared" si="49"/>
        <v>4.7029155077431911E-2</v>
      </c>
      <c r="BB42" s="723">
        <f t="shared" si="49"/>
        <v>0.1285735137719542</v>
      </c>
      <c r="BC42" s="723">
        <f t="shared" si="49"/>
        <v>-3.4515203617090359E-2</v>
      </c>
      <c r="BD42" s="766"/>
      <c r="BE42" s="754"/>
      <c r="BF42" s="755"/>
      <c r="BG42" s="756"/>
      <c r="BH42" s="757"/>
      <c r="BI42" s="758"/>
      <c r="BJ42" s="743"/>
      <c r="BK42" s="742"/>
      <c r="BL42" s="737"/>
      <c r="BM42" s="933"/>
      <c r="BN42" s="741"/>
      <c r="BO42" s="741"/>
      <c r="BP42" s="740"/>
      <c r="BQ42" s="741"/>
      <c r="BR42" s="740"/>
      <c r="BS42" s="741"/>
      <c r="BT42" s="937"/>
      <c r="BU42" s="741"/>
      <c r="BV42" s="741"/>
      <c r="BW42" s="741"/>
      <c r="BX42" s="739"/>
      <c r="BY42" s="738"/>
      <c r="BZ42" s="942"/>
      <c r="CA42" s="946"/>
      <c r="CB42" s="737"/>
      <c r="CC42" s="737"/>
      <c r="CD42" s="736"/>
      <c r="CE42" s="786">
        <f>[3]OUTM!M42</f>
        <v>133.29224698947283</v>
      </c>
      <c r="CF42" s="779">
        <f>[1]OUTM!$T330</f>
        <v>0</v>
      </c>
      <c r="CG42" s="781">
        <f>[1]OUTM!$U330</f>
        <v>0</v>
      </c>
    </row>
    <row r="43" spans="1:85" ht="13.8" x14ac:dyDescent="0.25">
      <c r="A43" s="14">
        <v>1996.09</v>
      </c>
      <c r="B43" s="931">
        <f>[2]Pat!$B43/1000</f>
        <v>30.321999999999999</v>
      </c>
      <c r="C43" s="648">
        <v>1.03485710299498</v>
      </c>
      <c r="D43" s="649">
        <v>1</v>
      </c>
      <c r="E43" s="767">
        <v>30.419834874234901</v>
      </c>
      <c r="F43" s="768">
        <f t="shared" si="0"/>
        <v>29.300663745984927</v>
      </c>
      <c r="G43" s="769">
        <f t="shared" si="1"/>
        <v>29.300663745984927</v>
      </c>
      <c r="H43" s="772">
        <f t="shared" si="6"/>
        <v>29.910786130968482</v>
      </c>
      <c r="I43" s="662">
        <f t="shared" si="7"/>
        <v>-9.004311747186567E-3</v>
      </c>
      <c r="J43" s="665" t="e">
        <f t="shared" si="21"/>
        <v>#N/A</v>
      </c>
      <c r="K43" s="683"/>
      <c r="L43" s="684" t="str">
        <f t="shared" si="28"/>
        <v/>
      </c>
      <c r="M43" s="685">
        <f t="shared" si="33"/>
        <v>36.638861770874882</v>
      </c>
      <c r="N43" s="686">
        <f t="shared" si="34"/>
        <v>27.371592941088615</v>
      </c>
      <c r="O43" s="776">
        <v>34.688168475332979</v>
      </c>
      <c r="P43" s="691">
        <f t="shared" si="2"/>
        <v>-0.13772368373273236</v>
      </c>
      <c r="Q43" s="665" t="e">
        <f t="shared" si="22"/>
        <v>#N/A</v>
      </c>
      <c r="R43" s="683"/>
      <c r="S43" s="684" t="str">
        <f t="shared" si="23"/>
        <v/>
      </c>
      <c r="T43" s="695">
        <f t="shared" si="35"/>
        <v>9.203096160452473E-2</v>
      </c>
      <c r="U43" s="728">
        <f t="shared" si="36"/>
        <v>-0.23475392127341421</v>
      </c>
      <c r="V43" s="725">
        <f t="shared" si="44"/>
        <v>6.6045712102542398E-2</v>
      </c>
      <c r="W43" s="726">
        <f t="shared" si="45"/>
        <v>3.771006078914807E-2</v>
      </c>
      <c r="X43" s="727">
        <f t="shared" si="50"/>
        <v>4.808789847766004E-3</v>
      </c>
      <c r="Y43" s="724">
        <f t="shared" si="40"/>
        <v>29.471454745910307</v>
      </c>
      <c r="Z43" s="108">
        <f t="shared" si="46"/>
        <v>6.8043152465711701E-2</v>
      </c>
      <c r="AA43" s="723">
        <f t="shared" si="46"/>
        <v>0.26104796967449617</v>
      </c>
      <c r="AB43" s="723">
        <f t="shared" si="46"/>
        <v>-0.12496166474307278</v>
      </c>
      <c r="AC43" s="931">
        <f>[2]Pat!$D43/1000</f>
        <v>54.996000000000002</v>
      </c>
      <c r="AD43" s="648">
        <v>0.95742868068674503</v>
      </c>
      <c r="AE43" s="649">
        <v>1</v>
      </c>
      <c r="AF43" s="767">
        <v>54.812491768134002</v>
      </c>
      <c r="AG43" s="768">
        <f t="shared" si="3"/>
        <v>57.441354232831671</v>
      </c>
      <c r="AH43" s="769">
        <f t="shared" si="4"/>
        <v>57.441354232831671</v>
      </c>
      <c r="AI43" s="772">
        <f t="shared" si="8"/>
        <v>56.077129806595281</v>
      </c>
      <c r="AJ43" s="662">
        <f t="shared" si="9"/>
        <v>5.1478284139305358E-3</v>
      </c>
      <c r="AK43" s="665" t="e">
        <f t="shared" si="16"/>
        <v>#N/A</v>
      </c>
      <c r="AL43" s="683"/>
      <c r="AM43" s="684" t="str">
        <f t="shared" si="39"/>
        <v/>
      </c>
      <c r="AN43" s="685">
        <f t="shared" si="37"/>
        <v>64.457662957526694</v>
      </c>
      <c r="AO43" s="686">
        <f t="shared" si="38"/>
        <v>53.119687348836464</v>
      </c>
      <c r="AP43" s="776">
        <v>59.240141789320518</v>
      </c>
      <c r="AQ43" s="691">
        <f t="shared" si="5"/>
        <v>-5.3393052197174939E-2</v>
      </c>
      <c r="AR43" s="665" t="e">
        <f t="shared" si="24"/>
        <v>#N/A</v>
      </c>
      <c r="AS43" s="683"/>
      <c r="AT43" s="684" t="str">
        <f t="shared" si="25"/>
        <v/>
      </c>
      <c r="AU43" s="695">
        <f t="shared" si="26"/>
        <v>6.1559201156942578E-2</v>
      </c>
      <c r="AV43" s="728">
        <f t="shared" si="27"/>
        <v>-0.10924777899565385</v>
      </c>
      <c r="AW43" s="725">
        <f t="shared" si="47"/>
        <v>0.156186239973785</v>
      </c>
      <c r="AX43" s="726">
        <f t="shared" si="48"/>
        <v>4.1446160535591359E-2</v>
      </c>
      <c r="AY43" s="727">
        <f t="shared" si="51"/>
        <v>0.10391389328910972</v>
      </c>
      <c r="AZ43" s="724">
        <f t="shared" si="42"/>
        <v>55.488332465871025</v>
      </c>
      <c r="BA43" s="108">
        <f t="shared" si="49"/>
        <v>4.7029155077431911E-2</v>
      </c>
      <c r="BB43" s="723">
        <f t="shared" si="49"/>
        <v>0.1285735137719542</v>
      </c>
      <c r="BC43" s="723">
        <f t="shared" si="49"/>
        <v>-3.4515203617090359E-2</v>
      </c>
      <c r="BD43" s="766"/>
      <c r="BE43" s="754"/>
      <c r="BF43" s="755"/>
      <c r="BG43" s="756"/>
      <c r="BH43" s="757"/>
      <c r="BI43" s="758"/>
      <c r="BJ43" s="743"/>
      <c r="BK43" s="742"/>
      <c r="BL43" s="737"/>
      <c r="BM43" s="933"/>
      <c r="BN43" s="741"/>
      <c r="BO43" s="741"/>
      <c r="BP43" s="740"/>
      <c r="BQ43" s="741"/>
      <c r="BR43" s="740"/>
      <c r="BS43" s="741"/>
      <c r="BT43" s="937"/>
      <c r="BU43" s="741"/>
      <c r="BV43" s="741"/>
      <c r="BW43" s="741"/>
      <c r="BX43" s="739"/>
      <c r="BY43" s="738"/>
      <c r="BZ43" s="942"/>
      <c r="CA43" s="946"/>
      <c r="CB43" s="737"/>
      <c r="CC43" s="737"/>
      <c r="CD43" s="736"/>
      <c r="CE43" s="786">
        <f>[3]OUTM!M43</f>
        <v>131.42563589043226</v>
      </c>
      <c r="CF43" s="779">
        <f>[1]OUTM!$T331</f>
        <v>0</v>
      </c>
      <c r="CG43" s="781">
        <f>[1]OUTM!$U331</f>
        <v>0</v>
      </c>
    </row>
    <row r="44" spans="1:85" ht="13.8" x14ac:dyDescent="0.25">
      <c r="A44" s="14">
        <v>1996.1</v>
      </c>
      <c r="B44" s="931">
        <f>[2]Pat!$B44/1000</f>
        <v>30.861999999999998</v>
      </c>
      <c r="C44" s="648">
        <v>1.0184666842727499</v>
      </c>
      <c r="D44" s="649">
        <v>1</v>
      </c>
      <c r="E44" s="767">
        <v>30.630671866147001</v>
      </c>
      <c r="F44" s="768">
        <f t="shared" si="0"/>
        <v>30.30241487185949</v>
      </c>
      <c r="G44" s="769">
        <f t="shared" si="1"/>
        <v>30.30241487185949</v>
      </c>
      <c r="H44" s="772">
        <f t="shared" si="6"/>
        <v>30.473346297150783</v>
      </c>
      <c r="I44" s="662">
        <f t="shared" si="7"/>
        <v>1.8633254138819923E-2</v>
      </c>
      <c r="J44" s="665" t="e">
        <f t="shared" si="21"/>
        <v>#N/A</v>
      </c>
      <c r="K44" s="683"/>
      <c r="L44" s="684" t="str">
        <f t="shared" si="28"/>
        <v/>
      </c>
      <c r="M44" s="685">
        <f t="shared" si="33"/>
        <v>37.177401895812082</v>
      </c>
      <c r="N44" s="686">
        <f t="shared" si="34"/>
        <v>27.601492882848113</v>
      </c>
      <c r="O44" s="776">
        <v>34.569376464691089</v>
      </c>
      <c r="P44" s="691">
        <f t="shared" si="2"/>
        <v>-0.11848724467807403</v>
      </c>
      <c r="Q44" s="665" t="e">
        <f t="shared" si="22"/>
        <v>#N/A</v>
      </c>
      <c r="R44" s="683"/>
      <c r="S44" s="684" t="str">
        <f t="shared" si="23"/>
        <v/>
      </c>
      <c r="T44" s="695">
        <f t="shared" si="35"/>
        <v>0.11280017104555551</v>
      </c>
      <c r="U44" s="728">
        <f t="shared" si="36"/>
        <v>-0.22563809189049189</v>
      </c>
      <c r="V44" s="725">
        <f t="shared" si="44"/>
        <v>9.9571215235837673E-2</v>
      </c>
      <c r="W44" s="726">
        <f t="shared" si="45"/>
        <v>6.3661696065373752E-2</v>
      </c>
      <c r="X44" s="727">
        <f t="shared" si="50"/>
        <v>4.2529869186951563E-2</v>
      </c>
      <c r="Y44" s="724">
        <f t="shared" si="40"/>
        <v>29.701413181909913</v>
      </c>
      <c r="Z44" s="108">
        <f t="shared" si="46"/>
        <v>6.8043152465711701E-2</v>
      </c>
      <c r="AA44" s="723">
        <f t="shared" si="46"/>
        <v>0.26104796967449617</v>
      </c>
      <c r="AB44" s="723">
        <f t="shared" si="46"/>
        <v>-0.12496166474307278</v>
      </c>
      <c r="AC44" s="931">
        <f>[2]Pat!$D44/1000</f>
        <v>60.088000000000001</v>
      </c>
      <c r="AD44" s="648">
        <v>1.10336459459124</v>
      </c>
      <c r="AE44" s="649">
        <v>1</v>
      </c>
      <c r="AF44" s="767">
        <v>54.434424333060903</v>
      </c>
      <c r="AG44" s="768">
        <f t="shared" si="3"/>
        <v>54.458879951880832</v>
      </c>
      <c r="AH44" s="769">
        <f t="shared" si="4"/>
        <v>54.458879951880832</v>
      </c>
      <c r="AI44" s="772">
        <f t="shared" si="8"/>
        <v>54.487760495499465</v>
      </c>
      <c r="AJ44" s="662">
        <f t="shared" si="9"/>
        <v>-2.8751962694151784E-2</v>
      </c>
      <c r="AK44" s="665" t="e">
        <f t="shared" si="16"/>
        <v>#N/A</v>
      </c>
      <c r="AL44" s="683"/>
      <c r="AM44" s="684" t="str">
        <f t="shared" si="39"/>
        <v/>
      </c>
      <c r="AN44" s="685">
        <f t="shared" si="37"/>
        <v>64.457662957526694</v>
      </c>
      <c r="AO44" s="686">
        <f t="shared" si="38"/>
        <v>53.119687348836464</v>
      </c>
      <c r="AP44" s="776">
        <v>59.438751863086395</v>
      </c>
      <c r="AQ44" s="691">
        <f t="shared" si="5"/>
        <v>-8.3295681897749829E-2</v>
      </c>
      <c r="AR44" s="665" t="e">
        <f t="shared" si="24"/>
        <v>#N/A</v>
      </c>
      <c r="AS44" s="683"/>
      <c r="AT44" s="684" t="str">
        <f t="shared" si="25"/>
        <v/>
      </c>
      <c r="AU44" s="695">
        <f t="shared" si="26"/>
        <v>6.1559201156942578E-2</v>
      </c>
      <c r="AV44" s="728">
        <f t="shared" si="27"/>
        <v>-0.10924777899565385</v>
      </c>
      <c r="AW44" s="725">
        <f t="shared" si="47"/>
        <v>9.5088243307636544E-2</v>
      </c>
      <c r="AX44" s="726">
        <f t="shared" si="48"/>
        <v>-3.3035852749737971E-2</v>
      </c>
      <c r="AY44" s="727">
        <f t="shared" si="51"/>
        <v>6.0356546501640462E-2</v>
      </c>
      <c r="AZ44" s="724">
        <f t="shared" si="42"/>
        <v>55.882603997484082</v>
      </c>
      <c r="BA44" s="108">
        <f t="shared" si="49"/>
        <v>4.7029155077431911E-2</v>
      </c>
      <c r="BB44" s="723">
        <f t="shared" si="49"/>
        <v>0.1285735137719542</v>
      </c>
      <c r="BC44" s="723">
        <f t="shared" si="49"/>
        <v>-3.4515203617090359E-2</v>
      </c>
      <c r="BD44" s="766"/>
      <c r="BE44" s="754"/>
      <c r="BF44" s="755"/>
      <c r="BG44" s="756"/>
      <c r="BH44" s="757"/>
      <c r="BI44" s="758"/>
      <c r="BJ44" s="743"/>
      <c r="BK44" s="742"/>
      <c r="BL44" s="737"/>
      <c r="BM44" s="933"/>
      <c r="BN44" s="741"/>
      <c r="BO44" s="741"/>
      <c r="BP44" s="740"/>
      <c r="BQ44" s="741"/>
      <c r="BR44" s="740"/>
      <c r="BS44" s="741"/>
      <c r="BT44" s="937"/>
      <c r="BU44" s="741"/>
      <c r="BV44" s="741"/>
      <c r="BW44" s="741"/>
      <c r="BX44" s="739"/>
      <c r="BY44" s="738"/>
      <c r="BZ44" s="942"/>
      <c r="CA44" s="946"/>
      <c r="CB44" s="737"/>
      <c r="CC44" s="737"/>
      <c r="CD44" s="736"/>
      <c r="CE44" s="786">
        <f>[3]OUTM!M44</f>
        <v>132.20630776630122</v>
      </c>
      <c r="CF44" s="779">
        <f>[1]OUTM!$T332</f>
        <v>0</v>
      </c>
      <c r="CG44" s="781">
        <f>[1]OUTM!$U332</f>
        <v>0</v>
      </c>
    </row>
    <row r="45" spans="1:85" ht="13.8" x14ac:dyDescent="0.25">
      <c r="A45" s="14">
        <v>1996.11</v>
      </c>
      <c r="B45" s="931">
        <f>[2]Pat!$B45/1000</f>
        <v>25.001999999999999</v>
      </c>
      <c r="C45" s="648">
        <v>0.78160824837544296</v>
      </c>
      <c r="D45" s="649">
        <v>1</v>
      </c>
      <c r="E45" s="767">
        <v>30.945687747752501</v>
      </c>
      <c r="F45" s="768">
        <f t="shared" si="0"/>
        <v>31.987891698899229</v>
      </c>
      <c r="G45" s="769">
        <f t="shared" si="1"/>
        <v>31.987891698899229</v>
      </c>
      <c r="H45" s="772">
        <f t="shared" si="6"/>
        <v>31.397738944494588</v>
      </c>
      <c r="I45" s="662">
        <f t="shared" si="7"/>
        <v>2.9883472533841476E-2</v>
      </c>
      <c r="J45" s="665" t="e">
        <f t="shared" si="21"/>
        <v>#N/A</v>
      </c>
      <c r="K45" s="683"/>
      <c r="L45" s="684" t="str">
        <f t="shared" si="28"/>
        <v/>
      </c>
      <c r="M45" s="685">
        <f t="shared" si="33"/>
        <v>37.601938289093354</v>
      </c>
      <c r="N45" s="686">
        <f t="shared" si="34"/>
        <v>28.767289274236855</v>
      </c>
      <c r="O45" s="776">
        <v>34.449654521428364</v>
      </c>
      <c r="P45" s="691">
        <f t="shared" si="2"/>
        <v>-8.8590600379908735E-2</v>
      </c>
      <c r="Q45" s="665" t="e">
        <f t="shared" si="22"/>
        <v>#N/A</v>
      </c>
      <c r="R45" s="683"/>
      <c r="S45" s="684" t="str">
        <f t="shared" si="23"/>
        <v/>
      </c>
      <c r="T45" s="695">
        <f t="shared" si="35"/>
        <v>0.13048260017557078</v>
      </c>
      <c r="U45" s="728">
        <f t="shared" si="36"/>
        <v>-0.1901453165782111</v>
      </c>
      <c r="V45" s="725">
        <f t="shared" si="44"/>
        <v>0.14302981099665635</v>
      </c>
      <c r="W45" s="726">
        <f t="shared" si="45"/>
        <v>0.10797907491692049</v>
      </c>
      <c r="X45" s="727">
        <f t="shared" si="50"/>
        <v>8.3009242783557369E-2</v>
      </c>
      <c r="Y45" s="724">
        <f t="shared" si="40"/>
        <v>30.028818806253582</v>
      </c>
      <c r="Z45" s="108">
        <f t="shared" si="46"/>
        <v>6.8043152465711701E-2</v>
      </c>
      <c r="AA45" s="723">
        <f t="shared" si="46"/>
        <v>0.26104796967449617</v>
      </c>
      <c r="AB45" s="723">
        <f t="shared" si="46"/>
        <v>-0.12496166474307278</v>
      </c>
      <c r="AC45" s="931">
        <f>[2]Pat!$D45/1000</f>
        <v>54.829000000000001</v>
      </c>
      <c r="AD45" s="648">
        <v>1.0627437719384201</v>
      </c>
      <c r="AE45" s="649">
        <v>1</v>
      </c>
      <c r="AF45" s="767">
        <v>54.903092340757603</v>
      </c>
      <c r="AG45" s="768">
        <f t="shared" si="3"/>
        <v>51.591927845404513</v>
      </c>
      <c r="AH45" s="769">
        <f t="shared" si="4"/>
        <v>51.591927845404513</v>
      </c>
      <c r="AI45" s="772">
        <f t="shared" si="8"/>
        <v>53.119687348836464</v>
      </c>
      <c r="AJ45" s="662">
        <f t="shared" si="9"/>
        <v>-2.5428478985007021E-2</v>
      </c>
      <c r="AK45" s="665" t="e">
        <f t="shared" si="16"/>
        <v>#N/A</v>
      </c>
      <c r="AL45" s="683" t="s">
        <v>254</v>
      </c>
      <c r="AM45" s="684">
        <f t="shared" si="39"/>
        <v>-1</v>
      </c>
      <c r="AN45" s="685">
        <f t="shared" si="37"/>
        <v>64.457662957526694</v>
      </c>
      <c r="AO45" s="686">
        <f t="shared" si="38"/>
        <v>53.119687348836464</v>
      </c>
      <c r="AP45" s="776">
        <v>59.634639236647253</v>
      </c>
      <c r="AQ45" s="691">
        <f t="shared" si="5"/>
        <v>-0.10924777899565385</v>
      </c>
      <c r="AR45" s="665" t="e">
        <f t="shared" si="24"/>
        <v>#N/A</v>
      </c>
      <c r="AS45" s="683" t="s">
        <v>254</v>
      </c>
      <c r="AT45" s="684">
        <f t="shared" si="25"/>
        <v>-1</v>
      </c>
      <c r="AU45" s="695">
        <f t="shared" si="26"/>
        <v>6.1559201156942578E-2</v>
      </c>
      <c r="AV45" s="728">
        <f t="shared" si="27"/>
        <v>-0.10924777899565385</v>
      </c>
      <c r="AW45" s="725">
        <f t="shared" si="47"/>
        <v>1.683463491043935E-2</v>
      </c>
      <c r="AX45" s="726">
        <f t="shared" si="48"/>
        <v>-8.9362321403612555E-2</v>
      </c>
      <c r="AY45" s="727">
        <f t="shared" si="51"/>
        <v>2.178287651683819E-2</v>
      </c>
      <c r="AZ45" s="724">
        <f t="shared" si="42"/>
        <v>55.955891114219725</v>
      </c>
      <c r="BA45" s="108">
        <f t="shared" si="49"/>
        <v>4.7029155077431911E-2</v>
      </c>
      <c r="BB45" s="723">
        <f t="shared" si="49"/>
        <v>0.1285735137719542</v>
      </c>
      <c r="BC45" s="723">
        <f t="shared" si="49"/>
        <v>-3.4515203617090359E-2</v>
      </c>
      <c r="BD45" s="766"/>
      <c r="BE45" s="754"/>
      <c r="BF45" s="755"/>
      <c r="BG45" s="756"/>
      <c r="BH45" s="757"/>
      <c r="BI45" s="758"/>
      <c r="BJ45" s="743"/>
      <c r="BK45" s="742"/>
      <c r="BL45" s="737"/>
      <c r="BM45" s="933"/>
      <c r="BN45" s="741"/>
      <c r="BO45" s="741"/>
      <c r="BP45" s="740"/>
      <c r="BQ45" s="741"/>
      <c r="BR45" s="740"/>
      <c r="BS45" s="741"/>
      <c r="BT45" s="937"/>
      <c r="BU45" s="741"/>
      <c r="BV45" s="741"/>
      <c r="BW45" s="741"/>
      <c r="BX45" s="739"/>
      <c r="BY45" s="738"/>
      <c r="BZ45" s="942"/>
      <c r="CA45" s="946"/>
      <c r="CB45" s="737"/>
      <c r="CC45" s="737"/>
      <c r="CD45" s="736"/>
      <c r="CE45" s="786">
        <f>[3]OUTM!M45</f>
        <v>132.82462715435352</v>
      </c>
      <c r="CF45" s="779">
        <f>[1]OUTM!$T333</f>
        <v>0</v>
      </c>
      <c r="CG45" s="781">
        <f>[1]OUTM!$U333</f>
        <v>0</v>
      </c>
    </row>
    <row r="46" spans="1:85" ht="13.8" x14ac:dyDescent="0.25">
      <c r="A46" s="14">
        <v>1996.12</v>
      </c>
      <c r="B46" s="931">
        <f>[2]Pat!$B46/1000</f>
        <v>20.346</v>
      </c>
      <c r="C46" s="648">
        <v>0.56836024581948796</v>
      </c>
      <c r="D46" s="649">
        <v>0</v>
      </c>
      <c r="E46" s="767">
        <v>31.312757508320399</v>
      </c>
      <c r="F46" s="768">
        <f t="shared" si="0"/>
        <v>35.797718347918938</v>
      </c>
      <c r="G46" s="769">
        <f t="shared" si="1"/>
        <v>31.312757508320399</v>
      </c>
      <c r="H46" s="772">
        <f t="shared" si="6"/>
        <v>31.565612247963102</v>
      </c>
      <c r="I46" s="662">
        <f t="shared" si="7"/>
        <v>5.3324258660151606E-3</v>
      </c>
      <c r="J46" s="665" t="e">
        <f t="shared" si="21"/>
        <v>#N/A</v>
      </c>
      <c r="K46" s="683"/>
      <c r="L46" s="684" t="str">
        <f t="shared" si="28"/>
        <v/>
      </c>
      <c r="M46" s="685">
        <f t="shared" si="33"/>
        <v>37.870658607197882</v>
      </c>
      <c r="N46" s="686">
        <f t="shared" si="34"/>
        <v>29.910786130968482</v>
      </c>
      <c r="O46" s="776">
        <v>34.328614105100904</v>
      </c>
      <c r="P46" s="691">
        <f t="shared" si="2"/>
        <v>-8.0486845425176812E-2</v>
      </c>
      <c r="Q46" s="665" t="e">
        <f t="shared" si="22"/>
        <v>#N/A</v>
      </c>
      <c r="R46" s="683"/>
      <c r="S46" s="684" t="str">
        <f t="shared" si="23"/>
        <v/>
      </c>
      <c r="T46" s="695">
        <f t="shared" si="35"/>
        <v>0.14379594152997477</v>
      </c>
      <c r="U46" s="728">
        <f t="shared" si="36"/>
        <v>-0.14921251639312927</v>
      </c>
      <c r="V46" s="725">
        <f t="shared" si="44"/>
        <v>0.15322525495323558</v>
      </c>
      <c r="W46" s="726">
        <f t="shared" si="45"/>
        <v>9.652155061112766E-2</v>
      </c>
      <c r="X46" s="727">
        <f t="shared" si="50"/>
        <v>8.9939485103848638E-2</v>
      </c>
      <c r="Y46" s="724">
        <f t="shared" si="40"/>
        <v>30.378320415159791</v>
      </c>
      <c r="Z46" s="108">
        <f t="shared" si="46"/>
        <v>6.8043152465711701E-2</v>
      </c>
      <c r="AA46" s="723">
        <f t="shared" si="46"/>
        <v>0.26104796967449617</v>
      </c>
      <c r="AB46" s="723">
        <f t="shared" si="46"/>
        <v>-0.12496166474307278</v>
      </c>
      <c r="AC46" s="931">
        <f>[2]Pat!$D46/1000</f>
        <v>58.966000000000001</v>
      </c>
      <c r="AD46" s="648">
        <v>1.0753152164920801</v>
      </c>
      <c r="AE46" s="649">
        <v>1</v>
      </c>
      <c r="AF46" s="767">
        <v>56.304041116378897</v>
      </c>
      <c r="AG46" s="768">
        <f t="shared" si="3"/>
        <v>54.836013752656029</v>
      </c>
      <c r="AH46" s="769">
        <f t="shared" si="4"/>
        <v>54.836013752656029</v>
      </c>
      <c r="AI46" s="772">
        <f t="shared" si="8"/>
        <v>55.430092767519781</v>
      </c>
      <c r="AJ46" s="662">
        <f t="shared" si="9"/>
        <v>4.2575017629467943E-2</v>
      </c>
      <c r="AK46" s="665" t="e">
        <f t="shared" si="16"/>
        <v>#N/A</v>
      </c>
      <c r="AL46" s="683"/>
      <c r="AM46" s="684" t="str">
        <f t="shared" si="39"/>
        <v/>
      </c>
      <c r="AN46" s="685">
        <f t="shared" si="37"/>
        <v>66.959588755552772</v>
      </c>
      <c r="AO46" s="686">
        <f t="shared" si="38"/>
        <v>53.119687348836464</v>
      </c>
      <c r="AP46" s="776">
        <v>59.827416002137817</v>
      </c>
      <c r="AQ46" s="691">
        <f t="shared" si="5"/>
        <v>-7.3500136366593249E-2</v>
      </c>
      <c r="AR46" s="665" t="e">
        <f t="shared" si="24"/>
        <v>#N/A</v>
      </c>
      <c r="AS46" s="683"/>
      <c r="AT46" s="684" t="str">
        <f t="shared" si="25"/>
        <v/>
      </c>
      <c r="AU46" s="695">
        <f t="shared" si="26"/>
        <v>9.1416550815819342E-2</v>
      </c>
      <c r="AV46" s="728">
        <f t="shared" si="27"/>
        <v>-0.10924777899565385</v>
      </c>
      <c r="AW46" s="725">
        <f t="shared" si="47"/>
        <v>3.7671506194318694E-2</v>
      </c>
      <c r="AX46" s="726">
        <f t="shared" si="48"/>
        <v>-1.7278676313692731E-2</v>
      </c>
      <c r="AY46" s="727">
        <f t="shared" si="51"/>
        <v>4.6898377520091072E-2</v>
      </c>
      <c r="AZ46" s="724">
        <f t="shared" si="42"/>
        <v>56.123585086619968</v>
      </c>
      <c r="BA46" s="108">
        <f t="shared" si="49"/>
        <v>4.7029155077431911E-2</v>
      </c>
      <c r="BB46" s="723">
        <f t="shared" si="49"/>
        <v>0.1285735137719542</v>
      </c>
      <c r="BC46" s="723">
        <f t="shared" si="49"/>
        <v>-3.4515203617090359E-2</v>
      </c>
      <c r="BD46" s="766"/>
      <c r="BE46" s="754"/>
      <c r="BF46" s="755"/>
      <c r="BG46" s="756"/>
      <c r="BH46" s="757"/>
      <c r="BI46" s="758"/>
      <c r="BJ46" s="743"/>
      <c r="BK46" s="742"/>
      <c r="BL46" s="737"/>
      <c r="BM46" s="933"/>
      <c r="BN46" s="741"/>
      <c r="BO46" s="741"/>
      <c r="BP46" s="740"/>
      <c r="BQ46" s="741"/>
      <c r="BR46" s="740"/>
      <c r="BS46" s="741"/>
      <c r="BT46" s="937"/>
      <c r="BU46" s="741"/>
      <c r="BV46" s="741"/>
      <c r="BW46" s="741"/>
      <c r="BX46" s="739"/>
      <c r="BY46" s="738"/>
      <c r="BZ46" s="942"/>
      <c r="CA46" s="946"/>
      <c r="CB46" s="737"/>
      <c r="CC46" s="737"/>
      <c r="CD46" s="736"/>
      <c r="CE46" s="786">
        <f>[3]OUTM!M46</f>
        <v>132.58567682733499</v>
      </c>
      <c r="CF46" s="779">
        <f>[1]OUTM!$T334</f>
        <v>0</v>
      </c>
      <c r="CG46" s="781">
        <f>[1]OUTM!$U334</f>
        <v>0</v>
      </c>
    </row>
    <row r="47" spans="1:85" ht="13.8" x14ac:dyDescent="0.25">
      <c r="A47" s="14">
        <v>1997.01</v>
      </c>
      <c r="B47" s="931">
        <f>[2]Pat!$B47/1000</f>
        <v>55.725000000000001</v>
      </c>
      <c r="C47" s="648">
        <v>1.7607167861034201</v>
      </c>
      <c r="D47" s="649">
        <v>1</v>
      </c>
      <c r="E47" s="767">
        <v>31.724806500211201</v>
      </c>
      <c r="F47" s="768">
        <f t="shared" si="0"/>
        <v>31.649042276312379</v>
      </c>
      <c r="G47" s="769">
        <f t="shared" si="1"/>
        <v>31.649042276312379</v>
      </c>
      <c r="H47" s="772">
        <f t="shared" si="6"/>
        <v>31.559011790013777</v>
      </c>
      <c r="I47" s="662">
        <f t="shared" si="7"/>
        <v>-2.091246664505908E-4</v>
      </c>
      <c r="J47" s="665" t="e">
        <f t="shared" si="21"/>
        <v>#N/A</v>
      </c>
      <c r="K47" s="683"/>
      <c r="L47" s="684" t="str">
        <f t="shared" si="28"/>
        <v/>
      </c>
      <c r="M47" s="685">
        <f t="shared" si="33"/>
        <v>37.870658607197882</v>
      </c>
      <c r="N47" s="686">
        <f t="shared" si="34"/>
        <v>29.910786130968482</v>
      </c>
      <c r="O47" s="776">
        <v>34.205850829389547</v>
      </c>
      <c r="P47" s="691">
        <f t="shared" si="2"/>
        <v>-7.7379716487029016E-2</v>
      </c>
      <c r="Q47" s="665" t="e">
        <f t="shared" si="22"/>
        <v>#N/A</v>
      </c>
      <c r="R47" s="683"/>
      <c r="S47" s="684" t="str">
        <f t="shared" si="23"/>
        <v/>
      </c>
      <c r="T47" s="695">
        <f t="shared" si="35"/>
        <v>0.14465556179573835</v>
      </c>
      <c r="U47" s="728">
        <f t="shared" si="36"/>
        <v>-0.13772368373273236</v>
      </c>
      <c r="V47" s="725">
        <f t="shared" si="44"/>
        <v>0.14338061075040298</v>
      </c>
      <c r="W47" s="726">
        <f t="shared" si="45"/>
        <v>7.2930615411392452E-2</v>
      </c>
      <c r="X47" s="727">
        <f t="shared" si="50"/>
        <v>8.6353594737213379E-2</v>
      </c>
      <c r="Y47" s="724">
        <f t="shared" si="40"/>
        <v>30.708113657423596</v>
      </c>
      <c r="Z47" s="108">
        <f t="shared" si="46"/>
        <v>6.8043152465711701E-2</v>
      </c>
      <c r="AA47" s="723">
        <f t="shared" si="46"/>
        <v>0.26104796967449617</v>
      </c>
      <c r="AB47" s="723">
        <f t="shared" si="46"/>
        <v>-0.12496166474307278</v>
      </c>
      <c r="AC47" s="931">
        <f>[2]Pat!$D47/1000</f>
        <v>66.715999999999994</v>
      </c>
      <c r="AD47" s="648">
        <v>1.1035387924698401</v>
      </c>
      <c r="AE47" s="649">
        <v>1</v>
      </c>
      <c r="AF47" s="767">
        <v>58.334150121606903</v>
      </c>
      <c r="AG47" s="768">
        <f t="shared" si="3"/>
        <v>60.456415719362539</v>
      </c>
      <c r="AH47" s="769">
        <f t="shared" si="4"/>
        <v>60.456415719362539</v>
      </c>
      <c r="AI47" s="772">
        <f t="shared" si="8"/>
        <v>58.815813738100033</v>
      </c>
      <c r="AJ47" s="662">
        <f t="shared" si="9"/>
        <v>5.9288122842550528E-2</v>
      </c>
      <c r="AK47" s="665" t="e">
        <f t="shared" si="16"/>
        <v>#N/A</v>
      </c>
      <c r="AL47" s="683"/>
      <c r="AM47" s="684" t="str">
        <f t="shared" si="39"/>
        <v/>
      </c>
      <c r="AN47" s="685">
        <f t="shared" si="37"/>
        <v>71.307613490385847</v>
      </c>
      <c r="AO47" s="686">
        <f t="shared" si="38"/>
        <v>53.119687348836464</v>
      </c>
      <c r="AP47" s="776">
        <v>60.016660425359028</v>
      </c>
      <c r="AQ47" s="691">
        <f t="shared" si="5"/>
        <v>-2.000855560353032E-2</v>
      </c>
      <c r="AR47" s="665" t="e">
        <f t="shared" si="24"/>
        <v>#N/A</v>
      </c>
      <c r="AS47" s="683"/>
      <c r="AT47" s="684" t="str">
        <f t="shared" si="25"/>
        <v/>
      </c>
      <c r="AU47" s="695">
        <f t="shared" si="26"/>
        <v>0.15967283611993355</v>
      </c>
      <c r="AV47" s="728">
        <f t="shared" si="27"/>
        <v>-0.10924777899565385</v>
      </c>
      <c r="AW47" s="725">
        <f t="shared" si="47"/>
        <v>6.6382629283127104E-2</v>
      </c>
      <c r="AX47" s="726">
        <f t="shared" si="48"/>
        <v>9.0352288640061618E-2</v>
      </c>
      <c r="AY47" s="727">
        <f t="shared" si="51"/>
        <v>9.1070110883451294E-2</v>
      </c>
      <c r="AZ47" s="724">
        <f t="shared" si="42"/>
        <v>56.428693548016106</v>
      </c>
      <c r="BA47" s="108">
        <f t="shared" si="49"/>
        <v>4.7029155077431911E-2</v>
      </c>
      <c r="BB47" s="723">
        <f t="shared" si="49"/>
        <v>0.1285735137719542</v>
      </c>
      <c r="BC47" s="723">
        <f t="shared" si="49"/>
        <v>-3.4515203617090359E-2</v>
      </c>
      <c r="BD47" s="766"/>
      <c r="BE47" s="754"/>
      <c r="BF47" s="755"/>
      <c r="BG47" s="756"/>
      <c r="BH47" s="757"/>
      <c r="BI47" s="758"/>
      <c r="BJ47" s="743"/>
      <c r="BK47" s="742"/>
      <c r="BL47" s="737"/>
      <c r="BM47" s="933"/>
      <c r="BN47" s="741"/>
      <c r="BO47" s="741"/>
      <c r="BP47" s="740"/>
      <c r="BQ47" s="741"/>
      <c r="BR47" s="740"/>
      <c r="BS47" s="741"/>
      <c r="BT47" s="937"/>
      <c r="BU47" s="741"/>
      <c r="BV47" s="741"/>
      <c r="BW47" s="741"/>
      <c r="BX47" s="739"/>
      <c r="BY47" s="738"/>
      <c r="BZ47" s="942"/>
      <c r="CA47" s="946"/>
      <c r="CB47" s="737"/>
      <c r="CC47" s="737"/>
      <c r="CD47" s="736"/>
      <c r="CE47" s="786">
        <f>[3]OUTM!M47</f>
        <v>133.25908338740879</v>
      </c>
      <c r="CF47" s="779">
        <f>[1]OUTM!$T335</f>
        <v>0</v>
      </c>
      <c r="CG47" s="781">
        <f>[1]OUTM!$U335</f>
        <v>0</v>
      </c>
    </row>
    <row r="48" spans="1:85" ht="13.8" x14ac:dyDescent="0.25">
      <c r="A48" s="14">
        <v>1997.02</v>
      </c>
      <c r="B48" s="931">
        <f>[2]Pat!$B48/1000</f>
        <v>29.76</v>
      </c>
      <c r="C48" s="648">
        <v>0.94102156513247603</v>
      </c>
      <c r="D48" s="649">
        <v>1</v>
      </c>
      <c r="E48" s="767">
        <v>32.276521650286398</v>
      </c>
      <c r="F48" s="768">
        <f t="shared" si="0"/>
        <v>31.625205099109944</v>
      </c>
      <c r="G48" s="769">
        <f t="shared" si="1"/>
        <v>31.625205099109944</v>
      </c>
      <c r="H48" s="772">
        <f t="shared" si="6"/>
        <v>31.929278320494213</v>
      </c>
      <c r="I48" s="662">
        <f t="shared" si="7"/>
        <v>1.1664221161046772E-2</v>
      </c>
      <c r="J48" s="665" t="e">
        <f t="shared" si="21"/>
        <v>#N/A</v>
      </c>
      <c r="K48" s="683"/>
      <c r="L48" s="684" t="str">
        <f t="shared" si="28"/>
        <v/>
      </c>
      <c r="M48" s="685">
        <f t="shared" si="33"/>
        <v>37.870658607197882</v>
      </c>
      <c r="N48" s="686">
        <f t="shared" si="34"/>
        <v>29.910786130968482</v>
      </c>
      <c r="O48" s="776">
        <v>34.0809459621711</v>
      </c>
      <c r="P48" s="691">
        <f t="shared" si="2"/>
        <v>-6.3134035189785442E-2</v>
      </c>
      <c r="Q48" s="665" t="e">
        <f t="shared" si="22"/>
        <v>#N/A</v>
      </c>
      <c r="R48" s="683"/>
      <c r="S48" s="684" t="str">
        <f t="shared" si="23"/>
        <v/>
      </c>
      <c r="T48" s="695">
        <f t="shared" si="35"/>
        <v>0.14465556179573835</v>
      </c>
      <c r="U48" s="728">
        <f t="shared" si="36"/>
        <v>-0.13772368373273236</v>
      </c>
      <c r="V48" s="725">
        <f t="shared" si="44"/>
        <v>0.1099161278671168</v>
      </c>
      <c r="W48" s="726">
        <f t="shared" si="45"/>
        <v>7.4648392926806917E-2</v>
      </c>
      <c r="X48" s="727">
        <f t="shared" si="50"/>
        <v>9.211965896939911E-2</v>
      </c>
      <c r="Y48" s="724">
        <f t="shared" si="40"/>
        <v>30.971612744611708</v>
      </c>
      <c r="Z48" s="108">
        <f t="shared" si="46"/>
        <v>6.8043152465711701E-2</v>
      </c>
      <c r="AA48" s="723">
        <f t="shared" si="46"/>
        <v>0.26104796967449617</v>
      </c>
      <c r="AB48" s="723">
        <f t="shared" si="46"/>
        <v>-0.12496166474307278</v>
      </c>
      <c r="AC48" s="931">
        <f>[2]Pat!$D48/1000</f>
        <v>55.374000000000002</v>
      </c>
      <c r="AD48" s="648">
        <v>0.93043012981822604</v>
      </c>
      <c r="AE48" s="649">
        <v>1</v>
      </c>
      <c r="AF48" s="767">
        <v>60.666507287239902</v>
      </c>
      <c r="AG48" s="768">
        <f t="shared" si="3"/>
        <v>59.514409761018996</v>
      </c>
      <c r="AH48" s="769">
        <f t="shared" si="4"/>
        <v>59.514409761018996</v>
      </c>
      <c r="AI48" s="772">
        <f t="shared" si="8"/>
        <v>61.21019477427874</v>
      </c>
      <c r="AJ48" s="662">
        <f t="shared" si="9"/>
        <v>3.9902997053674095E-2</v>
      </c>
      <c r="AK48" s="665" t="e">
        <f t="shared" si="16"/>
        <v>#N/A</v>
      </c>
      <c r="AL48" s="683"/>
      <c r="AM48" s="684" t="str">
        <f t="shared" si="39"/>
        <v/>
      </c>
      <c r="AN48" s="685">
        <f t="shared" si="37"/>
        <v>71.307613490385847</v>
      </c>
      <c r="AO48" s="686">
        <f t="shared" si="38"/>
        <v>53.119687348836464</v>
      </c>
      <c r="AP48" s="776">
        <v>60.201927940734699</v>
      </c>
      <c r="AQ48" s="691">
        <f t="shared" si="5"/>
        <v>1.6748082130137565E-2</v>
      </c>
      <c r="AR48" s="665" t="e">
        <f t="shared" si="24"/>
        <v>#N/A</v>
      </c>
      <c r="AS48" s="683"/>
      <c r="AT48" s="684" t="str">
        <f t="shared" si="25"/>
        <v/>
      </c>
      <c r="AU48" s="695">
        <f t="shared" si="26"/>
        <v>0.15967283611993355</v>
      </c>
      <c r="AV48" s="728">
        <f t="shared" si="27"/>
        <v>-0.10924777899565385</v>
      </c>
      <c r="AW48" s="725">
        <f t="shared" si="47"/>
        <v>6.4814945625637277E-2</v>
      </c>
      <c r="AX48" s="726">
        <f t="shared" si="48"/>
        <v>0.16201867142901705</v>
      </c>
      <c r="AY48" s="727">
        <f t="shared" si="51"/>
        <v>0.1218086020975131</v>
      </c>
      <c r="AZ48" s="724">
        <f t="shared" si="42"/>
        <v>56.739180631736438</v>
      </c>
      <c r="BA48" s="108">
        <f t="shared" si="49"/>
        <v>4.7029155077431911E-2</v>
      </c>
      <c r="BB48" s="723">
        <f t="shared" si="49"/>
        <v>0.1285735137719542</v>
      </c>
      <c r="BC48" s="723">
        <f t="shared" si="49"/>
        <v>-3.4515203617090359E-2</v>
      </c>
      <c r="BD48" s="766"/>
      <c r="BE48" s="754"/>
      <c r="BF48" s="755"/>
      <c r="BG48" s="756"/>
      <c r="BH48" s="757"/>
      <c r="BI48" s="758"/>
      <c r="BJ48" s="743"/>
      <c r="BK48" s="742"/>
      <c r="BL48" s="737"/>
      <c r="BM48" s="933"/>
      <c r="BN48" s="741"/>
      <c r="BO48" s="741"/>
      <c r="BP48" s="740"/>
      <c r="BQ48" s="741"/>
      <c r="BR48" s="740"/>
      <c r="BS48" s="741"/>
      <c r="BT48" s="937"/>
      <c r="BU48" s="741"/>
      <c r="BV48" s="741"/>
      <c r="BW48" s="741"/>
      <c r="BX48" s="739"/>
      <c r="BY48" s="738"/>
      <c r="BZ48" s="942"/>
      <c r="CA48" s="946"/>
      <c r="CB48" s="737"/>
      <c r="CC48" s="737"/>
      <c r="CD48" s="736"/>
      <c r="CE48" s="786">
        <f>[3]OUTM!M48</f>
        <v>133.51586177316304</v>
      </c>
      <c r="CF48" s="779">
        <f>[1]OUTM!$T336</f>
        <v>0</v>
      </c>
      <c r="CG48" s="781">
        <f>[1]OUTM!$U336</f>
        <v>0</v>
      </c>
    </row>
    <row r="49" spans="1:85" ht="13.8" x14ac:dyDescent="0.25">
      <c r="A49" s="14">
        <v>1997.03</v>
      </c>
      <c r="B49" s="931">
        <f>[2]Pat!$B49/1000</f>
        <v>29.43</v>
      </c>
      <c r="C49" s="648">
        <v>0.89677323964917999</v>
      </c>
      <c r="D49" s="649">
        <v>1</v>
      </c>
      <c r="E49" s="767">
        <v>33.069822792912397</v>
      </c>
      <c r="F49" s="768">
        <f t="shared" si="0"/>
        <v>32.817660807444582</v>
      </c>
      <c r="G49" s="769">
        <f t="shared" si="1"/>
        <v>32.817660807444582</v>
      </c>
      <c r="H49" s="772">
        <f t="shared" si="6"/>
        <v>32.523942557216429</v>
      </c>
      <c r="I49" s="662">
        <f t="shared" si="7"/>
        <v>1.8453107633019647E-2</v>
      </c>
      <c r="J49" s="665" t="e">
        <f t="shared" si="21"/>
        <v>#N/A</v>
      </c>
      <c r="K49" s="683"/>
      <c r="L49" s="684" t="str">
        <f t="shared" si="28"/>
        <v/>
      </c>
      <c r="M49" s="685">
        <f t="shared" si="33"/>
        <v>39.020370864815327</v>
      </c>
      <c r="N49" s="686">
        <f t="shared" si="34"/>
        <v>29.910786130968482</v>
      </c>
      <c r="O49" s="776">
        <v>33.95346702864822</v>
      </c>
      <c r="P49" s="691">
        <f t="shared" si="2"/>
        <v>-4.2102459528672864E-2</v>
      </c>
      <c r="Q49" s="665" t="e">
        <f t="shared" si="22"/>
        <v>#N/A</v>
      </c>
      <c r="R49" s="683"/>
      <c r="S49" s="684" t="str">
        <f t="shared" si="23"/>
        <v/>
      </c>
      <c r="T49" s="695">
        <f t="shared" si="35"/>
        <v>0.19627804594486276</v>
      </c>
      <c r="U49" s="728">
        <f t="shared" si="36"/>
        <v>-0.13772368373273236</v>
      </c>
      <c r="V49" s="725">
        <f t="shared" si="44"/>
        <v>7.9879628273698433E-2</v>
      </c>
      <c r="W49" s="726">
        <f t="shared" si="45"/>
        <v>9.4488330122282527E-2</v>
      </c>
      <c r="X49" s="727">
        <f t="shared" si="50"/>
        <v>0.10479036412394405</v>
      </c>
      <c r="Y49" s="724">
        <f t="shared" si="40"/>
        <v>31.172098086792758</v>
      </c>
      <c r="Z49" s="108">
        <f t="shared" si="46"/>
        <v>6.8043152465711701E-2</v>
      </c>
      <c r="AA49" s="723">
        <f t="shared" si="46"/>
        <v>0.26104796967449617</v>
      </c>
      <c r="AB49" s="723">
        <f t="shared" si="46"/>
        <v>-0.12496166474307278</v>
      </c>
      <c r="AC49" s="931">
        <f>[2]Pat!$D49/1000</f>
        <v>54.518999999999998</v>
      </c>
      <c r="AD49" s="648">
        <v>0.83419090078053204</v>
      </c>
      <c r="AE49" s="649">
        <v>1</v>
      </c>
      <c r="AF49" s="767">
        <v>62.691604319581998</v>
      </c>
      <c r="AG49" s="768">
        <f t="shared" si="3"/>
        <v>65.355543855714444</v>
      </c>
      <c r="AH49" s="769">
        <f t="shared" si="4"/>
        <v>65.355543855714444</v>
      </c>
      <c r="AI49" s="772">
        <f t="shared" si="8"/>
        <v>63.387939258110961</v>
      </c>
      <c r="AJ49" s="662">
        <f t="shared" si="9"/>
        <v>3.4959853900545797E-2</v>
      </c>
      <c r="AK49" s="665" t="e">
        <f t="shared" si="16"/>
        <v>#N/A</v>
      </c>
      <c r="AL49" s="683"/>
      <c r="AM49" s="684" t="str">
        <f t="shared" si="39"/>
        <v/>
      </c>
      <c r="AN49" s="685">
        <f t="shared" si="37"/>
        <v>71.307613490385847</v>
      </c>
      <c r="AO49" s="686">
        <f t="shared" si="38"/>
        <v>53.119687348836464</v>
      </c>
      <c r="AP49" s="776">
        <v>60.382767747762948</v>
      </c>
      <c r="AQ49" s="691">
        <f t="shared" si="5"/>
        <v>4.9768694321888685E-2</v>
      </c>
      <c r="AR49" s="665" t="e">
        <f t="shared" si="24"/>
        <v>#N/A</v>
      </c>
      <c r="AS49" s="683"/>
      <c r="AT49" s="684" t="str">
        <f t="shared" si="25"/>
        <v/>
      </c>
      <c r="AU49" s="695">
        <f t="shared" si="26"/>
        <v>0.15967283611993355</v>
      </c>
      <c r="AV49" s="728">
        <f t="shared" si="27"/>
        <v>-0.10924777899565385</v>
      </c>
      <c r="AW49" s="725">
        <f t="shared" si="47"/>
        <v>0.10808975589654524</v>
      </c>
      <c r="AX49" s="726">
        <f t="shared" si="48"/>
        <v>0.22699705338492127</v>
      </c>
      <c r="AY49" s="727">
        <f t="shared" si="51"/>
        <v>0.1488495801563352</v>
      </c>
      <c r="AZ49" s="724">
        <f t="shared" si="42"/>
        <v>57.254450780561967</v>
      </c>
      <c r="BA49" s="108">
        <f t="shared" si="49"/>
        <v>4.7029155077431911E-2</v>
      </c>
      <c r="BB49" s="723">
        <f t="shared" si="49"/>
        <v>0.1285735137719542</v>
      </c>
      <c r="BC49" s="723">
        <f t="shared" si="49"/>
        <v>-3.4515203617090359E-2</v>
      </c>
      <c r="BD49" s="766"/>
      <c r="BE49" s="754"/>
      <c r="BF49" s="755"/>
      <c r="BG49" s="756"/>
      <c r="BH49" s="757"/>
      <c r="BI49" s="758"/>
      <c r="BJ49" s="743"/>
      <c r="BK49" s="742"/>
      <c r="BL49" s="737"/>
      <c r="BM49" s="933"/>
      <c r="BN49" s="741"/>
      <c r="BO49" s="741"/>
      <c r="BP49" s="740"/>
      <c r="BQ49" s="741"/>
      <c r="BR49" s="740"/>
      <c r="BS49" s="741"/>
      <c r="BT49" s="937"/>
      <c r="BU49" s="741"/>
      <c r="BV49" s="741"/>
      <c r="BW49" s="741"/>
      <c r="BX49" s="739"/>
      <c r="BY49" s="738"/>
      <c r="BZ49" s="942"/>
      <c r="CA49" s="946"/>
      <c r="CB49" s="737"/>
      <c r="CC49" s="737"/>
      <c r="CD49" s="736"/>
      <c r="CE49" s="786">
        <f>[3]OUTM!M49</f>
        <v>134.37559082172848</v>
      </c>
      <c r="CF49" s="779">
        <f>[1]OUTM!$T337</f>
        <v>0</v>
      </c>
      <c r="CG49" s="781">
        <f>[1]OUTM!$U337</f>
        <v>0</v>
      </c>
    </row>
    <row r="50" spans="1:85" ht="13.8" x14ac:dyDescent="0.25">
      <c r="A50" s="14">
        <v>1997.04</v>
      </c>
      <c r="B50" s="931">
        <f>[2]Pat!$B50/1000</f>
        <v>34.734000000000002</v>
      </c>
      <c r="C50" s="648">
        <v>1.05782678250197</v>
      </c>
      <c r="D50" s="649">
        <v>1</v>
      </c>
      <c r="E50" s="767">
        <v>34.072792568919603</v>
      </c>
      <c r="F50" s="768">
        <f t="shared" si="0"/>
        <v>32.83524351486659</v>
      </c>
      <c r="G50" s="769">
        <f t="shared" si="1"/>
        <v>32.83524351486659</v>
      </c>
      <c r="H50" s="772">
        <f t="shared" si="6"/>
        <v>33.873721883392086</v>
      </c>
      <c r="I50" s="662">
        <f t="shared" si="7"/>
        <v>4.06630359304734E-2</v>
      </c>
      <c r="J50" s="665" t="e">
        <f t="shared" si="21"/>
        <v>#N/A</v>
      </c>
      <c r="K50" s="683"/>
      <c r="L50" s="684" t="str">
        <f t="shared" si="28"/>
        <v/>
      </c>
      <c r="M50" s="685">
        <f t="shared" si="33"/>
        <v>41.440282818940744</v>
      </c>
      <c r="N50" s="686">
        <f t="shared" si="34"/>
        <v>29.910786130968482</v>
      </c>
      <c r="O50" s="776">
        <v>33.822970382332791</v>
      </c>
      <c r="P50" s="691">
        <f t="shared" si="2"/>
        <v>1.5005039618225524E-3</v>
      </c>
      <c r="Q50" s="665" t="e">
        <f t="shared" si="22"/>
        <v>#N/A</v>
      </c>
      <c r="R50" s="683"/>
      <c r="S50" s="684" t="str">
        <f t="shared" si="23"/>
        <v/>
      </c>
      <c r="T50" s="695">
        <f t="shared" si="35"/>
        <v>0.27738105510331912</v>
      </c>
      <c r="U50" s="728">
        <f t="shared" si="36"/>
        <v>-0.13772368373273236</v>
      </c>
      <c r="V50" s="725">
        <f t="shared" si="44"/>
        <v>8.8816388402757074E-2</v>
      </c>
      <c r="W50" s="726">
        <f t="shared" si="45"/>
        <v>0.16584388744214928</v>
      </c>
      <c r="X50" s="727">
        <f t="shared" si="50"/>
        <v>0.14299120874683235</v>
      </c>
      <c r="Y50" s="724">
        <f t="shared" si="40"/>
        <v>31.402358951670667</v>
      </c>
      <c r="Z50" s="108">
        <f t="shared" si="46"/>
        <v>6.8043152465711701E-2</v>
      </c>
      <c r="AA50" s="723">
        <f t="shared" si="46"/>
        <v>0.26104796967449617</v>
      </c>
      <c r="AB50" s="723">
        <f t="shared" si="46"/>
        <v>-0.12496166474307278</v>
      </c>
      <c r="AC50" s="931">
        <f>[2]Pat!$D50/1000</f>
        <v>65.287000000000006</v>
      </c>
      <c r="AD50" s="648">
        <v>1.03096251781848</v>
      </c>
      <c r="AE50" s="649">
        <v>1</v>
      </c>
      <c r="AF50" s="767">
        <v>63.784305375173098</v>
      </c>
      <c r="AG50" s="768">
        <f t="shared" si="3"/>
        <v>63.32625955999594</v>
      </c>
      <c r="AH50" s="769">
        <f t="shared" si="4"/>
        <v>63.32625955999594</v>
      </c>
      <c r="AI50" s="772">
        <f t="shared" si="8"/>
        <v>64.286681586384375</v>
      </c>
      <c r="AJ50" s="662">
        <f t="shared" si="9"/>
        <v>1.4078869670391268E-2</v>
      </c>
      <c r="AK50" s="665" t="e">
        <f t="shared" si="16"/>
        <v>#N/A</v>
      </c>
      <c r="AL50" s="683"/>
      <c r="AM50" s="684" t="str">
        <f t="shared" si="39"/>
        <v/>
      </c>
      <c r="AN50" s="685">
        <f t="shared" si="37"/>
        <v>71.307613490385847</v>
      </c>
      <c r="AO50" s="686">
        <f t="shared" si="38"/>
        <v>53.119687348836464</v>
      </c>
      <c r="AP50" s="776">
        <v>60.558734280972175</v>
      </c>
      <c r="AQ50" s="691">
        <f t="shared" si="5"/>
        <v>6.1559201156942578E-2</v>
      </c>
      <c r="AR50" s="665" t="e">
        <f t="shared" si="24"/>
        <v>#N/A</v>
      </c>
      <c r="AS50" s="683"/>
      <c r="AT50" s="684" t="str">
        <f t="shared" si="25"/>
        <v/>
      </c>
      <c r="AU50" s="695">
        <f t="shared" si="26"/>
        <v>0.15967283611993355</v>
      </c>
      <c r="AV50" s="728">
        <f t="shared" si="27"/>
        <v>-0.10924777899565385</v>
      </c>
      <c r="AW50" s="725">
        <f t="shared" si="47"/>
        <v>0.12647617711810777</v>
      </c>
      <c r="AX50" s="726">
        <f t="shared" si="48"/>
        <v>0.23846358361115794</v>
      </c>
      <c r="AY50" s="727">
        <f t="shared" si="51"/>
        <v>0.1517615112715669</v>
      </c>
      <c r="AZ50" s="724">
        <f t="shared" si="42"/>
        <v>57.855938106837549</v>
      </c>
      <c r="BA50" s="108">
        <f t="shared" si="49"/>
        <v>4.7029155077431911E-2</v>
      </c>
      <c r="BB50" s="723">
        <f t="shared" si="49"/>
        <v>0.1285735137719542</v>
      </c>
      <c r="BC50" s="723">
        <f t="shared" si="49"/>
        <v>-3.4515203617090359E-2</v>
      </c>
      <c r="BD50" s="766"/>
      <c r="BE50" s="754"/>
      <c r="BF50" s="755"/>
      <c r="BG50" s="756"/>
      <c r="BH50" s="757"/>
      <c r="BI50" s="758"/>
      <c r="BJ50" s="743"/>
      <c r="BK50" s="742"/>
      <c r="BL50" s="737"/>
      <c r="BM50" s="933"/>
      <c r="BN50" s="741"/>
      <c r="BO50" s="741"/>
      <c r="BP50" s="740"/>
      <c r="BQ50" s="741"/>
      <c r="BR50" s="740"/>
      <c r="BS50" s="741"/>
      <c r="BT50" s="937"/>
      <c r="BU50" s="741"/>
      <c r="BV50" s="741"/>
      <c r="BW50" s="741"/>
      <c r="BX50" s="739"/>
      <c r="BY50" s="738"/>
      <c r="BZ50" s="942"/>
      <c r="CA50" s="946"/>
      <c r="CB50" s="737"/>
      <c r="CC50" s="737"/>
      <c r="CD50" s="736"/>
      <c r="CE50" s="786">
        <f>[3]OUTM!M50</f>
        <v>137.834280359128</v>
      </c>
      <c r="CF50" s="779">
        <f>[1]OUTM!$T338</f>
        <v>0</v>
      </c>
      <c r="CG50" s="781">
        <f>[1]OUTM!$U338</f>
        <v>0</v>
      </c>
    </row>
    <row r="51" spans="1:85" ht="13.8" x14ac:dyDescent="0.25">
      <c r="A51" s="14">
        <v>1997.05</v>
      </c>
      <c r="B51" s="931">
        <f>[2]Pat!$B51/1000</f>
        <v>35.476999999999997</v>
      </c>
      <c r="C51" s="648">
        <v>0.95866321354053796</v>
      </c>
      <c r="D51" s="649">
        <v>1</v>
      </c>
      <c r="E51" s="767">
        <v>35.264680373422202</v>
      </c>
      <c r="F51" s="768">
        <f t="shared" si="0"/>
        <v>37.006739696390589</v>
      </c>
      <c r="G51" s="769">
        <f t="shared" si="1"/>
        <v>37.006739696390589</v>
      </c>
      <c r="H51" s="772">
        <f t="shared" si="6"/>
        <v>35.718970285871613</v>
      </c>
      <c r="I51" s="662">
        <f t="shared" si="7"/>
        <v>5.3042380101080963E-2</v>
      </c>
      <c r="J51" s="665" t="e">
        <f t="shared" si="21"/>
        <v>#N/A</v>
      </c>
      <c r="K51" s="683"/>
      <c r="L51" s="684" t="str">
        <f t="shared" si="28"/>
        <v/>
      </c>
      <c r="M51" s="685">
        <f t="shared" si="33"/>
        <v>42.718694330218355</v>
      </c>
      <c r="N51" s="686">
        <f t="shared" si="34"/>
        <v>29.910786130968482</v>
      </c>
      <c r="O51" s="776">
        <v>33.689004954491267</v>
      </c>
      <c r="P51" s="691">
        <f t="shared" si="2"/>
        <v>6.0256019259770977E-2</v>
      </c>
      <c r="Q51" s="665" t="e">
        <f t="shared" si="22"/>
        <v>#N/A</v>
      </c>
      <c r="R51" s="683"/>
      <c r="S51" s="684" t="str">
        <f t="shared" si="23"/>
        <v/>
      </c>
      <c r="T51" s="695">
        <f t="shared" si="35"/>
        <v>0.32427367175581567</v>
      </c>
      <c r="U51" s="728">
        <f t="shared" si="36"/>
        <v>-0.13772368373273236</v>
      </c>
      <c r="V51" s="725">
        <f t="shared" si="44"/>
        <v>0.12728820805697993</v>
      </c>
      <c r="W51" s="726">
        <f t="shared" si="45"/>
        <v>0.26843341463895509</v>
      </c>
      <c r="X51" s="727">
        <f t="shared" si="50"/>
        <v>0.1937597849361854</v>
      </c>
      <c r="Y51" s="724">
        <f t="shared" si="40"/>
        <v>31.738460793893559</v>
      </c>
      <c r="Z51" s="108">
        <f t="shared" si="46"/>
        <v>6.8043152465711701E-2</v>
      </c>
      <c r="AA51" s="723">
        <f t="shared" si="46"/>
        <v>0.26104796967449617</v>
      </c>
      <c r="AB51" s="723">
        <f t="shared" si="46"/>
        <v>-0.12496166474307278</v>
      </c>
      <c r="AC51" s="931">
        <f>[2]Pat!$D51/1000</f>
        <v>62.036999999999999</v>
      </c>
      <c r="AD51" s="648">
        <v>0.95238368106785998</v>
      </c>
      <c r="AE51" s="649">
        <v>1</v>
      </c>
      <c r="AF51" s="767">
        <v>64.004593962921007</v>
      </c>
      <c r="AG51" s="768">
        <f t="shared" si="3"/>
        <v>65.138663369831193</v>
      </c>
      <c r="AH51" s="769">
        <f t="shared" si="4"/>
        <v>65.138663369831193</v>
      </c>
      <c r="AI51" s="772">
        <f t="shared" si="8"/>
        <v>64.457662957526694</v>
      </c>
      <c r="AJ51" s="662">
        <f t="shared" si="9"/>
        <v>2.6561395340808807E-3</v>
      </c>
      <c r="AK51" s="665" t="e">
        <f t="shared" si="16"/>
        <v>#N/A</v>
      </c>
      <c r="AL51" s="683"/>
      <c r="AM51" s="684" t="str">
        <f t="shared" si="39"/>
        <v/>
      </c>
      <c r="AN51" s="685">
        <f t="shared" si="37"/>
        <v>71.307613490385847</v>
      </c>
      <c r="AO51" s="686">
        <f t="shared" si="38"/>
        <v>53.119687348836464</v>
      </c>
      <c r="AP51" s="776">
        <v>60.729397578065807</v>
      </c>
      <c r="AQ51" s="691">
        <f t="shared" si="5"/>
        <v>6.1391443487782249E-2</v>
      </c>
      <c r="AR51" s="665" t="e">
        <f t="shared" si="24"/>
        <v>#N/A</v>
      </c>
      <c r="AS51" s="683"/>
      <c r="AT51" s="684" t="str">
        <f t="shared" si="25"/>
        <v/>
      </c>
      <c r="AU51" s="695">
        <f t="shared" si="26"/>
        <v>0.15967283611993355</v>
      </c>
      <c r="AV51" s="728">
        <f t="shared" si="27"/>
        <v>-0.10924777899565385</v>
      </c>
      <c r="AW51" s="725">
        <f t="shared" si="47"/>
        <v>0.10542326640707378</v>
      </c>
      <c r="AX51" s="726">
        <f t="shared" si="48"/>
        <v>0.22076972836916253</v>
      </c>
      <c r="AY51" s="727">
        <f t="shared" si="51"/>
        <v>0.14688006366733686</v>
      </c>
      <c r="AZ51" s="724">
        <f t="shared" si="42"/>
        <v>58.368210764474185</v>
      </c>
      <c r="BA51" s="108">
        <f t="shared" si="49"/>
        <v>4.7029155077431911E-2</v>
      </c>
      <c r="BB51" s="723">
        <f t="shared" si="49"/>
        <v>0.1285735137719542</v>
      </c>
      <c r="BC51" s="723">
        <f t="shared" si="49"/>
        <v>-3.4515203617090359E-2</v>
      </c>
      <c r="BD51" s="766"/>
      <c r="BE51" s="754"/>
      <c r="BF51" s="755"/>
      <c r="BG51" s="756"/>
      <c r="BH51" s="757"/>
      <c r="BI51" s="758"/>
      <c r="BJ51" s="743"/>
      <c r="BK51" s="742"/>
      <c r="BL51" s="737"/>
      <c r="BM51" s="933"/>
      <c r="BN51" s="741"/>
      <c r="BO51" s="741"/>
      <c r="BP51" s="740"/>
      <c r="BQ51" s="741"/>
      <c r="BR51" s="740"/>
      <c r="BS51" s="741"/>
      <c r="BT51" s="937"/>
      <c r="BU51" s="741"/>
      <c r="BV51" s="741"/>
      <c r="BW51" s="741"/>
      <c r="BX51" s="739"/>
      <c r="BY51" s="738"/>
      <c r="BZ51" s="942"/>
      <c r="CA51" s="946"/>
      <c r="CB51" s="737"/>
      <c r="CC51" s="737"/>
      <c r="CD51" s="736"/>
      <c r="CE51" s="786">
        <f>[3]OUTM!M51</f>
        <v>138.73947486021251</v>
      </c>
      <c r="CF51" s="779">
        <f>[1]OUTM!$T339</f>
        <v>0</v>
      </c>
      <c r="CG51" s="781">
        <f>[1]OUTM!$U339</f>
        <v>0</v>
      </c>
    </row>
    <row r="52" spans="1:85" ht="13.8" x14ac:dyDescent="0.25">
      <c r="A52" s="14">
        <v>1997.06</v>
      </c>
      <c r="B52" s="931">
        <f>[2]Pat!$B52/1000</f>
        <v>32.073999999999998</v>
      </c>
      <c r="C52" s="648">
        <v>0.89027282668367103</v>
      </c>
      <c r="D52" s="649">
        <v>1</v>
      </c>
      <c r="E52" s="767">
        <v>36.3591144260063</v>
      </c>
      <c r="F52" s="768">
        <f t="shared" si="0"/>
        <v>36.027158235838677</v>
      </c>
      <c r="G52" s="769">
        <f t="shared" si="1"/>
        <v>36.027158235838677</v>
      </c>
      <c r="H52" s="772">
        <f t="shared" si="6"/>
        <v>36.638861770874882</v>
      </c>
      <c r="I52" s="662">
        <f t="shared" si="7"/>
        <v>2.5427545908448378E-2</v>
      </c>
      <c r="J52" s="665" t="e">
        <f t="shared" si="21"/>
        <v>#N/A</v>
      </c>
      <c r="K52" s="683"/>
      <c r="L52" s="684" t="str">
        <f t="shared" si="28"/>
        <v/>
      </c>
      <c r="M52" s="685">
        <f t="shared" si="33"/>
        <v>43.148236839173926</v>
      </c>
      <c r="N52" s="686">
        <f t="shared" si="34"/>
        <v>29.910786130968482</v>
      </c>
      <c r="O52" s="776">
        <v>33.551119939897383</v>
      </c>
      <c r="P52" s="691">
        <f t="shared" si="2"/>
        <v>9.203096160452473E-2</v>
      </c>
      <c r="Q52" s="665" t="e">
        <f t="shared" si="22"/>
        <v>#N/A</v>
      </c>
      <c r="R52" s="683"/>
      <c r="S52" s="684" t="str">
        <f t="shared" si="23"/>
        <v/>
      </c>
      <c r="T52" s="695">
        <f t="shared" si="35"/>
        <v>0.34553391459171179</v>
      </c>
      <c r="U52" s="728">
        <f t="shared" si="36"/>
        <v>-0.13772368373273236</v>
      </c>
      <c r="V52" s="725">
        <f t="shared" si="44"/>
        <v>0.17334631459350391</v>
      </c>
      <c r="W52" s="726">
        <f t="shared" si="45"/>
        <v>0.3035238340693458</v>
      </c>
      <c r="X52" s="727">
        <f t="shared" si="50"/>
        <v>0.21045200731854297</v>
      </c>
      <c r="Y52" s="724">
        <f t="shared" si="40"/>
        <v>32.189536176887813</v>
      </c>
      <c r="Z52" s="108">
        <f t="shared" si="46"/>
        <v>6.8043152465711701E-2</v>
      </c>
      <c r="AA52" s="723">
        <f t="shared" si="46"/>
        <v>0.26104796967449617</v>
      </c>
      <c r="AB52" s="723">
        <f t="shared" si="46"/>
        <v>-0.12496166474307278</v>
      </c>
      <c r="AC52" s="931">
        <f>[2]Pat!$D52/1000</f>
        <v>54.375999999999998</v>
      </c>
      <c r="AD52" s="648">
        <v>0.84662127330450299</v>
      </c>
      <c r="AE52" s="649">
        <v>1</v>
      </c>
      <c r="AF52" s="767">
        <v>64.067235262772797</v>
      </c>
      <c r="AG52" s="768">
        <f t="shared" si="3"/>
        <v>64.227065530448428</v>
      </c>
      <c r="AH52" s="769">
        <f t="shared" si="4"/>
        <v>64.227065530448428</v>
      </c>
      <c r="AI52" s="772">
        <f t="shared" si="8"/>
        <v>64.35070108707724</v>
      </c>
      <c r="AJ52" s="662">
        <f t="shared" si="9"/>
        <v>-1.6607911423802419E-3</v>
      </c>
      <c r="AK52" s="665" t="e">
        <f t="shared" si="16"/>
        <v>#N/A</v>
      </c>
      <c r="AL52" s="683"/>
      <c r="AM52" s="684" t="str">
        <f t="shared" si="39"/>
        <v/>
      </c>
      <c r="AN52" s="685">
        <f t="shared" si="37"/>
        <v>71.307613490385847</v>
      </c>
      <c r="AO52" s="686">
        <f t="shared" si="38"/>
        <v>53.119687348836464</v>
      </c>
      <c r="AP52" s="776">
        <v>60.894347032652306</v>
      </c>
      <c r="AQ52" s="691">
        <f t="shared" si="5"/>
        <v>5.6759850837575954E-2</v>
      </c>
      <c r="AR52" s="665" t="e">
        <f t="shared" si="24"/>
        <v>#N/A</v>
      </c>
      <c r="AS52" s="683"/>
      <c r="AT52" s="684" t="str">
        <f t="shared" si="25"/>
        <v/>
      </c>
      <c r="AU52" s="695">
        <f t="shared" si="26"/>
        <v>0.15967283611993355</v>
      </c>
      <c r="AV52" s="728">
        <f t="shared" si="27"/>
        <v>-0.10924777899565385</v>
      </c>
      <c r="AW52" s="725">
        <f t="shared" si="47"/>
        <v>0.11907040011101477</v>
      </c>
      <c r="AX52" s="726">
        <f t="shared" si="48"/>
        <v>0.19738628984424933</v>
      </c>
      <c r="AY52" s="727">
        <f t="shared" si="51"/>
        <v>0.14361322173775415</v>
      </c>
      <c r="AZ52" s="724">
        <f t="shared" si="42"/>
        <v>58.938793256059945</v>
      </c>
      <c r="BA52" s="108">
        <f t="shared" si="49"/>
        <v>4.7029155077431911E-2</v>
      </c>
      <c r="BB52" s="723">
        <f t="shared" si="49"/>
        <v>0.1285735137719542</v>
      </c>
      <c r="BC52" s="723">
        <f t="shared" si="49"/>
        <v>-3.4515203617090359E-2</v>
      </c>
      <c r="BD52" s="766"/>
      <c r="BE52" s="754"/>
      <c r="BF52" s="755"/>
      <c r="BG52" s="756"/>
      <c r="BH52" s="757"/>
      <c r="BI52" s="758"/>
      <c r="BJ52" s="743"/>
      <c r="BK52" s="742"/>
      <c r="BL52" s="737"/>
      <c r="BM52" s="933"/>
      <c r="BN52" s="741"/>
      <c r="BO52" s="741"/>
      <c r="BP52" s="740"/>
      <c r="BQ52" s="741"/>
      <c r="BR52" s="740"/>
      <c r="BS52" s="741"/>
      <c r="BT52" s="937"/>
      <c r="BU52" s="741"/>
      <c r="BV52" s="741"/>
      <c r="BW52" s="741"/>
      <c r="BX52" s="739"/>
      <c r="BY52" s="738"/>
      <c r="BZ52" s="942"/>
      <c r="CA52" s="946"/>
      <c r="CB52" s="737"/>
      <c r="CC52" s="737"/>
      <c r="CD52" s="736"/>
      <c r="CE52" s="786">
        <f>[3]OUTM!M52</f>
        <v>137.66173725579335</v>
      </c>
      <c r="CF52" s="779">
        <f>[1]OUTM!$T340</f>
        <v>0</v>
      </c>
      <c r="CG52" s="781">
        <f>[1]OUTM!$U340</f>
        <v>0</v>
      </c>
    </row>
    <row r="53" spans="1:85" ht="13.8" x14ac:dyDescent="0.25">
      <c r="A53" s="14">
        <v>1997.07</v>
      </c>
      <c r="B53" s="931">
        <f>[2]Pat!$B53/1000</f>
        <v>40.457999999999998</v>
      </c>
      <c r="C53" s="648">
        <v>1.0790413982521501</v>
      </c>
      <c r="D53" s="649">
        <v>1</v>
      </c>
      <c r="E53" s="767">
        <v>37.087347972916199</v>
      </c>
      <c r="F53" s="768">
        <f t="shared" si="0"/>
        <v>37.494390915431573</v>
      </c>
      <c r="G53" s="769">
        <f t="shared" si="1"/>
        <v>37.494390915431573</v>
      </c>
      <c r="H53" s="772">
        <f t="shared" si="6"/>
        <v>37.177401895812082</v>
      </c>
      <c r="I53" s="662">
        <f t="shared" si="7"/>
        <v>1.4591626653799422E-2</v>
      </c>
      <c r="J53" s="665" t="e">
        <f t="shared" si="21"/>
        <v>#N/A</v>
      </c>
      <c r="K53" s="683"/>
      <c r="L53" s="684" t="str">
        <f t="shared" si="28"/>
        <v/>
      </c>
      <c r="M53" s="685">
        <f t="shared" si="33"/>
        <v>43.639860702978133</v>
      </c>
      <c r="N53" s="686">
        <f t="shared" si="34"/>
        <v>30.473346297150783</v>
      </c>
      <c r="O53" s="776">
        <v>33.408875073124086</v>
      </c>
      <c r="P53" s="691">
        <f t="shared" si="2"/>
        <v>0.11280017104555551</v>
      </c>
      <c r="Q53" s="665" t="e">
        <f t="shared" si="22"/>
        <v>#N/A</v>
      </c>
      <c r="R53" s="683"/>
      <c r="S53" s="684" t="str">
        <f t="shared" si="23"/>
        <v/>
      </c>
      <c r="T53" s="695">
        <f t="shared" si="35"/>
        <v>0.36930698598768896</v>
      </c>
      <c r="U53" s="728">
        <f t="shared" si="36"/>
        <v>-0.11848724467807403</v>
      </c>
      <c r="V53" s="725">
        <f t="shared" si="44"/>
        <v>0.21885785743824737</v>
      </c>
      <c r="W53" s="726">
        <f t="shared" si="45"/>
        <v>0.30467804778989516</v>
      </c>
      <c r="X53" s="727">
        <f t="shared" si="50"/>
        <v>0.21396640025745572</v>
      </c>
      <c r="Y53" s="724">
        <f t="shared" si="40"/>
        <v>32.745833374463913</v>
      </c>
      <c r="Z53" s="108">
        <f t="shared" si="46"/>
        <v>6.8043152465711701E-2</v>
      </c>
      <c r="AA53" s="723">
        <f t="shared" si="46"/>
        <v>0.26104796967449617</v>
      </c>
      <c r="AB53" s="723">
        <f t="shared" si="46"/>
        <v>-0.12496166474307278</v>
      </c>
      <c r="AC53" s="931">
        <f>[2]Pat!$D53/1000</f>
        <v>68.994</v>
      </c>
      <c r="AD53" s="648">
        <v>1.08124101671689</v>
      </c>
      <c r="AE53" s="649">
        <v>1</v>
      </c>
      <c r="AF53" s="767">
        <v>64.562140067224803</v>
      </c>
      <c r="AG53" s="768">
        <f t="shared" si="3"/>
        <v>63.810009917580892</v>
      </c>
      <c r="AH53" s="769">
        <f t="shared" si="4"/>
        <v>63.810009917580892</v>
      </c>
      <c r="AI53" s="772">
        <f t="shared" si="8"/>
        <v>63.481682172580619</v>
      </c>
      <c r="AJ53" s="662">
        <f t="shared" si="9"/>
        <v>-1.3596434326749746E-2</v>
      </c>
      <c r="AK53" s="665" t="e">
        <f t="shared" si="16"/>
        <v>#N/A</v>
      </c>
      <c r="AL53" s="683"/>
      <c r="AM53" s="684" t="str">
        <f t="shared" si="39"/>
        <v/>
      </c>
      <c r="AN53" s="685">
        <f t="shared" si="37"/>
        <v>71.307613490385847</v>
      </c>
      <c r="AO53" s="686">
        <f t="shared" si="38"/>
        <v>53.119687348836464</v>
      </c>
      <c r="AP53" s="776">
        <v>61.053191395896597</v>
      </c>
      <c r="AQ53" s="691">
        <f t="shared" si="5"/>
        <v>3.9776639372323563E-2</v>
      </c>
      <c r="AR53" s="665" t="e">
        <f t="shared" si="24"/>
        <v>#N/A</v>
      </c>
      <c r="AS53" s="683"/>
      <c r="AT53" s="684" t="str">
        <f t="shared" si="25"/>
        <v/>
      </c>
      <c r="AU53" s="695">
        <f t="shared" si="26"/>
        <v>0.15967283611993355</v>
      </c>
      <c r="AV53" s="728">
        <f t="shared" si="27"/>
        <v>-0.10924777899565385</v>
      </c>
      <c r="AW53" s="725">
        <f t="shared" si="47"/>
        <v>0.13659193948316029</v>
      </c>
      <c r="AX53" s="726">
        <f t="shared" si="48"/>
        <v>0.14692037464715435</v>
      </c>
      <c r="AY53" s="727">
        <f t="shared" si="51"/>
        <v>0.12554509646347078</v>
      </c>
      <c r="AZ53" s="724">
        <f t="shared" si="42"/>
        <v>59.574545175782141</v>
      </c>
      <c r="BA53" s="108">
        <f t="shared" si="49"/>
        <v>4.7029155077431911E-2</v>
      </c>
      <c r="BB53" s="723">
        <f t="shared" si="49"/>
        <v>0.1285735137719542</v>
      </c>
      <c r="BC53" s="723">
        <f t="shared" si="49"/>
        <v>-3.4515203617090359E-2</v>
      </c>
      <c r="BD53" s="766"/>
      <c r="BE53" s="754"/>
      <c r="BF53" s="755"/>
      <c r="BG53" s="756"/>
      <c r="BH53" s="757"/>
      <c r="BI53" s="758"/>
      <c r="BJ53" s="743"/>
      <c r="BK53" s="742"/>
      <c r="BL53" s="737"/>
      <c r="BM53" s="933"/>
      <c r="BN53" s="741"/>
      <c r="BO53" s="741"/>
      <c r="BP53" s="740"/>
      <c r="BQ53" s="741"/>
      <c r="BR53" s="740"/>
      <c r="BS53" s="741"/>
      <c r="BT53" s="937"/>
      <c r="BU53" s="741"/>
      <c r="BV53" s="741"/>
      <c r="BW53" s="741"/>
      <c r="BX53" s="739"/>
      <c r="BY53" s="738"/>
      <c r="BZ53" s="942"/>
      <c r="CA53" s="946"/>
      <c r="CB53" s="737"/>
      <c r="CC53" s="737"/>
      <c r="CD53" s="736"/>
      <c r="CE53" s="786">
        <f>[3]OUTM!M53</f>
        <v>138.65488484296975</v>
      </c>
      <c r="CF53" s="779">
        <f>[1]OUTM!$T341</f>
        <v>0</v>
      </c>
      <c r="CG53" s="781">
        <f>[1]OUTM!$U341</f>
        <v>0</v>
      </c>
    </row>
    <row r="54" spans="1:85" ht="13.8" x14ac:dyDescent="0.25">
      <c r="A54" s="14">
        <v>1997.08</v>
      </c>
      <c r="B54" s="931">
        <f>[2]Pat!$B54/1000</f>
        <v>37.904000000000003</v>
      </c>
      <c r="C54" s="648">
        <v>1.0055800482497801</v>
      </c>
      <c r="D54" s="649">
        <v>1</v>
      </c>
      <c r="E54" s="767">
        <v>37.392647006488197</v>
      </c>
      <c r="F54" s="768">
        <f t="shared" si="0"/>
        <v>37.693667516546505</v>
      </c>
      <c r="G54" s="769">
        <f t="shared" si="1"/>
        <v>37.693667516546505</v>
      </c>
      <c r="H54" s="772">
        <f t="shared" si="6"/>
        <v>37.601938289093354</v>
      </c>
      <c r="I54" s="662">
        <f t="shared" si="7"/>
        <v>1.135449853720959E-2</v>
      </c>
      <c r="J54" s="665" t="e">
        <f t="shared" si="21"/>
        <v>#N/A</v>
      </c>
      <c r="K54" s="683"/>
      <c r="L54" s="684" t="str">
        <f t="shared" si="28"/>
        <v/>
      </c>
      <c r="M54" s="685">
        <f t="shared" si="33"/>
        <v>43.639860702978133</v>
      </c>
      <c r="N54" s="686">
        <f t="shared" si="34"/>
        <v>31.397738944494588</v>
      </c>
      <c r="O54" s="776">
        <v>33.261846120633386</v>
      </c>
      <c r="P54" s="691">
        <f t="shared" si="2"/>
        <v>0.13048260017557078</v>
      </c>
      <c r="Q54" s="665" t="e">
        <f t="shared" si="22"/>
        <v>#N/A</v>
      </c>
      <c r="R54" s="683"/>
      <c r="S54" s="684" t="str">
        <f t="shared" si="23"/>
        <v/>
      </c>
      <c r="T54" s="695">
        <f t="shared" si="35"/>
        <v>0.37386994815292507</v>
      </c>
      <c r="U54" s="728">
        <f t="shared" si="36"/>
        <v>-8.8590600379908735E-2</v>
      </c>
      <c r="V54" s="725">
        <f t="shared" si="44"/>
        <v>0.24586757179724117</v>
      </c>
      <c r="W54" s="726">
        <f t="shared" si="45"/>
        <v>0.29083063572889789</v>
      </c>
      <c r="X54" s="727">
        <f t="shared" si="50"/>
        <v>0.21461547287875571</v>
      </c>
      <c r="Y54" s="724">
        <f t="shared" si="40"/>
        <v>33.364217534445466</v>
      </c>
      <c r="Z54" s="108">
        <f t="shared" si="46"/>
        <v>6.8043152465711701E-2</v>
      </c>
      <c r="AA54" s="723">
        <f t="shared" si="46"/>
        <v>0.26104796967449617</v>
      </c>
      <c r="AB54" s="723">
        <f t="shared" si="46"/>
        <v>-0.12496166474307278</v>
      </c>
      <c r="AC54" s="931">
        <f>[2]Pat!$D54/1000</f>
        <v>62.771000000000001</v>
      </c>
      <c r="AD54" s="648">
        <v>1.0111366083672799</v>
      </c>
      <c r="AE54" s="649">
        <v>1</v>
      </c>
      <c r="AF54" s="767">
        <v>65.673020939411799</v>
      </c>
      <c r="AG54" s="768">
        <f t="shared" si="3"/>
        <v>62.079643324712258</v>
      </c>
      <c r="AH54" s="769">
        <f t="shared" si="4"/>
        <v>62.079643324712258</v>
      </c>
      <c r="AI54" s="772">
        <f t="shared" si="8"/>
        <v>63.438874271172708</v>
      </c>
      <c r="AJ54" s="662">
        <f t="shared" si="9"/>
        <v>-6.7456217070928685E-4</v>
      </c>
      <c r="AK54" s="665" t="e">
        <f t="shared" si="16"/>
        <v>#N/A</v>
      </c>
      <c r="AL54" s="683"/>
      <c r="AM54" s="684" t="str">
        <f t="shared" si="39"/>
        <v/>
      </c>
      <c r="AN54" s="685">
        <f t="shared" si="37"/>
        <v>71.307613490385847</v>
      </c>
      <c r="AO54" s="686">
        <f t="shared" si="38"/>
        <v>53.119687348836464</v>
      </c>
      <c r="AP54" s="776">
        <v>61.205557364727134</v>
      </c>
      <c r="AQ54" s="691">
        <f t="shared" si="5"/>
        <v>3.6488792890768451E-2</v>
      </c>
      <c r="AR54" s="665" t="e">
        <f t="shared" si="24"/>
        <v>#N/A</v>
      </c>
      <c r="AS54" s="683"/>
      <c r="AT54" s="684" t="str">
        <f t="shared" si="25"/>
        <v/>
      </c>
      <c r="AU54" s="695">
        <f t="shared" si="26"/>
        <v>0.15967283611993355</v>
      </c>
      <c r="AV54" s="728">
        <f t="shared" si="27"/>
        <v>-0.10924777899565385</v>
      </c>
      <c r="AW54" s="725">
        <f t="shared" si="47"/>
        <v>0.13711755477297927</v>
      </c>
      <c r="AX54" s="726">
        <f t="shared" si="48"/>
        <v>0.12302720017781077</v>
      </c>
      <c r="AY54" s="727">
        <f t="shared" si="51"/>
        <v>0.11897724086575945</v>
      </c>
      <c r="AZ54" s="724">
        <f t="shared" si="42"/>
        <v>60.212018355306832</v>
      </c>
      <c r="BA54" s="108">
        <f t="shared" si="49"/>
        <v>4.7029155077431911E-2</v>
      </c>
      <c r="BB54" s="723">
        <f t="shared" si="49"/>
        <v>0.1285735137719542</v>
      </c>
      <c r="BC54" s="723">
        <f t="shared" si="49"/>
        <v>-3.4515203617090359E-2</v>
      </c>
      <c r="BD54" s="766"/>
      <c r="BE54" s="754"/>
      <c r="BF54" s="755"/>
      <c r="BG54" s="756"/>
      <c r="BH54" s="757"/>
      <c r="BI54" s="758"/>
      <c r="BJ54" s="743"/>
      <c r="BK54" s="742"/>
      <c r="BL54" s="737"/>
      <c r="BM54" s="933"/>
      <c r="BN54" s="741"/>
      <c r="BO54" s="741"/>
      <c r="BP54" s="740"/>
      <c r="BQ54" s="741"/>
      <c r="BR54" s="740"/>
      <c r="BS54" s="741"/>
      <c r="BT54" s="937"/>
      <c r="BU54" s="741"/>
      <c r="BV54" s="741"/>
      <c r="BW54" s="741"/>
      <c r="BX54" s="739"/>
      <c r="BY54" s="738"/>
      <c r="BZ54" s="942"/>
      <c r="CA54" s="946"/>
      <c r="CB54" s="737"/>
      <c r="CC54" s="737"/>
      <c r="CD54" s="736"/>
      <c r="CE54" s="786">
        <f>[3]OUTM!M54</f>
        <v>140.65889285087775</v>
      </c>
      <c r="CF54" s="779">
        <f>[1]OUTM!$T342</f>
        <v>0</v>
      </c>
      <c r="CG54" s="781">
        <f>[1]OUTM!$U342</f>
        <v>0</v>
      </c>
    </row>
    <row r="55" spans="1:85" ht="13.8" x14ac:dyDescent="0.25">
      <c r="A55" s="14">
        <v>1997.09</v>
      </c>
      <c r="B55" s="931">
        <f>[2]Pat!$B55/1000</f>
        <v>40.725999999999999</v>
      </c>
      <c r="C55" s="648">
        <v>1.08527342301457</v>
      </c>
      <c r="D55" s="649">
        <v>1</v>
      </c>
      <c r="E55" s="767">
        <v>37.545841456591504</v>
      </c>
      <c r="F55" s="768">
        <f t="shared" si="0"/>
        <v>37.526027207848841</v>
      </c>
      <c r="G55" s="769">
        <f t="shared" si="1"/>
        <v>37.526027207848841</v>
      </c>
      <c r="H55" s="772">
        <f t="shared" si="6"/>
        <v>37.870658607197882</v>
      </c>
      <c r="I55" s="662">
        <f t="shared" si="7"/>
        <v>7.121033718249405E-3</v>
      </c>
      <c r="J55" s="665" t="e">
        <f t="shared" si="21"/>
        <v>#N/A</v>
      </c>
      <c r="K55" s="683"/>
      <c r="L55" s="684" t="str">
        <f t="shared" si="28"/>
        <v/>
      </c>
      <c r="M55" s="685">
        <f t="shared" si="33"/>
        <v>43.639860702978133</v>
      </c>
      <c r="N55" s="686">
        <f t="shared" si="34"/>
        <v>31.559011790013777</v>
      </c>
      <c r="O55" s="776">
        <v>33.109628415485531</v>
      </c>
      <c r="P55" s="691">
        <f t="shared" si="2"/>
        <v>0.14379594152997477</v>
      </c>
      <c r="Q55" s="665" t="e">
        <f t="shared" si="22"/>
        <v>#N/A</v>
      </c>
      <c r="R55" s="683"/>
      <c r="S55" s="684" t="str">
        <f t="shared" si="23"/>
        <v/>
      </c>
      <c r="T55" s="695">
        <f t="shared" si="35"/>
        <v>0.37386994815292507</v>
      </c>
      <c r="U55" s="728">
        <f t="shared" si="36"/>
        <v>-8.0486845425176812E-2</v>
      </c>
      <c r="V55" s="725">
        <f t="shared" si="44"/>
        <v>0.2661204704341773</v>
      </c>
      <c r="W55" s="726">
        <f t="shared" si="45"/>
        <v>0.26351068198732053</v>
      </c>
      <c r="X55" s="727">
        <f t="shared" si="50"/>
        <v>0.21295719808802538</v>
      </c>
      <c r="Y55" s="724">
        <f t="shared" si="40"/>
        <v>34.027540240797919</v>
      </c>
      <c r="Z55" s="108">
        <f t="shared" si="46"/>
        <v>6.8043152465711701E-2</v>
      </c>
      <c r="AA55" s="723">
        <f t="shared" si="46"/>
        <v>0.26104796967449617</v>
      </c>
      <c r="AB55" s="723">
        <f t="shared" si="46"/>
        <v>-0.12496166474307278</v>
      </c>
      <c r="AC55" s="931">
        <f>[2]Pat!$D55/1000</f>
        <v>72.994</v>
      </c>
      <c r="AD55" s="648">
        <v>1.1095640031738401</v>
      </c>
      <c r="AE55" s="649">
        <v>1</v>
      </c>
      <c r="AF55" s="767">
        <v>67.242959630369796</v>
      </c>
      <c r="AG55" s="768">
        <f t="shared" si="3"/>
        <v>65.78620051768543</v>
      </c>
      <c r="AH55" s="769">
        <f t="shared" si="4"/>
        <v>65.78620051768543</v>
      </c>
      <c r="AI55" s="772">
        <f t="shared" si="8"/>
        <v>66.959588755552772</v>
      </c>
      <c r="AJ55" s="662">
        <f t="shared" si="9"/>
        <v>5.4012452129479874E-2</v>
      </c>
      <c r="AK55" s="665" t="e">
        <f t="shared" si="16"/>
        <v>#N/A</v>
      </c>
      <c r="AL55" s="683"/>
      <c r="AM55" s="684" t="str">
        <f t="shared" si="39"/>
        <v/>
      </c>
      <c r="AN55" s="685">
        <f t="shared" si="37"/>
        <v>71.307613490385847</v>
      </c>
      <c r="AO55" s="686">
        <f t="shared" si="38"/>
        <v>55.430092767519781</v>
      </c>
      <c r="AP55" s="776">
        <v>61.351084245058743</v>
      </c>
      <c r="AQ55" s="691">
        <f t="shared" si="5"/>
        <v>9.1416550815819342E-2</v>
      </c>
      <c r="AR55" s="665" t="e">
        <f t="shared" si="24"/>
        <v>#N/A</v>
      </c>
      <c r="AS55" s="683"/>
      <c r="AT55" s="684" t="str">
        <f t="shared" si="25"/>
        <v/>
      </c>
      <c r="AU55" s="695">
        <f t="shared" si="26"/>
        <v>0.15967283611993355</v>
      </c>
      <c r="AV55" s="728">
        <f t="shared" si="27"/>
        <v>-7.3500136366593249E-2</v>
      </c>
      <c r="AW55" s="725">
        <f t="shared" si="47"/>
        <v>0.19406233854139932</v>
      </c>
      <c r="AX55" s="726">
        <f t="shared" si="48"/>
        <v>0.21664065406695121</v>
      </c>
      <c r="AY55" s="727">
        <f t="shared" si="51"/>
        <v>0.17233715436175934</v>
      </c>
      <c r="AZ55" s="724">
        <f t="shared" si="42"/>
        <v>61.118889934386623</v>
      </c>
      <c r="BA55" s="108">
        <f t="shared" si="49"/>
        <v>4.7029155077431911E-2</v>
      </c>
      <c r="BB55" s="723">
        <f t="shared" si="49"/>
        <v>0.1285735137719542</v>
      </c>
      <c r="BC55" s="723">
        <f t="shared" si="49"/>
        <v>-3.4515203617090359E-2</v>
      </c>
      <c r="BD55" s="766"/>
      <c r="BE55" s="754"/>
      <c r="BF55" s="755"/>
      <c r="BG55" s="756"/>
      <c r="BH55" s="757"/>
      <c r="BI55" s="758"/>
      <c r="BJ55" s="743"/>
      <c r="BK55" s="742"/>
      <c r="BL55" s="737"/>
      <c r="BM55" s="933"/>
      <c r="BN55" s="741"/>
      <c r="BO55" s="741"/>
      <c r="BP55" s="740"/>
      <c r="BQ55" s="741"/>
      <c r="BR55" s="740"/>
      <c r="BS55" s="741"/>
      <c r="BT55" s="937"/>
      <c r="BU55" s="741"/>
      <c r="BV55" s="741"/>
      <c r="BW55" s="741"/>
      <c r="BX55" s="739"/>
      <c r="BY55" s="738"/>
      <c r="BZ55" s="942"/>
      <c r="CA55" s="946"/>
      <c r="CB55" s="737"/>
      <c r="CC55" s="737"/>
      <c r="CD55" s="736"/>
      <c r="CE55" s="786">
        <f>[3]OUTM!M55</f>
        <v>143.03505016092768</v>
      </c>
      <c r="CF55" s="779">
        <f>[1]OUTM!$T343</f>
        <v>0</v>
      </c>
      <c r="CG55" s="781">
        <f>[1]OUTM!$U343</f>
        <v>0</v>
      </c>
    </row>
    <row r="56" spans="1:85" ht="13.8" x14ac:dyDescent="0.25">
      <c r="A56" s="14">
        <v>1997.1</v>
      </c>
      <c r="B56" s="931">
        <f>[2]Pat!$B56/1000</f>
        <v>39.673000000000002</v>
      </c>
      <c r="C56" s="648">
        <v>1.0241652584866201</v>
      </c>
      <c r="D56" s="649">
        <v>1</v>
      </c>
      <c r="E56" s="767">
        <v>37.817110476989797</v>
      </c>
      <c r="F56" s="768">
        <f t="shared" si="0"/>
        <v>38.736912496547347</v>
      </c>
      <c r="G56" s="769">
        <f t="shared" si="1"/>
        <v>38.736912496547347</v>
      </c>
      <c r="H56" s="772">
        <f t="shared" si="6"/>
        <v>37.718506727051953</v>
      </c>
      <c r="I56" s="662">
        <f t="shared" si="7"/>
        <v>-4.0257644058923434E-3</v>
      </c>
      <c r="J56" s="665" t="e">
        <f t="shared" si="21"/>
        <v>#N/A</v>
      </c>
      <c r="K56" s="683"/>
      <c r="L56" s="684" t="str">
        <f t="shared" si="28"/>
        <v/>
      </c>
      <c r="M56" s="685">
        <f t="shared" si="33"/>
        <v>43.639860702978133</v>
      </c>
      <c r="N56" s="686">
        <f t="shared" si="34"/>
        <v>31.559011790013777</v>
      </c>
      <c r="O56" s="776">
        <v>32.951839824968019</v>
      </c>
      <c r="P56" s="691">
        <f t="shared" si="2"/>
        <v>0.14465556179573835</v>
      </c>
      <c r="Q56" s="665" t="e">
        <f t="shared" si="22"/>
        <v>#N/A</v>
      </c>
      <c r="R56" s="683"/>
      <c r="S56" s="684" t="str">
        <f t="shared" si="23"/>
        <v/>
      </c>
      <c r="T56" s="695">
        <f t="shared" si="35"/>
        <v>0.37386994815292507</v>
      </c>
      <c r="U56" s="728">
        <f t="shared" si="36"/>
        <v>-7.7379716487029016E-2</v>
      </c>
      <c r="V56" s="725">
        <f t="shared" si="44"/>
        <v>0.23775401491035408</v>
      </c>
      <c r="W56" s="726">
        <f t="shared" si="45"/>
        <v>0.20939247942513828</v>
      </c>
      <c r="X56" s="727">
        <f t="shared" si="50"/>
        <v>0.20081725085993818</v>
      </c>
      <c r="Y56" s="724">
        <f t="shared" si="40"/>
        <v>34.631303609956348</v>
      </c>
      <c r="Z56" s="108">
        <f t="shared" si="46"/>
        <v>6.8043152465711701E-2</v>
      </c>
      <c r="AA56" s="723">
        <f t="shared" si="46"/>
        <v>0.26104796967449617</v>
      </c>
      <c r="AB56" s="723">
        <f t="shared" si="46"/>
        <v>-0.12496166474307278</v>
      </c>
      <c r="AC56" s="931">
        <f>[2]Pat!$D56/1000</f>
        <v>79.858000000000004</v>
      </c>
      <c r="AD56" s="648">
        <v>1.0764519665050201</v>
      </c>
      <c r="AE56" s="649">
        <v>1</v>
      </c>
      <c r="AF56" s="767">
        <v>68.930323361195803</v>
      </c>
      <c r="AG56" s="768">
        <f t="shared" si="3"/>
        <v>74.18631066212798</v>
      </c>
      <c r="AH56" s="769">
        <f t="shared" si="4"/>
        <v>74.18631066212798</v>
      </c>
      <c r="AI56" s="772">
        <f t="shared" si="8"/>
        <v>71.307613490385847</v>
      </c>
      <c r="AJ56" s="662">
        <f t="shared" si="9"/>
        <v>6.2913818272004901E-2</v>
      </c>
      <c r="AK56" s="665">
        <f t="shared" si="16"/>
        <v>76.307613490385847</v>
      </c>
      <c r="AL56" s="683">
        <v>1</v>
      </c>
      <c r="AM56" s="684">
        <f t="shared" si="39"/>
        <v>1</v>
      </c>
      <c r="AN56" s="685">
        <f t="shared" si="37"/>
        <v>71.307613490385847</v>
      </c>
      <c r="AO56" s="686">
        <f t="shared" si="38"/>
        <v>58.815813738100033</v>
      </c>
      <c r="AP56" s="776">
        <v>61.489422938428817</v>
      </c>
      <c r="AQ56" s="691">
        <f t="shared" si="5"/>
        <v>0.15967283611993355</v>
      </c>
      <c r="AR56" s="665">
        <f t="shared" si="24"/>
        <v>76.307613490385847</v>
      </c>
      <c r="AS56" s="683">
        <v>1</v>
      </c>
      <c r="AT56" s="684">
        <f t="shared" si="25"/>
        <v>1</v>
      </c>
      <c r="AU56" s="695">
        <f t="shared" si="26"/>
        <v>0.15967283611993355</v>
      </c>
      <c r="AV56" s="728">
        <f t="shared" si="27"/>
        <v>-2.000855560353032E-2</v>
      </c>
      <c r="AW56" s="725">
        <f t="shared" si="47"/>
        <v>0.30869048098013963</v>
      </c>
      <c r="AX56" s="726">
        <f t="shared" si="48"/>
        <v>0.32928860297746865</v>
      </c>
      <c r="AY56" s="727">
        <f t="shared" si="51"/>
        <v>0.23456392636607548</v>
      </c>
      <c r="AZ56" s="724">
        <f t="shared" si="42"/>
        <v>62.520544350627155</v>
      </c>
      <c r="BA56" s="108">
        <f t="shared" si="49"/>
        <v>4.7029155077431911E-2</v>
      </c>
      <c r="BB56" s="723">
        <f t="shared" si="49"/>
        <v>0.1285735137719542</v>
      </c>
      <c r="BC56" s="723">
        <f t="shared" si="49"/>
        <v>-3.4515203617090359E-2</v>
      </c>
      <c r="BD56" s="766"/>
      <c r="BE56" s="754"/>
      <c r="BF56" s="755"/>
      <c r="BG56" s="756"/>
      <c r="BH56" s="757"/>
      <c r="BI56" s="758"/>
      <c r="BJ56" s="743"/>
      <c r="BK56" s="742"/>
      <c r="BL56" s="737"/>
      <c r="BM56" s="933"/>
      <c r="BN56" s="741"/>
      <c r="BO56" s="741"/>
      <c r="BP56" s="740"/>
      <c r="BQ56" s="741"/>
      <c r="BR56" s="740"/>
      <c r="BS56" s="741"/>
      <c r="BT56" s="937"/>
      <c r="BU56" s="741"/>
      <c r="BV56" s="741"/>
      <c r="BW56" s="741"/>
      <c r="BX56" s="739"/>
      <c r="BY56" s="738"/>
      <c r="BZ56" s="942"/>
      <c r="CA56" s="946"/>
      <c r="CB56" s="737"/>
      <c r="CC56" s="737"/>
      <c r="CD56" s="736"/>
      <c r="CE56" s="786">
        <f>[3]OUTM!M56</f>
        <v>143.76367079093993</v>
      </c>
      <c r="CF56" s="779">
        <f>[1]OUTM!$T344</f>
        <v>0</v>
      </c>
      <c r="CG56" s="781">
        <f>[1]OUTM!$U344</f>
        <v>0</v>
      </c>
    </row>
    <row r="57" spans="1:85" ht="13.8" x14ac:dyDescent="0.25">
      <c r="A57" s="14">
        <v>1997.11</v>
      </c>
      <c r="B57" s="931">
        <f>[2]Pat!$B57/1000</f>
        <v>27.45</v>
      </c>
      <c r="C57" s="648">
        <v>0.78065659778062102</v>
      </c>
      <c r="D57" s="649">
        <v>0.78478521513777999</v>
      </c>
      <c r="E57" s="767">
        <v>38.468552920144298</v>
      </c>
      <c r="F57" s="768">
        <f t="shared" si="0"/>
        <v>35.162708005081072</v>
      </c>
      <c r="G57" s="769">
        <f t="shared" si="1"/>
        <v>35.874174707264267</v>
      </c>
      <c r="H57" s="772">
        <f t="shared" si="6"/>
        <v>37.506578558348721</v>
      </c>
      <c r="I57" s="662">
        <f t="shared" si="7"/>
        <v>-5.6345228081159425E-3</v>
      </c>
      <c r="J57" s="665" t="e">
        <f t="shared" si="21"/>
        <v>#N/A</v>
      </c>
      <c r="K57" s="683"/>
      <c r="L57" s="684" t="str">
        <f t="shared" si="28"/>
        <v/>
      </c>
      <c r="M57" s="685">
        <f t="shared" si="33"/>
        <v>43.639860702978133</v>
      </c>
      <c r="N57" s="686">
        <f t="shared" si="34"/>
        <v>31.929278320494213</v>
      </c>
      <c r="O57" s="776">
        <v>32.788122936151275</v>
      </c>
      <c r="P57" s="691">
        <f t="shared" si="2"/>
        <v>0.14390746403463694</v>
      </c>
      <c r="Q57" s="665" t="e">
        <f t="shared" si="22"/>
        <v>#N/A</v>
      </c>
      <c r="R57" s="683"/>
      <c r="S57" s="684" t="str">
        <f t="shared" si="23"/>
        <v/>
      </c>
      <c r="T57" s="695">
        <f t="shared" si="35"/>
        <v>0.37386994815292507</v>
      </c>
      <c r="U57" s="728">
        <f t="shared" si="36"/>
        <v>-6.3134035189785442E-2</v>
      </c>
      <c r="V57" s="725">
        <f t="shared" si="44"/>
        <v>0.19456304241058353</v>
      </c>
      <c r="W57" s="726">
        <f t="shared" si="45"/>
        <v>0.15863915456432687</v>
      </c>
      <c r="X57" s="727">
        <f t="shared" si="50"/>
        <v>0.18593085359166128</v>
      </c>
      <c r="Y57" s="724">
        <f t="shared" si="40"/>
        <v>35.140373577777524</v>
      </c>
      <c r="Z57" s="108">
        <f t="shared" si="46"/>
        <v>6.8043152465711701E-2</v>
      </c>
      <c r="AA57" s="723">
        <f t="shared" si="46"/>
        <v>0.26104796967449617</v>
      </c>
      <c r="AB57" s="723">
        <f t="shared" si="46"/>
        <v>-0.12496166474307278</v>
      </c>
      <c r="AC57" s="931">
        <f>[2]Pat!$D57/1000</f>
        <v>67.578999999999994</v>
      </c>
      <c r="AD57" s="648">
        <v>0.95085757825675798</v>
      </c>
      <c r="AE57" s="649">
        <v>1</v>
      </c>
      <c r="AF57" s="767">
        <v>70.240419881124296</v>
      </c>
      <c r="AG57" s="768">
        <f t="shared" si="3"/>
        <v>71.071632119602015</v>
      </c>
      <c r="AH57" s="769">
        <f t="shared" si="4"/>
        <v>71.071632119602015</v>
      </c>
      <c r="AI57" s="772">
        <f t="shared" si="8"/>
        <v>71.285598473073463</v>
      </c>
      <c r="AJ57" s="662">
        <f t="shared" si="9"/>
        <v>-3.0878072222607304E-4</v>
      </c>
      <c r="AK57" s="665" t="e">
        <f t="shared" si="16"/>
        <v>#N/A</v>
      </c>
      <c r="AL57" s="683"/>
      <c r="AM57" s="684" t="str">
        <f t="shared" si="39"/>
        <v/>
      </c>
      <c r="AN57" s="685">
        <f t="shared" si="37"/>
        <v>71.307613490385847</v>
      </c>
      <c r="AO57" s="686">
        <f t="shared" si="38"/>
        <v>61.21019477427874</v>
      </c>
      <c r="AP57" s="776">
        <v>61.620253466335861</v>
      </c>
      <c r="AQ57" s="691">
        <f t="shared" si="5"/>
        <v>0.15685337957945822</v>
      </c>
      <c r="AR57" s="665" t="e">
        <f t="shared" si="24"/>
        <v>#N/A</v>
      </c>
      <c r="AS57" s="683"/>
      <c r="AT57" s="684" t="str">
        <f t="shared" si="25"/>
        <v/>
      </c>
      <c r="AU57" s="695">
        <f t="shared" si="26"/>
        <v>0.15967283611993355</v>
      </c>
      <c r="AV57" s="728">
        <f t="shared" si="27"/>
        <v>1.6748082130137565E-2</v>
      </c>
      <c r="AW57" s="725">
        <f t="shared" si="47"/>
        <v>0.34198076138780031</v>
      </c>
      <c r="AX57" s="726">
        <f t="shared" si="48"/>
        <v>0.27406648400925904</v>
      </c>
      <c r="AY57" s="727">
        <f t="shared" si="51"/>
        <v>0.2218776072448656</v>
      </c>
      <c r="AZ57" s="724">
        <f t="shared" si="42"/>
        <v>64.0343702776469</v>
      </c>
      <c r="BA57" s="108">
        <f t="shared" si="49"/>
        <v>4.7029155077431911E-2</v>
      </c>
      <c r="BB57" s="723">
        <f t="shared" si="49"/>
        <v>0.1285735137719542</v>
      </c>
      <c r="BC57" s="723">
        <f t="shared" si="49"/>
        <v>-3.4515203617090359E-2</v>
      </c>
      <c r="BD57" s="766"/>
      <c r="BE57" s="754"/>
      <c r="BF57" s="755"/>
      <c r="BG57" s="756"/>
      <c r="BH57" s="757"/>
      <c r="BI57" s="758"/>
      <c r="BJ57" s="743"/>
      <c r="BK57" s="742"/>
      <c r="BL57" s="737"/>
      <c r="BM57" s="933"/>
      <c r="BN57" s="741"/>
      <c r="BO57" s="741"/>
      <c r="BP57" s="740"/>
      <c r="BQ57" s="741"/>
      <c r="BR57" s="740"/>
      <c r="BS57" s="741"/>
      <c r="BT57" s="937"/>
      <c r="BU57" s="741"/>
      <c r="BV57" s="741"/>
      <c r="BW57" s="741"/>
      <c r="BX57" s="739"/>
      <c r="BY57" s="738"/>
      <c r="BZ57" s="942"/>
      <c r="CA57" s="946"/>
      <c r="CB57" s="737"/>
      <c r="CC57" s="737"/>
      <c r="CD57" s="736"/>
      <c r="CE57" s="786">
        <f>[3]OUTM!M57</f>
        <v>144.66708624658085</v>
      </c>
      <c r="CF57" s="779">
        <f>[1]OUTM!$T345</f>
        <v>0</v>
      </c>
      <c r="CG57" s="781">
        <f>[1]OUTM!$U345</f>
        <v>0</v>
      </c>
    </row>
    <row r="58" spans="1:85" ht="13.8" x14ac:dyDescent="0.25">
      <c r="A58" s="14">
        <v>1997.12</v>
      </c>
      <c r="B58" s="931">
        <f>[2]Pat!$B58/1000</f>
        <v>18.826000000000001</v>
      </c>
      <c r="C58" s="648">
        <v>0.61056273129299499</v>
      </c>
      <c r="D58" s="649">
        <v>0</v>
      </c>
      <c r="E58" s="767">
        <v>39.541052322318997</v>
      </c>
      <c r="F58" s="768">
        <f t="shared" si="0"/>
        <v>30.833850536753179</v>
      </c>
      <c r="G58" s="769">
        <f t="shared" si="1"/>
        <v>39.541052322318997</v>
      </c>
      <c r="H58" s="772">
        <f t="shared" si="6"/>
        <v>39.020370864815327</v>
      </c>
      <c r="I58" s="662">
        <f t="shared" si="7"/>
        <v>3.9567493816678255E-2</v>
      </c>
      <c r="J58" s="665" t="e">
        <f t="shared" si="21"/>
        <v>#N/A</v>
      </c>
      <c r="K58" s="683"/>
      <c r="L58" s="684" t="str">
        <f t="shared" si="28"/>
        <v/>
      </c>
      <c r="M58" s="685">
        <f t="shared" si="33"/>
        <v>43.639860702978133</v>
      </c>
      <c r="N58" s="686">
        <f t="shared" si="34"/>
        <v>32.523942557216429</v>
      </c>
      <c r="O58" s="776">
        <v>32.618145085155064</v>
      </c>
      <c r="P58" s="691">
        <f t="shared" si="2"/>
        <v>0.19627804594486276</v>
      </c>
      <c r="Q58" s="665" t="e">
        <f t="shared" si="22"/>
        <v>#N/A</v>
      </c>
      <c r="R58" s="683"/>
      <c r="S58" s="684" t="str">
        <f t="shared" si="23"/>
        <v/>
      </c>
      <c r="T58" s="695">
        <f t="shared" si="35"/>
        <v>0.37386994815292507</v>
      </c>
      <c r="U58" s="728">
        <f t="shared" si="36"/>
        <v>-4.2102459528672864E-2</v>
      </c>
      <c r="V58" s="725">
        <f t="shared" si="44"/>
        <v>0.23616708455681135</v>
      </c>
      <c r="W58" s="726">
        <f t="shared" si="45"/>
        <v>0.21331157850671523</v>
      </c>
      <c r="X58" s="727">
        <f t="shared" si="50"/>
        <v>0.21931891335909492</v>
      </c>
      <c r="Y58" s="724">
        <f t="shared" si="40"/>
        <v>35.761603462515211</v>
      </c>
      <c r="Z58" s="108">
        <f t="shared" si="46"/>
        <v>6.8043152465711701E-2</v>
      </c>
      <c r="AA58" s="723">
        <f t="shared" si="46"/>
        <v>0.26104796967449617</v>
      </c>
      <c r="AB58" s="723">
        <f t="shared" si="46"/>
        <v>-0.12496166474307278</v>
      </c>
      <c r="AC58" s="931">
        <f>[2]Pat!$D58/1000</f>
        <v>75.052999999999997</v>
      </c>
      <c r="AD58" s="648">
        <v>1.0906834090005499</v>
      </c>
      <c r="AE58" s="649">
        <v>1</v>
      </c>
      <c r="AF58" s="767">
        <v>70.990709923330897</v>
      </c>
      <c r="AG58" s="768">
        <f t="shared" si="3"/>
        <v>68.812818990961802</v>
      </c>
      <c r="AH58" s="769">
        <f t="shared" si="4"/>
        <v>68.812818990961802</v>
      </c>
      <c r="AI58" s="772">
        <f t="shared" si="8"/>
        <v>70.0187748318248</v>
      </c>
      <c r="AJ58" s="662">
        <f t="shared" si="9"/>
        <v>-1.7930904098468238E-2</v>
      </c>
      <c r="AK58" s="665" t="e">
        <f t="shared" si="16"/>
        <v>#N/A</v>
      </c>
      <c r="AL58" s="683"/>
      <c r="AM58" s="684" t="str">
        <f t="shared" si="39"/>
        <v/>
      </c>
      <c r="AN58" s="685">
        <f t="shared" si="37"/>
        <v>71.307613490385847</v>
      </c>
      <c r="AO58" s="686">
        <f t="shared" si="38"/>
        <v>63.387939258110961</v>
      </c>
      <c r="AP58" s="776">
        <v>61.743306827384053</v>
      </c>
      <c r="AQ58" s="691">
        <f t="shared" si="5"/>
        <v>0.13403020391467679</v>
      </c>
      <c r="AR58" s="665" t="e">
        <f t="shared" si="24"/>
        <v>#N/A</v>
      </c>
      <c r="AS58" s="683"/>
      <c r="AT58" s="684" t="str">
        <f t="shared" si="25"/>
        <v/>
      </c>
      <c r="AU58" s="695">
        <f t="shared" si="26"/>
        <v>0.15967283611993355</v>
      </c>
      <c r="AV58" s="728">
        <f t="shared" si="27"/>
        <v>3.6488792890768451E-2</v>
      </c>
      <c r="AW58" s="725">
        <f t="shared" si="47"/>
        <v>0.2631906485434119</v>
      </c>
      <c r="AX58" s="726">
        <f t="shared" si="48"/>
        <v>0.17932441073789995</v>
      </c>
      <c r="AY58" s="727">
        <f t="shared" si="51"/>
        <v>0.19090358255542106</v>
      </c>
      <c r="AZ58" s="724">
        <f t="shared" si="42"/>
        <v>65.250093783005653</v>
      </c>
      <c r="BA58" s="108">
        <f t="shared" si="49"/>
        <v>4.7029155077431911E-2</v>
      </c>
      <c r="BB58" s="723">
        <f t="shared" si="49"/>
        <v>0.1285735137719542</v>
      </c>
      <c r="BC58" s="723">
        <f t="shared" si="49"/>
        <v>-3.4515203617090359E-2</v>
      </c>
      <c r="BD58" s="766"/>
      <c r="BE58" s="754"/>
      <c r="BF58" s="755"/>
      <c r="BG58" s="756"/>
      <c r="BH58" s="757"/>
      <c r="BI58" s="758"/>
      <c r="BJ58" s="743"/>
      <c r="BK58" s="742"/>
      <c r="BL58" s="737"/>
      <c r="BM58" s="933"/>
      <c r="BN58" s="741"/>
      <c r="BO58" s="741"/>
      <c r="BP58" s="740"/>
      <c r="BQ58" s="741"/>
      <c r="BR58" s="740"/>
      <c r="BS58" s="741"/>
      <c r="BT58" s="937"/>
      <c r="BU58" s="741"/>
      <c r="BV58" s="741"/>
      <c r="BW58" s="741"/>
      <c r="BX58" s="739"/>
      <c r="BY58" s="738"/>
      <c r="BZ58" s="942"/>
      <c r="CA58" s="946"/>
      <c r="CB58" s="737"/>
      <c r="CC58" s="737"/>
      <c r="CD58" s="736"/>
      <c r="CE58" s="786">
        <f>[3]OUTM!M58</f>
        <v>145.35130877496096</v>
      </c>
      <c r="CF58" s="779">
        <f>[1]OUTM!$T346</f>
        <v>0</v>
      </c>
      <c r="CG58" s="781">
        <f>[1]OUTM!$U346</f>
        <v>0</v>
      </c>
    </row>
    <row r="59" spans="1:85" ht="13.8" x14ac:dyDescent="0.25">
      <c r="A59" s="14">
        <v>1998.01</v>
      </c>
      <c r="B59" s="931">
        <f>[2]Pat!$B59/1000</f>
        <v>68.045000000000002</v>
      </c>
      <c r="C59" s="648">
        <v>1.65458145380545</v>
      </c>
      <c r="D59" s="649">
        <v>1</v>
      </c>
      <c r="E59" s="767">
        <v>40.842631468434902</v>
      </c>
      <c r="F59" s="768">
        <f t="shared" si="0"/>
        <v>41.125204107359053</v>
      </c>
      <c r="G59" s="769">
        <f t="shared" si="1"/>
        <v>41.125204107359053</v>
      </c>
      <c r="H59" s="772">
        <f t="shared" si="6"/>
        <v>41.440282818940744</v>
      </c>
      <c r="I59" s="662">
        <f t="shared" si="7"/>
        <v>6.0169583079382825E-2</v>
      </c>
      <c r="J59" s="665" t="e">
        <f t="shared" si="21"/>
        <v>#N/A</v>
      </c>
      <c r="K59" s="683"/>
      <c r="L59" s="684" t="str">
        <f t="shared" si="28"/>
        <v/>
      </c>
      <c r="M59" s="685">
        <f t="shared" si="33"/>
        <v>43.639860702978133</v>
      </c>
      <c r="N59" s="686">
        <f t="shared" si="34"/>
        <v>33.873721883392086</v>
      </c>
      <c r="O59" s="776">
        <v>32.441598106830313</v>
      </c>
      <c r="P59" s="691">
        <f t="shared" si="2"/>
        <v>0.27738105510331912</v>
      </c>
      <c r="Q59" s="665" t="e">
        <f t="shared" si="22"/>
        <v>#N/A</v>
      </c>
      <c r="R59" s="683"/>
      <c r="S59" s="684" t="str">
        <f t="shared" si="23"/>
        <v/>
      </c>
      <c r="T59" s="695">
        <f t="shared" si="35"/>
        <v>0.37386994815292507</v>
      </c>
      <c r="U59" s="728">
        <f t="shared" si="36"/>
        <v>1.5005039618225524E-3</v>
      </c>
      <c r="V59" s="725">
        <f t="shared" si="44"/>
        <v>0.31310457674259928</v>
      </c>
      <c r="W59" s="726">
        <f t="shared" si="45"/>
        <v>0.3126967798225746</v>
      </c>
      <c r="X59" s="727">
        <f t="shared" si="50"/>
        <v>0.27444081630991768</v>
      </c>
      <c r="Y59" s="724">
        <f t="shared" si="40"/>
        <v>36.585042714925791</v>
      </c>
      <c r="Z59" s="108">
        <f t="shared" si="46"/>
        <v>6.8043152465711701E-2</v>
      </c>
      <c r="AA59" s="723">
        <f t="shared" si="46"/>
        <v>0.26104796967449617</v>
      </c>
      <c r="AB59" s="723">
        <f t="shared" si="46"/>
        <v>-0.12496166474307278</v>
      </c>
      <c r="AC59" s="931">
        <f>[2]Pat!$D59/1000</f>
        <v>76.361000000000004</v>
      </c>
      <c r="AD59" s="648">
        <v>1.06981398605531</v>
      </c>
      <c r="AE59" s="649">
        <v>1</v>
      </c>
      <c r="AF59" s="767">
        <v>71.084311937968593</v>
      </c>
      <c r="AG59" s="768">
        <f t="shared" si="3"/>
        <v>71.377829225773553</v>
      </c>
      <c r="AH59" s="769">
        <f t="shared" si="4"/>
        <v>71.377829225773553</v>
      </c>
      <c r="AI59" s="772">
        <f t="shared" si="8"/>
        <v>70.490926356299198</v>
      </c>
      <c r="AJ59" s="662">
        <f t="shared" si="9"/>
        <v>6.7205793989688067E-3</v>
      </c>
      <c r="AK59" s="665" t="e">
        <f t="shared" si="16"/>
        <v>#N/A</v>
      </c>
      <c r="AL59" s="683"/>
      <c r="AM59" s="684" t="str">
        <f t="shared" si="39"/>
        <v/>
      </c>
      <c r="AN59" s="685">
        <f t="shared" si="37"/>
        <v>71.307613490385847</v>
      </c>
      <c r="AO59" s="686">
        <f t="shared" si="38"/>
        <v>62.327292190357284</v>
      </c>
      <c r="AP59" s="776">
        <v>61.858364203692666</v>
      </c>
      <c r="AQ59" s="691">
        <f t="shared" si="5"/>
        <v>0.1395536765922305</v>
      </c>
      <c r="AR59" s="665" t="e">
        <f t="shared" si="24"/>
        <v>#N/A</v>
      </c>
      <c r="AS59" s="683"/>
      <c r="AT59" s="684" t="str">
        <f t="shared" si="25"/>
        <v/>
      </c>
      <c r="AU59" s="695">
        <f t="shared" si="26"/>
        <v>0.15967283611993355</v>
      </c>
      <c r="AV59" s="728">
        <f t="shared" si="27"/>
        <v>-3.0668684731519624E-3</v>
      </c>
      <c r="AW59" s="725">
        <f t="shared" si="47"/>
        <v>0.1985029514372969</v>
      </c>
      <c r="AX59" s="726">
        <f t="shared" si="48"/>
        <v>0.15330001382824099</v>
      </c>
      <c r="AY59" s="727">
        <f t="shared" si="51"/>
        <v>0.18747014386522154</v>
      </c>
      <c r="AZ59" s="724">
        <f t="shared" si="42"/>
        <v>66.223019834522248</v>
      </c>
      <c r="BA59" s="108">
        <f t="shared" si="49"/>
        <v>4.7029155077431911E-2</v>
      </c>
      <c r="BB59" s="723">
        <f t="shared" si="49"/>
        <v>0.1285735137719542</v>
      </c>
      <c r="BC59" s="723">
        <f t="shared" si="49"/>
        <v>-3.4515203617090359E-2</v>
      </c>
      <c r="BD59" s="766"/>
      <c r="BE59" s="754"/>
      <c r="BF59" s="755"/>
      <c r="BG59" s="756"/>
      <c r="BH59" s="757"/>
      <c r="BI59" s="758"/>
      <c r="BJ59" s="743"/>
      <c r="BK59" s="742"/>
      <c r="BL59" s="737"/>
      <c r="BM59" s="933"/>
      <c r="BN59" s="741"/>
      <c r="BO59" s="741"/>
      <c r="BP59" s="740"/>
      <c r="BQ59" s="741"/>
      <c r="BR59" s="740"/>
      <c r="BS59" s="741"/>
      <c r="BT59" s="937"/>
      <c r="BU59" s="741"/>
      <c r="BV59" s="741"/>
      <c r="BW59" s="741"/>
      <c r="BX59" s="739"/>
      <c r="BY59" s="738"/>
      <c r="BZ59" s="942"/>
      <c r="CA59" s="946"/>
      <c r="CB59" s="737"/>
      <c r="CC59" s="737"/>
      <c r="CD59" s="736"/>
      <c r="CE59" s="786">
        <f>[3]OUTM!M59</f>
        <v>142.42748095707037</v>
      </c>
      <c r="CF59" s="779">
        <f>[1]OUTM!$T347</f>
        <v>0</v>
      </c>
      <c r="CG59" s="781">
        <f>[1]OUTM!$U347</f>
        <v>0</v>
      </c>
    </row>
    <row r="60" spans="1:85" ht="13.8" x14ac:dyDescent="0.25">
      <c r="A60" s="14">
        <v>1998.02</v>
      </c>
      <c r="B60" s="931">
        <f>[2]Pat!$B60/1000</f>
        <v>40.99</v>
      </c>
      <c r="C60" s="648">
        <v>0.932233498939951</v>
      </c>
      <c r="D60" s="649">
        <v>1</v>
      </c>
      <c r="E60" s="767">
        <v>42.154777035090497</v>
      </c>
      <c r="F60" s="768">
        <f t="shared" si="0"/>
        <v>43.969670738725874</v>
      </c>
      <c r="G60" s="769">
        <f t="shared" si="1"/>
        <v>43.969670738725874</v>
      </c>
      <c r="H60" s="772">
        <f t="shared" si="6"/>
        <v>42.718694330218355</v>
      </c>
      <c r="I60" s="662">
        <f t="shared" si="7"/>
        <v>3.0383208044322485E-2</v>
      </c>
      <c r="J60" s="665" t="e">
        <f t="shared" si="21"/>
        <v>#N/A</v>
      </c>
      <c r="K60" s="683"/>
      <c r="L60" s="684" t="str">
        <f t="shared" si="28"/>
        <v/>
      </c>
      <c r="M60" s="685">
        <f t="shared" si="33"/>
        <v>43.639860702978133</v>
      </c>
      <c r="N60" s="686">
        <f t="shared" si="34"/>
        <v>33.449988207705729</v>
      </c>
      <c r="O60" s="776">
        <v>32.25820707707561</v>
      </c>
      <c r="P60" s="691">
        <f t="shared" si="2"/>
        <v>0.32427367175581567</v>
      </c>
      <c r="Q60" s="665" t="e">
        <f t="shared" si="22"/>
        <v>#N/A</v>
      </c>
      <c r="R60" s="683"/>
      <c r="S60" s="684" t="str">
        <f t="shared" si="23"/>
        <v/>
      </c>
      <c r="T60" s="695">
        <f t="shared" si="35"/>
        <v>0.37386994815292507</v>
      </c>
      <c r="U60" s="728">
        <f t="shared" si="36"/>
        <v>6.0256019259770977E-2</v>
      </c>
      <c r="V60" s="725">
        <f t="shared" si="44"/>
        <v>0.33791606253746176</v>
      </c>
      <c r="W60" s="726">
        <f t="shared" si="45"/>
        <v>0.33129023227176124</v>
      </c>
      <c r="X60" s="727">
        <f t="shared" si="50"/>
        <v>0.29075389951246855</v>
      </c>
      <c r="Y60" s="724">
        <f t="shared" si="40"/>
        <v>37.484160715736138</v>
      </c>
      <c r="Z60" s="108">
        <f t="shared" si="46"/>
        <v>6.8043152465711701E-2</v>
      </c>
      <c r="AA60" s="723">
        <f t="shared" si="46"/>
        <v>0.26104796967449617</v>
      </c>
      <c r="AB60" s="723">
        <f t="shared" si="46"/>
        <v>-0.12496166474307278</v>
      </c>
      <c r="AC60" s="931">
        <f>[2]Pat!$D60/1000</f>
        <v>64.566000000000003</v>
      </c>
      <c r="AD60" s="648">
        <v>0.91719285312746701</v>
      </c>
      <c r="AE60" s="649">
        <v>1</v>
      </c>
      <c r="AF60" s="767">
        <v>70.631720929471001</v>
      </c>
      <c r="AG60" s="768">
        <f t="shared" si="3"/>
        <v>70.395227982687885</v>
      </c>
      <c r="AH60" s="769">
        <f t="shared" si="4"/>
        <v>70.395227982687885</v>
      </c>
      <c r="AI60" s="772">
        <f t="shared" si="8"/>
        <v>70.540820513739362</v>
      </c>
      <c r="AJ60" s="662">
        <f t="shared" si="9"/>
        <v>7.075592641950394E-4</v>
      </c>
      <c r="AK60" s="665" t="e">
        <f t="shared" si="16"/>
        <v>#N/A</v>
      </c>
      <c r="AL60" s="683"/>
      <c r="AM60" s="684" t="str">
        <f t="shared" si="39"/>
        <v/>
      </c>
      <c r="AN60" s="685">
        <f t="shared" si="37"/>
        <v>71.307613490385847</v>
      </c>
      <c r="AO60" s="686">
        <f t="shared" si="38"/>
        <v>62.327292190357284</v>
      </c>
      <c r="AP60" s="776">
        <v>61.965249744504568</v>
      </c>
      <c r="AQ60" s="691">
        <f t="shared" si="5"/>
        <v>0.13839322530924392</v>
      </c>
      <c r="AR60" s="665" t="e">
        <f t="shared" si="24"/>
        <v>#N/A</v>
      </c>
      <c r="AS60" s="683"/>
      <c r="AT60" s="684" t="str">
        <f t="shared" si="25"/>
        <v/>
      </c>
      <c r="AU60" s="695">
        <f t="shared" si="26"/>
        <v>0.15967283611993355</v>
      </c>
      <c r="AV60" s="728">
        <f t="shared" si="27"/>
        <v>-3.0668684731519624E-3</v>
      </c>
      <c r="AW60" s="725">
        <f t="shared" si="47"/>
        <v>0.15243581194061906</v>
      </c>
      <c r="AX60" s="726">
        <f t="shared" si="48"/>
        <v>0.12368042918756927</v>
      </c>
      <c r="AY60" s="727">
        <f t="shared" si="51"/>
        <v>0.17610089566834097</v>
      </c>
      <c r="AZ60" s="724">
        <f t="shared" si="42"/>
        <v>67.0005719794773</v>
      </c>
      <c r="BA60" s="108">
        <f t="shared" si="49"/>
        <v>4.7029155077431911E-2</v>
      </c>
      <c r="BB60" s="723">
        <f t="shared" si="49"/>
        <v>0.1285735137719542</v>
      </c>
      <c r="BC60" s="723">
        <f t="shared" si="49"/>
        <v>-3.4515203617090359E-2</v>
      </c>
      <c r="BD60" s="766"/>
      <c r="BE60" s="754"/>
      <c r="BF60" s="755"/>
      <c r="BG60" s="756"/>
      <c r="BH60" s="757"/>
      <c r="BI60" s="758"/>
      <c r="BJ60" s="743"/>
      <c r="BK60" s="742"/>
      <c r="BL60" s="737"/>
      <c r="BM60" s="933"/>
      <c r="BN60" s="741"/>
      <c r="BO60" s="741"/>
      <c r="BP60" s="740"/>
      <c r="BQ60" s="741"/>
      <c r="BR60" s="740"/>
      <c r="BS60" s="741"/>
      <c r="BT60" s="937"/>
      <c r="BU60" s="741"/>
      <c r="BV60" s="741"/>
      <c r="BW60" s="741"/>
      <c r="BX60" s="739"/>
      <c r="BY60" s="738"/>
      <c r="BZ60" s="942"/>
      <c r="CA60" s="946"/>
      <c r="CB60" s="737"/>
      <c r="CC60" s="737"/>
      <c r="CD60" s="736"/>
      <c r="CE60" s="786">
        <f>[3]OUTM!M60</f>
        <v>141.37267215231358</v>
      </c>
      <c r="CF60" s="779">
        <f>[1]OUTM!$T348</f>
        <v>0</v>
      </c>
      <c r="CG60" s="781">
        <f>[1]OUTM!$U348</f>
        <v>0</v>
      </c>
    </row>
    <row r="61" spans="1:85" ht="13.8" x14ac:dyDescent="0.25">
      <c r="A61" s="14">
        <v>1998.03</v>
      </c>
      <c r="B61" s="931">
        <f>[2]Pat!$B61/1000</f>
        <v>42.969000000000001</v>
      </c>
      <c r="C61" s="648">
        <v>1.0277149447831899</v>
      </c>
      <c r="D61" s="649">
        <v>1</v>
      </c>
      <c r="E61" s="767">
        <v>43.217468602546099</v>
      </c>
      <c r="F61" s="768">
        <f t="shared" si="0"/>
        <v>41.810231736062647</v>
      </c>
      <c r="G61" s="769">
        <f t="shared" si="1"/>
        <v>41.810231736062647</v>
      </c>
      <c r="H61" s="772">
        <f t="shared" si="6"/>
        <v>43.148236839173926</v>
      </c>
      <c r="I61" s="662">
        <f t="shared" si="7"/>
        <v>1.0004924739877704E-2</v>
      </c>
      <c r="J61" s="665" t="e">
        <f t="shared" si="21"/>
        <v>#N/A</v>
      </c>
      <c r="K61" s="683"/>
      <c r="L61" s="684" t="str">
        <f t="shared" si="28"/>
        <v/>
      </c>
      <c r="M61" s="685">
        <f t="shared" si="33"/>
        <v>43.639860702978133</v>
      </c>
      <c r="N61" s="686">
        <f t="shared" si="34"/>
        <v>32.829596949721285</v>
      </c>
      <c r="O61" s="776">
        <v>32.067743793932394</v>
      </c>
      <c r="P61" s="691">
        <f t="shared" si="2"/>
        <v>0.34553391459171179</v>
      </c>
      <c r="Q61" s="665" t="e">
        <f t="shared" si="22"/>
        <v>#N/A</v>
      </c>
      <c r="R61" s="683"/>
      <c r="S61" s="684" t="str">
        <f t="shared" si="23"/>
        <v/>
      </c>
      <c r="T61" s="695">
        <f t="shared" si="35"/>
        <v>0.37386994815292507</v>
      </c>
      <c r="U61" s="728">
        <f t="shared" si="36"/>
        <v>9.203096160452473E-2</v>
      </c>
      <c r="V61" s="725">
        <f t="shared" si="44"/>
        <v>0.32666071351181181</v>
      </c>
      <c r="W61" s="726">
        <f t="shared" si="45"/>
        <v>0.29666616069768215</v>
      </c>
      <c r="X61" s="727">
        <f t="shared" si="50"/>
        <v>0.28001431140792965</v>
      </c>
      <c r="Y61" s="724">
        <f t="shared" si="40"/>
        <v>38.36951857256593</v>
      </c>
      <c r="Z61" s="108">
        <f t="shared" si="46"/>
        <v>6.8043152465711701E-2</v>
      </c>
      <c r="AA61" s="723">
        <f t="shared" si="46"/>
        <v>0.26104796967449617</v>
      </c>
      <c r="AB61" s="723">
        <f t="shared" si="46"/>
        <v>-0.12496166474307278</v>
      </c>
      <c r="AC61" s="931">
        <f>[2]Pat!$D61/1000</f>
        <v>72.125</v>
      </c>
      <c r="AD61" s="648">
        <v>1.03043079122264</v>
      </c>
      <c r="AE61" s="649">
        <v>1</v>
      </c>
      <c r="AF61" s="767">
        <v>70.087533753841299</v>
      </c>
      <c r="AG61" s="768">
        <f t="shared" si="3"/>
        <v>69.994996863808112</v>
      </c>
      <c r="AH61" s="769">
        <f t="shared" si="4"/>
        <v>69.994996863808112</v>
      </c>
      <c r="AI61" s="772">
        <f t="shared" si="8"/>
        <v>70.051078817657469</v>
      </c>
      <c r="AJ61" s="662">
        <f t="shared" si="9"/>
        <v>-6.9668832885954749E-3</v>
      </c>
      <c r="AK61" s="665" t="e">
        <f t="shared" si="16"/>
        <v>#N/A</v>
      </c>
      <c r="AL61" s="683"/>
      <c r="AM61" s="684" t="str">
        <f t="shared" si="39"/>
        <v/>
      </c>
      <c r="AN61" s="685">
        <f t="shared" si="37"/>
        <v>71.307613490385847</v>
      </c>
      <c r="AO61" s="686">
        <f t="shared" si="38"/>
        <v>62.327292190357284</v>
      </c>
      <c r="AP61" s="776">
        <v>62.063832420257597</v>
      </c>
      <c r="AQ61" s="691">
        <f t="shared" si="5"/>
        <v>0.12869405716545534</v>
      </c>
      <c r="AR61" s="665" t="e">
        <f t="shared" si="24"/>
        <v>#N/A</v>
      </c>
      <c r="AS61" s="683"/>
      <c r="AT61" s="684" t="str">
        <f t="shared" si="25"/>
        <v/>
      </c>
      <c r="AU61" s="695">
        <f t="shared" si="26"/>
        <v>0.15967283611993355</v>
      </c>
      <c r="AV61" s="728">
        <f t="shared" si="27"/>
        <v>-3.0668684731519624E-3</v>
      </c>
      <c r="AW61" s="725">
        <f t="shared" si="47"/>
        <v>0.10511683511929149</v>
      </c>
      <c r="AX61" s="726">
        <f t="shared" si="48"/>
        <v>8.5669950266862749E-2</v>
      </c>
      <c r="AY61" s="727">
        <f t="shared" si="51"/>
        <v>0.15638480653229281</v>
      </c>
      <c r="AZ61" s="724">
        <f t="shared" si="42"/>
        <v>67.555833609439503</v>
      </c>
      <c r="BA61" s="108">
        <f t="shared" si="49"/>
        <v>4.7029155077431911E-2</v>
      </c>
      <c r="BB61" s="723">
        <f t="shared" si="49"/>
        <v>0.1285735137719542</v>
      </c>
      <c r="BC61" s="723">
        <f t="shared" si="49"/>
        <v>-3.4515203617090359E-2</v>
      </c>
      <c r="BD61" s="766"/>
      <c r="BE61" s="754"/>
      <c r="BF61" s="755"/>
      <c r="BG61" s="756"/>
      <c r="BH61" s="757"/>
      <c r="BI61" s="758"/>
      <c r="BJ61" s="743"/>
      <c r="BK61" s="742"/>
      <c r="BL61" s="737"/>
      <c r="BM61" s="933"/>
      <c r="BN61" s="741"/>
      <c r="BO61" s="741"/>
      <c r="BP61" s="740"/>
      <c r="BQ61" s="741"/>
      <c r="BR61" s="740"/>
      <c r="BS61" s="741"/>
      <c r="BT61" s="937"/>
      <c r="BU61" s="741"/>
      <c r="BV61" s="741"/>
      <c r="BW61" s="741"/>
      <c r="BX61" s="739"/>
      <c r="BY61" s="738"/>
      <c r="BZ61" s="942"/>
      <c r="CA61" s="946"/>
      <c r="CB61" s="737"/>
      <c r="CC61" s="737"/>
      <c r="CD61" s="736"/>
      <c r="CE61" s="786">
        <f>[3]OUTM!M61</f>
        <v>143.37425871511621</v>
      </c>
      <c r="CF61" s="779">
        <f>[1]OUTM!$T349</f>
        <v>0</v>
      </c>
      <c r="CG61" s="781">
        <f>[1]OUTM!$U349</f>
        <v>0</v>
      </c>
    </row>
    <row r="62" spans="1:85" ht="13.8" x14ac:dyDescent="0.25">
      <c r="A62" s="14">
        <v>1998.04</v>
      </c>
      <c r="B62" s="931">
        <f>[2]Pat!$B62/1000</f>
        <v>42.360999999999997</v>
      </c>
      <c r="C62" s="648">
        <v>0.941296711001533</v>
      </c>
      <c r="D62" s="649">
        <v>1</v>
      </c>
      <c r="E62" s="767">
        <v>43.827023127897903</v>
      </c>
      <c r="F62" s="768">
        <f t="shared" si="0"/>
        <v>45.00281314584452</v>
      </c>
      <c r="G62" s="769">
        <f t="shared" si="1"/>
        <v>45.00281314584452</v>
      </c>
      <c r="H62" s="772">
        <f t="shared" si="6"/>
        <v>43.639860702978133</v>
      </c>
      <c r="I62" s="662">
        <f t="shared" si="7"/>
        <v>1.1329413508826798E-2</v>
      </c>
      <c r="J62" s="665">
        <f t="shared" si="21"/>
        <v>46.639860702978133</v>
      </c>
      <c r="K62" s="683">
        <v>1</v>
      </c>
      <c r="L62" s="684">
        <f t="shared" si="28"/>
        <v>1</v>
      </c>
      <c r="M62" s="685">
        <f t="shared" si="33"/>
        <v>43.639860702978133</v>
      </c>
      <c r="N62" s="686">
        <f t="shared" si="34"/>
        <v>32.829596949721285</v>
      </c>
      <c r="O62" s="776">
        <v>31.870034367421599</v>
      </c>
      <c r="P62" s="691">
        <f t="shared" si="2"/>
        <v>0.36930698598768896</v>
      </c>
      <c r="Q62" s="665" t="e">
        <f t="shared" si="22"/>
        <v>#N/A</v>
      </c>
      <c r="R62" s="683"/>
      <c r="S62" s="684" t="str">
        <f t="shared" si="23"/>
        <v/>
      </c>
      <c r="T62" s="695">
        <f t="shared" si="35"/>
        <v>0.37386994815292507</v>
      </c>
      <c r="U62" s="728">
        <f t="shared" si="36"/>
        <v>9.3371878964603416E-2</v>
      </c>
      <c r="V62" s="725">
        <f t="shared" si="44"/>
        <v>0.28831017899967692</v>
      </c>
      <c r="W62" s="726">
        <f t="shared" si="45"/>
        <v>0.26821963222409972</v>
      </c>
      <c r="X62" s="727">
        <f t="shared" si="50"/>
        <v>0.26978644726972978</v>
      </c>
      <c r="Y62" s="724">
        <f t="shared" si="40"/>
        <v>39.183363474198103</v>
      </c>
      <c r="Z62" s="108">
        <f t="shared" si="46"/>
        <v>6.8043152465711701E-2</v>
      </c>
      <c r="AA62" s="723">
        <f t="shared" si="46"/>
        <v>0.26104796967449617</v>
      </c>
      <c r="AB62" s="723">
        <f t="shared" si="46"/>
        <v>-0.12496166474307278</v>
      </c>
      <c r="AC62" s="931">
        <f>[2]Pat!$D62/1000</f>
        <v>71.325999999999993</v>
      </c>
      <c r="AD62" s="648">
        <v>0.83162149659157802</v>
      </c>
      <c r="AE62" s="649">
        <v>0</v>
      </c>
      <c r="AF62" s="767">
        <v>69.819093560325797</v>
      </c>
      <c r="AG62" s="768">
        <f t="shared" si="3"/>
        <v>85.767383710415643</v>
      </c>
      <c r="AH62" s="769">
        <f t="shared" si="4"/>
        <v>69.819093560325797</v>
      </c>
      <c r="AI62" s="772">
        <f t="shared" si="8"/>
        <v>69.79673668609108</v>
      </c>
      <c r="AJ62" s="662">
        <f t="shared" si="9"/>
        <v>-3.6374170176254141E-3</v>
      </c>
      <c r="AK62" s="665" t="e">
        <f t="shared" si="16"/>
        <v>#N/A</v>
      </c>
      <c r="AL62" s="683"/>
      <c r="AM62" s="684" t="str">
        <f t="shared" si="39"/>
        <v/>
      </c>
      <c r="AN62" s="685">
        <f t="shared" si="37"/>
        <v>71.307613490385847</v>
      </c>
      <c r="AO62" s="686">
        <f t="shared" si="38"/>
        <v>60.999653001725221</v>
      </c>
      <c r="AP62" s="776">
        <v>62.154025726679151</v>
      </c>
      <c r="AQ62" s="691">
        <f t="shared" si="5"/>
        <v>0.12296405373676955</v>
      </c>
      <c r="AR62" s="665" t="e">
        <f t="shared" si="24"/>
        <v>#N/A</v>
      </c>
      <c r="AS62" s="683"/>
      <c r="AT62" s="684" t="str">
        <f t="shared" si="25"/>
        <v/>
      </c>
      <c r="AU62" s="695">
        <f t="shared" si="26"/>
        <v>0.15967283611993355</v>
      </c>
      <c r="AV62" s="728">
        <f t="shared" si="27"/>
        <v>-2.5441047493949709E-2</v>
      </c>
      <c r="AW62" s="725">
        <f t="shared" si="47"/>
        <v>8.5710678537709972E-2</v>
      </c>
      <c r="AX62" s="726">
        <f t="shared" si="48"/>
        <v>6.2096978259969848E-2</v>
      </c>
      <c r="AY62" s="727">
        <f t="shared" si="51"/>
        <v>0.13593445747976762</v>
      </c>
      <c r="AZ62" s="724">
        <f t="shared" si="42"/>
        <v>68.015004867748388</v>
      </c>
      <c r="BA62" s="108">
        <f t="shared" si="49"/>
        <v>4.7029155077431911E-2</v>
      </c>
      <c r="BB62" s="723">
        <f t="shared" si="49"/>
        <v>0.1285735137719542</v>
      </c>
      <c r="BC62" s="723">
        <f t="shared" si="49"/>
        <v>-3.4515203617090359E-2</v>
      </c>
      <c r="BD62" s="766"/>
      <c r="BE62" s="754"/>
      <c r="BF62" s="755"/>
      <c r="BG62" s="756"/>
      <c r="BH62" s="757"/>
      <c r="BI62" s="758"/>
      <c r="BJ62" s="743"/>
      <c r="BK62" s="742"/>
      <c r="BL62" s="737"/>
      <c r="BM62" s="933"/>
      <c r="BN62" s="741"/>
      <c r="BO62" s="741"/>
      <c r="BP62" s="740"/>
      <c r="BQ62" s="741"/>
      <c r="BR62" s="740"/>
      <c r="BS62" s="741"/>
      <c r="BT62" s="937"/>
      <c r="BU62" s="741"/>
      <c r="BV62" s="741"/>
      <c r="BW62" s="741"/>
      <c r="BX62" s="739"/>
      <c r="BY62" s="738"/>
      <c r="BZ62" s="942"/>
      <c r="CA62" s="946"/>
      <c r="CB62" s="737"/>
      <c r="CC62" s="737"/>
      <c r="CD62" s="736"/>
      <c r="CE62" s="786">
        <f>[3]OUTM!M62</f>
        <v>142.69684884289384</v>
      </c>
      <c r="CF62" s="779">
        <f>[1]OUTM!$T350</f>
        <v>0</v>
      </c>
      <c r="CG62" s="781">
        <f>[1]OUTM!$U350</f>
        <v>0</v>
      </c>
    </row>
    <row r="63" spans="1:85" ht="13.8" x14ac:dyDescent="0.25">
      <c r="A63" s="14">
        <v>1998.05</v>
      </c>
      <c r="B63" s="931">
        <f>[2]Pat!$B63/1000</f>
        <v>38.561</v>
      </c>
      <c r="C63" s="648">
        <v>0.90214707527968596</v>
      </c>
      <c r="D63" s="649">
        <v>1</v>
      </c>
      <c r="E63" s="767">
        <v>43.793491616549602</v>
      </c>
      <c r="F63" s="768">
        <f t="shared" si="0"/>
        <v>42.743584784160852</v>
      </c>
      <c r="G63" s="769">
        <f t="shared" si="1"/>
        <v>42.743584784160852</v>
      </c>
      <c r="H63" s="772">
        <f t="shared" si="6"/>
        <v>43.503540303894582</v>
      </c>
      <c r="I63" s="662">
        <f t="shared" si="7"/>
        <v>-3.1286479229737942E-3</v>
      </c>
      <c r="J63" s="665" t="e">
        <f t="shared" si="21"/>
        <v>#N/A</v>
      </c>
      <c r="K63" s="683"/>
      <c r="L63" s="684" t="str">
        <f t="shared" si="28"/>
        <v/>
      </c>
      <c r="M63" s="685">
        <f t="shared" si="33"/>
        <v>43.639860702978133</v>
      </c>
      <c r="N63" s="686">
        <f t="shared" si="34"/>
        <v>32.829596949721285</v>
      </c>
      <c r="O63" s="776">
        <v>31.664962438680707</v>
      </c>
      <c r="P63" s="691">
        <f t="shared" si="2"/>
        <v>0.37386994815292507</v>
      </c>
      <c r="Q63" s="665">
        <f t="shared" si="22"/>
        <v>46.503540303894582</v>
      </c>
      <c r="R63" s="683">
        <v>1</v>
      </c>
      <c r="S63" s="684">
        <f t="shared" si="23"/>
        <v>1</v>
      </c>
      <c r="T63" s="695">
        <f t="shared" si="35"/>
        <v>0.37386994815292507</v>
      </c>
      <c r="U63" s="728">
        <f t="shared" si="36"/>
        <v>9.3371878964603416E-2</v>
      </c>
      <c r="V63" s="725">
        <f t="shared" si="44"/>
        <v>0.21793937383189621</v>
      </c>
      <c r="W63" s="726">
        <f t="shared" si="45"/>
        <v>0.21299117156957337</v>
      </c>
      <c r="X63" s="727">
        <f t="shared" si="50"/>
        <v>0.24478266280217142</v>
      </c>
      <c r="Y63" s="724">
        <f t="shared" si="40"/>
        <v>39.832077642366684</v>
      </c>
      <c r="Z63" s="108">
        <f t="shared" si="46"/>
        <v>6.8043152465711701E-2</v>
      </c>
      <c r="AA63" s="723">
        <f t="shared" si="46"/>
        <v>0.26104796967449617</v>
      </c>
      <c r="AB63" s="723">
        <f t="shared" si="46"/>
        <v>-0.12496166474307278</v>
      </c>
      <c r="AC63" s="931">
        <f>[2]Pat!$D63/1000</f>
        <v>64.367000000000004</v>
      </c>
      <c r="AD63" s="648">
        <v>0.92542800627754696</v>
      </c>
      <c r="AE63" s="649">
        <v>1</v>
      </c>
      <c r="AF63" s="767">
        <v>69.548796197208603</v>
      </c>
      <c r="AG63" s="768">
        <f t="shared" si="3"/>
        <v>69.5537627599046</v>
      </c>
      <c r="AH63" s="769">
        <f t="shared" si="4"/>
        <v>69.5537627599046</v>
      </c>
      <c r="AI63" s="772">
        <f t="shared" si="8"/>
        <v>69.0177828452249</v>
      </c>
      <c r="AJ63" s="662">
        <f t="shared" si="9"/>
        <v>-1.1223062540024639E-2</v>
      </c>
      <c r="AK63" s="665" t="e">
        <f t="shared" si="16"/>
        <v>#N/A</v>
      </c>
      <c r="AL63" s="683"/>
      <c r="AM63" s="684" t="str">
        <f t="shared" si="39"/>
        <v/>
      </c>
      <c r="AN63" s="685">
        <f t="shared" si="37"/>
        <v>71.307613490385847</v>
      </c>
      <c r="AO63" s="686">
        <f t="shared" si="38"/>
        <v>60.999653001725221</v>
      </c>
      <c r="AP63" s="776">
        <v>62.235784630142518</v>
      </c>
      <c r="AQ63" s="691">
        <f t="shared" si="5"/>
        <v>0.10897264741477475</v>
      </c>
      <c r="AR63" s="665" t="e">
        <f t="shared" si="24"/>
        <v>#N/A</v>
      </c>
      <c r="AS63" s="683"/>
      <c r="AT63" s="684" t="str">
        <f t="shared" si="25"/>
        <v/>
      </c>
      <c r="AU63" s="695">
        <f t="shared" si="26"/>
        <v>0.15967283611993355</v>
      </c>
      <c r="AV63" s="728">
        <f t="shared" si="27"/>
        <v>-2.5441047493949709E-2</v>
      </c>
      <c r="AW63" s="725">
        <f t="shared" si="47"/>
        <v>7.0745969966410804E-2</v>
      </c>
      <c r="AX63" s="726">
        <f t="shared" si="48"/>
        <v>2.7388387879332621E-2</v>
      </c>
      <c r="AY63" s="727">
        <f t="shared" si="51"/>
        <v>9.9564532843171349E-2</v>
      </c>
      <c r="AZ63" s="724">
        <f t="shared" si="42"/>
        <v>68.395014858389899</v>
      </c>
      <c r="BA63" s="108">
        <f t="shared" si="49"/>
        <v>4.7029155077431911E-2</v>
      </c>
      <c r="BB63" s="723">
        <f t="shared" si="49"/>
        <v>0.1285735137719542</v>
      </c>
      <c r="BC63" s="723">
        <f t="shared" si="49"/>
        <v>-3.4515203617090359E-2</v>
      </c>
      <c r="BD63" s="766"/>
      <c r="BE63" s="754"/>
      <c r="BF63" s="755"/>
      <c r="BG63" s="756"/>
      <c r="BH63" s="757"/>
      <c r="BI63" s="758"/>
      <c r="BJ63" s="743"/>
      <c r="BK63" s="742"/>
      <c r="BL63" s="737"/>
      <c r="BM63" s="933"/>
      <c r="BN63" s="741"/>
      <c r="BO63" s="741"/>
      <c r="BP63" s="740"/>
      <c r="BQ63" s="741"/>
      <c r="BR63" s="740"/>
      <c r="BS63" s="741"/>
      <c r="BT63" s="937"/>
      <c r="BU63" s="741"/>
      <c r="BV63" s="741"/>
      <c r="BW63" s="741"/>
      <c r="BX63" s="739"/>
      <c r="BY63" s="738"/>
      <c r="BZ63" s="942"/>
      <c r="CA63" s="946"/>
      <c r="CB63" s="737"/>
      <c r="CC63" s="737"/>
      <c r="CD63" s="736"/>
      <c r="CE63" s="786">
        <f>[3]OUTM!M63</f>
        <v>139.50508553029212</v>
      </c>
      <c r="CF63" s="779">
        <f>[1]OUTM!$T351</f>
        <v>0</v>
      </c>
      <c r="CG63" s="781">
        <f>[1]OUTM!$U351</f>
        <v>0</v>
      </c>
    </row>
    <row r="64" spans="1:85" ht="13.8" x14ac:dyDescent="0.25">
      <c r="A64" s="14">
        <v>1998.06</v>
      </c>
      <c r="B64" s="931">
        <f>[2]Pat!$B64/1000</f>
        <v>40.587000000000003</v>
      </c>
      <c r="C64" s="648">
        <v>0.93251616451952501</v>
      </c>
      <c r="D64" s="649">
        <v>1</v>
      </c>
      <c r="E64" s="767">
        <v>43.073372589227503</v>
      </c>
      <c r="F64" s="768">
        <f t="shared" si="0"/>
        <v>43.524178501412123</v>
      </c>
      <c r="G64" s="769">
        <f t="shared" si="1"/>
        <v>43.524178501412123</v>
      </c>
      <c r="H64" s="772">
        <f t="shared" si="6"/>
        <v>43.012344346652931</v>
      </c>
      <c r="I64" s="662">
        <f t="shared" si="7"/>
        <v>-1.1355168755635536E-2</v>
      </c>
      <c r="J64" s="665" t="e">
        <f t="shared" si="21"/>
        <v>#N/A</v>
      </c>
      <c r="K64" s="683"/>
      <c r="L64" s="684" t="str">
        <f t="shared" si="28"/>
        <v/>
      </c>
      <c r="M64" s="685">
        <f t="shared" si="33"/>
        <v>43.639860702978133</v>
      </c>
      <c r="N64" s="686">
        <f t="shared" si="34"/>
        <v>32.165336938096331</v>
      </c>
      <c r="O64" s="776">
        <v>31.452472759056619</v>
      </c>
      <c r="P64" s="691">
        <f t="shared" si="2"/>
        <v>0.36753458706256059</v>
      </c>
      <c r="Q64" s="665" t="e">
        <f t="shared" si="22"/>
        <v>#N/A</v>
      </c>
      <c r="R64" s="683"/>
      <c r="S64" s="684" t="str">
        <f t="shared" si="23"/>
        <v/>
      </c>
      <c r="T64" s="695">
        <f t="shared" si="35"/>
        <v>0.37386994815292507</v>
      </c>
      <c r="U64" s="728">
        <f t="shared" si="36"/>
        <v>9.3371878964603416E-2</v>
      </c>
      <c r="V64" s="725">
        <f t="shared" si="44"/>
        <v>0.17395416417778797</v>
      </c>
      <c r="W64" s="726">
        <f t="shared" si="45"/>
        <v>0.15235947477478673</v>
      </c>
      <c r="X64" s="727">
        <f t="shared" si="50"/>
        <v>0.21415818032224943</v>
      </c>
      <c r="Y64" s="724">
        <f t="shared" si="40"/>
        <v>40.363201190348185</v>
      </c>
      <c r="Z64" s="108">
        <f t="shared" si="46"/>
        <v>6.8043152465711701E-2</v>
      </c>
      <c r="AA64" s="723">
        <f t="shared" si="46"/>
        <v>0.26104796967449617</v>
      </c>
      <c r="AB64" s="723">
        <f t="shared" si="46"/>
        <v>-0.12496166474307278</v>
      </c>
      <c r="AC64" s="931">
        <f>[2]Pat!$D64/1000</f>
        <v>65.203999999999994</v>
      </c>
      <c r="AD64" s="648">
        <v>0.97109946540273695</v>
      </c>
      <c r="AE64" s="649">
        <v>1</v>
      </c>
      <c r="AF64" s="767">
        <v>68.871432272121993</v>
      </c>
      <c r="AG64" s="768">
        <f t="shared" si="3"/>
        <v>67.144512300764589</v>
      </c>
      <c r="AH64" s="769">
        <f t="shared" si="4"/>
        <v>67.144512300764589</v>
      </c>
      <c r="AI64" s="772">
        <f t="shared" si="8"/>
        <v>67.910439136269133</v>
      </c>
      <c r="AJ64" s="662">
        <f t="shared" si="9"/>
        <v>-1.617442823747842E-2</v>
      </c>
      <c r="AK64" s="665" t="e">
        <f t="shared" si="16"/>
        <v>#N/A</v>
      </c>
      <c r="AL64" s="683"/>
      <c r="AM64" s="684" t="str">
        <f t="shared" si="39"/>
        <v/>
      </c>
      <c r="AN64" s="685">
        <f t="shared" si="37"/>
        <v>71.307613490385847</v>
      </c>
      <c r="AO64" s="686">
        <f t="shared" si="38"/>
        <v>60.999653001725221</v>
      </c>
      <c r="AP64" s="776">
        <v>62.309103778801664</v>
      </c>
      <c r="AQ64" s="691">
        <f t="shared" si="5"/>
        <v>8.9895938438663725E-2</v>
      </c>
      <c r="AR64" s="665" t="e">
        <f t="shared" si="24"/>
        <v>#N/A</v>
      </c>
      <c r="AS64" s="683"/>
      <c r="AT64" s="684" t="str">
        <f t="shared" si="25"/>
        <v/>
      </c>
      <c r="AU64" s="695">
        <f t="shared" si="26"/>
        <v>0.15967283611993355</v>
      </c>
      <c r="AV64" s="728">
        <f t="shared" si="27"/>
        <v>-2.5441047493949709E-2</v>
      </c>
      <c r="AW64" s="725">
        <f t="shared" si="47"/>
        <v>5.5317781920898978E-2</v>
      </c>
      <c r="AX64" s="726">
        <f t="shared" si="48"/>
        <v>-1.3040699056476757E-2</v>
      </c>
      <c r="AY64" s="727">
        <f t="shared" si="51"/>
        <v>5.8040909088233228E-2</v>
      </c>
      <c r="AZ64" s="724">
        <f t="shared" si="42"/>
        <v>68.691659695822551</v>
      </c>
      <c r="BA64" s="108">
        <f t="shared" si="49"/>
        <v>4.7029155077431911E-2</v>
      </c>
      <c r="BB64" s="723">
        <f t="shared" si="49"/>
        <v>0.1285735137719542</v>
      </c>
      <c r="BC64" s="723">
        <f t="shared" si="49"/>
        <v>-3.4515203617090359E-2</v>
      </c>
      <c r="BD64" s="766"/>
      <c r="BE64" s="754"/>
      <c r="BF64" s="755"/>
      <c r="BG64" s="756"/>
      <c r="BH64" s="757"/>
      <c r="BI64" s="758"/>
      <c r="BJ64" s="743"/>
      <c r="BK64" s="742"/>
      <c r="BL64" s="737"/>
      <c r="BM64" s="933"/>
      <c r="BN64" s="741"/>
      <c r="BO64" s="741"/>
      <c r="BP64" s="740"/>
      <c r="BQ64" s="741"/>
      <c r="BR64" s="740"/>
      <c r="BS64" s="741"/>
      <c r="BT64" s="937"/>
      <c r="BU64" s="741"/>
      <c r="BV64" s="741"/>
      <c r="BW64" s="741"/>
      <c r="BX64" s="739"/>
      <c r="BY64" s="738"/>
      <c r="BZ64" s="942"/>
      <c r="CA64" s="946"/>
      <c r="CB64" s="737"/>
      <c r="CC64" s="737"/>
      <c r="CD64" s="736"/>
      <c r="CE64" s="786">
        <f>[3]OUTM!M64</f>
        <v>136.34092560059167</v>
      </c>
      <c r="CF64" s="779">
        <f>[1]OUTM!$T352</f>
        <v>0</v>
      </c>
      <c r="CG64" s="781">
        <f>[1]OUTM!$U352</f>
        <v>0</v>
      </c>
    </row>
    <row r="65" spans="1:85" ht="13.8" x14ac:dyDescent="0.25">
      <c r="A65" s="14">
        <v>1998.07</v>
      </c>
      <c r="B65" s="931">
        <f>[2]Pat!$B65/1000</f>
        <v>45.73</v>
      </c>
      <c r="C65" s="648">
        <v>1.08217641111199</v>
      </c>
      <c r="D65" s="649">
        <v>1</v>
      </c>
      <c r="E65" s="767">
        <v>41.714911637143899</v>
      </c>
      <c r="F65" s="768">
        <f t="shared" si="0"/>
        <v>42.257435599626632</v>
      </c>
      <c r="G65" s="769">
        <f t="shared" si="1"/>
        <v>42.257435599626632</v>
      </c>
      <c r="H65" s="772">
        <f t="shared" si="6"/>
        <v>42.280922120939039</v>
      </c>
      <c r="I65" s="662">
        <f t="shared" si="7"/>
        <v>-1.7151181698162266E-2</v>
      </c>
      <c r="J65" s="665" t="e">
        <f t="shared" si="21"/>
        <v>#N/A</v>
      </c>
      <c r="K65" s="683"/>
      <c r="L65" s="684" t="str">
        <f t="shared" si="28"/>
        <v/>
      </c>
      <c r="M65" s="685">
        <f t="shared" si="33"/>
        <v>43.639860702978133</v>
      </c>
      <c r="N65" s="686">
        <f t="shared" si="34"/>
        <v>29.906640650009194</v>
      </c>
      <c r="O65" s="776">
        <v>31.232571547071029</v>
      </c>
      <c r="P65" s="691">
        <f t="shared" si="2"/>
        <v>0.35374450538652868</v>
      </c>
      <c r="Q65" s="665" t="e">
        <f t="shared" si="22"/>
        <v>#N/A</v>
      </c>
      <c r="R65" s="683"/>
      <c r="S65" s="684" t="str">
        <f t="shared" si="23"/>
        <v/>
      </c>
      <c r="T65" s="695">
        <f t="shared" si="35"/>
        <v>0.37386994815292507</v>
      </c>
      <c r="U65" s="728">
        <f t="shared" si="36"/>
        <v>3.3215601423130181E-2</v>
      </c>
      <c r="V65" s="725">
        <f t="shared" si="44"/>
        <v>0.1372747950335349</v>
      </c>
      <c r="W65" s="726">
        <f t="shared" si="45"/>
        <v>8.9472655288408198E-2</v>
      </c>
      <c r="X65" s="727">
        <f t="shared" si="50"/>
        <v>0.17440628965795013</v>
      </c>
      <c r="Y65" s="724">
        <f t="shared" si="40"/>
        <v>40.788494542442095</v>
      </c>
      <c r="Z65" s="108">
        <f t="shared" si="46"/>
        <v>6.8043152465711701E-2</v>
      </c>
      <c r="AA65" s="723">
        <f t="shared" si="46"/>
        <v>0.26104796967449617</v>
      </c>
      <c r="AB65" s="723">
        <f t="shared" si="46"/>
        <v>-0.12496166474307278</v>
      </c>
      <c r="AC65" s="931">
        <f>[2]Pat!$D65/1000</f>
        <v>73.998999999999995</v>
      </c>
      <c r="AD65" s="648">
        <v>1.0914472725914699</v>
      </c>
      <c r="AE65" s="649">
        <v>1</v>
      </c>
      <c r="AF65" s="767">
        <v>67.974113313679297</v>
      </c>
      <c r="AG65" s="768">
        <f t="shared" si="3"/>
        <v>67.798969183642754</v>
      </c>
      <c r="AH65" s="769">
        <f t="shared" si="4"/>
        <v>67.798969183642754</v>
      </c>
      <c r="AI65" s="772">
        <f t="shared" si="8"/>
        <v>68.462415984616271</v>
      </c>
      <c r="AJ65" s="662">
        <f t="shared" si="9"/>
        <v>8.0951573856907228E-3</v>
      </c>
      <c r="AK65" s="665" t="e">
        <f t="shared" si="16"/>
        <v>#N/A</v>
      </c>
      <c r="AL65" s="683"/>
      <c r="AM65" s="684" t="str">
        <f t="shared" si="39"/>
        <v/>
      </c>
      <c r="AN65" s="685">
        <f t="shared" si="37"/>
        <v>71.307613490385847</v>
      </c>
      <c r="AO65" s="686">
        <f t="shared" si="38"/>
        <v>60.999653001725221</v>
      </c>
      <c r="AP65" s="776">
        <v>62.374013033677699</v>
      </c>
      <c r="AQ65" s="691">
        <f t="shared" si="5"/>
        <v>9.761121106078674E-2</v>
      </c>
      <c r="AR65" s="665" t="e">
        <f t="shared" si="24"/>
        <v>#N/A</v>
      </c>
      <c r="AS65" s="683"/>
      <c r="AT65" s="684" t="str">
        <f t="shared" si="25"/>
        <v/>
      </c>
      <c r="AU65" s="695">
        <f t="shared" si="26"/>
        <v>0.15967283611993355</v>
      </c>
      <c r="AV65" s="728">
        <f t="shared" si="27"/>
        <v>-2.5441047493949709E-2</v>
      </c>
      <c r="AW65" s="725">
        <f t="shared" si="47"/>
        <v>7.8459386102830209E-2</v>
      </c>
      <c r="AX65" s="726">
        <f t="shared" si="48"/>
        <v>-6.1524427185117858E-3</v>
      </c>
      <c r="AY65" s="727">
        <f t="shared" si="51"/>
        <v>4.7215924111008833E-2</v>
      </c>
      <c r="AZ65" s="724">
        <f t="shared" si="42"/>
        <v>69.106720846825525</v>
      </c>
      <c r="BA65" s="108">
        <f t="shared" si="49"/>
        <v>4.7029155077431911E-2</v>
      </c>
      <c r="BB65" s="723">
        <f t="shared" si="49"/>
        <v>0.1285735137719542</v>
      </c>
      <c r="BC65" s="723">
        <f t="shared" si="49"/>
        <v>-3.4515203617090359E-2</v>
      </c>
      <c r="BD65" s="766"/>
      <c r="BE65" s="754"/>
      <c r="BF65" s="755"/>
      <c r="BG65" s="756"/>
      <c r="BH65" s="757"/>
      <c r="BI65" s="758"/>
      <c r="BJ65" s="743"/>
      <c r="BK65" s="742"/>
      <c r="BL65" s="737"/>
      <c r="BM65" s="933"/>
      <c r="BN65" s="741"/>
      <c r="BO65" s="741"/>
      <c r="BP65" s="740"/>
      <c r="BQ65" s="741"/>
      <c r="BR65" s="740"/>
      <c r="BS65" s="741"/>
      <c r="BT65" s="937"/>
      <c r="BU65" s="741"/>
      <c r="BV65" s="741"/>
      <c r="BW65" s="741"/>
      <c r="BX65" s="739"/>
      <c r="BY65" s="738"/>
      <c r="BZ65" s="942"/>
      <c r="CA65" s="946"/>
      <c r="CB65" s="737"/>
      <c r="CC65" s="737"/>
      <c r="CD65" s="736"/>
      <c r="CE65" s="786">
        <f>[3]OUTM!M65</f>
        <v>132.86112508633511</v>
      </c>
      <c r="CF65" s="779">
        <f>[1]OUTM!$T353</f>
        <v>0</v>
      </c>
      <c r="CG65" s="781">
        <f>[1]OUTM!$U353</f>
        <v>0</v>
      </c>
    </row>
    <row r="66" spans="1:85" ht="13.8" x14ac:dyDescent="0.25">
      <c r="A66" s="14">
        <v>1998.08</v>
      </c>
      <c r="B66" s="931">
        <f>[2]Pat!$B66/1000</f>
        <v>41.704999999999998</v>
      </c>
      <c r="C66" s="648">
        <v>1.01509959038911</v>
      </c>
      <c r="D66" s="649">
        <v>1</v>
      </c>
      <c r="E66" s="767">
        <v>39.817129232159502</v>
      </c>
      <c r="F66" s="768">
        <f t="shared" si="0"/>
        <v>41.084638783090782</v>
      </c>
      <c r="G66" s="769">
        <f t="shared" si="1"/>
        <v>41.084638783090782</v>
      </c>
      <c r="H66" s="772">
        <f t="shared" si="6"/>
        <v>40.448308948982884</v>
      </c>
      <c r="I66" s="662">
        <f t="shared" si="7"/>
        <v>-4.4311133953371426E-2</v>
      </c>
      <c r="J66" s="665" t="e">
        <f t="shared" si="21"/>
        <v>#N/A</v>
      </c>
      <c r="K66" s="683"/>
      <c r="L66" s="684" t="str">
        <f t="shared" si="28"/>
        <v/>
      </c>
      <c r="M66" s="685">
        <f t="shared" si="33"/>
        <v>43.639860702978133</v>
      </c>
      <c r="N66" s="686">
        <f t="shared" si="34"/>
        <v>28.800188776409129</v>
      </c>
      <c r="O66" s="776">
        <v>31.005325041347326</v>
      </c>
      <c r="P66" s="691">
        <f t="shared" si="2"/>
        <v>0.30456006815096481</v>
      </c>
      <c r="Q66" s="665" t="e">
        <f t="shared" si="22"/>
        <v>#N/A</v>
      </c>
      <c r="R66" s="683"/>
      <c r="S66" s="684" t="str">
        <f t="shared" si="23"/>
        <v/>
      </c>
      <c r="T66" s="695">
        <f t="shared" si="35"/>
        <v>0.37386994815292507</v>
      </c>
      <c r="U66" s="728">
        <f t="shared" si="36"/>
        <v>4.848728854019102E-3</v>
      </c>
      <c r="V66" s="725">
        <f t="shared" si="44"/>
        <v>7.5697445115884721E-2</v>
      </c>
      <c r="W66" s="726">
        <f t="shared" si="45"/>
        <v>-1.5343001484685481E-2</v>
      </c>
      <c r="X66" s="727">
        <f t="shared" si="50"/>
        <v>0.10116634844371664</v>
      </c>
      <c r="Y66" s="724">
        <f t="shared" si="40"/>
        <v>41.025692097432888</v>
      </c>
      <c r="Z66" s="108">
        <f t="shared" si="46"/>
        <v>6.8043152465711701E-2</v>
      </c>
      <c r="AA66" s="723">
        <f t="shared" si="46"/>
        <v>0.26104796967449617</v>
      </c>
      <c r="AB66" s="723">
        <f t="shared" si="46"/>
        <v>-0.12496166474307278</v>
      </c>
      <c r="AC66" s="931">
        <f>[2]Pat!$D66/1000</f>
        <v>68.180000000000007</v>
      </c>
      <c r="AD66" s="648">
        <v>0.95883380692640796</v>
      </c>
      <c r="AE66" s="649">
        <v>1</v>
      </c>
      <c r="AF66" s="767">
        <v>66.860091644437404</v>
      </c>
      <c r="AG66" s="768">
        <f t="shared" si="3"/>
        <v>71.107213270415002</v>
      </c>
      <c r="AH66" s="769">
        <f t="shared" si="4"/>
        <v>71.107213270415002</v>
      </c>
      <c r="AI66" s="772">
        <f t="shared" si="8"/>
        <v>68.692409322581767</v>
      </c>
      <c r="AJ66" s="662">
        <f t="shared" si="9"/>
        <v>3.3537799786142642E-3</v>
      </c>
      <c r="AK66" s="665" t="e">
        <f t="shared" si="16"/>
        <v>#N/A</v>
      </c>
      <c r="AL66" s="683"/>
      <c r="AM66" s="684" t="str">
        <f t="shared" si="39"/>
        <v/>
      </c>
      <c r="AN66" s="685">
        <f t="shared" si="37"/>
        <v>74.366910875166639</v>
      </c>
      <c r="AO66" s="686">
        <f t="shared" si="38"/>
        <v>60.999653001725221</v>
      </c>
      <c r="AP66" s="776">
        <v>62.43057133852983</v>
      </c>
      <c r="AQ66" s="691">
        <f t="shared" si="5"/>
        <v>0.10030082778030525</v>
      </c>
      <c r="AR66" s="665" t="e">
        <f t="shared" si="24"/>
        <v>#N/A</v>
      </c>
      <c r="AS66" s="683"/>
      <c r="AT66" s="684" t="str">
        <f t="shared" si="25"/>
        <v/>
      </c>
      <c r="AU66" s="695">
        <f t="shared" si="26"/>
        <v>0.1882749896095155</v>
      </c>
      <c r="AV66" s="728">
        <f t="shared" si="27"/>
        <v>-2.5441047493949709E-2</v>
      </c>
      <c r="AW66" s="725">
        <f t="shared" si="47"/>
        <v>8.2812551637542642E-2</v>
      </c>
      <c r="AX66" s="726">
        <f t="shared" si="48"/>
        <v>-1.1040056903172446E-2</v>
      </c>
      <c r="AY66" s="727">
        <f t="shared" si="51"/>
        <v>3.5771071563998058E-2</v>
      </c>
      <c r="AZ66" s="724">
        <f t="shared" si="42"/>
        <v>69.544515434442943</v>
      </c>
      <c r="BA66" s="108">
        <f t="shared" si="49"/>
        <v>4.7029155077431911E-2</v>
      </c>
      <c r="BB66" s="723">
        <f t="shared" si="49"/>
        <v>0.1285735137719542</v>
      </c>
      <c r="BC66" s="723">
        <f t="shared" si="49"/>
        <v>-3.4515203617090359E-2</v>
      </c>
      <c r="BD66" s="766"/>
      <c r="BE66" s="754"/>
      <c r="BF66" s="755"/>
      <c r="BG66" s="756"/>
      <c r="BH66" s="757"/>
      <c r="BI66" s="758"/>
      <c r="BJ66" s="743"/>
      <c r="BK66" s="742"/>
      <c r="BL66" s="737"/>
      <c r="BM66" s="933"/>
      <c r="BN66" s="741"/>
      <c r="BO66" s="741"/>
      <c r="BP66" s="740"/>
      <c r="BQ66" s="741"/>
      <c r="BR66" s="740"/>
      <c r="BS66" s="741"/>
      <c r="BT66" s="937"/>
      <c r="BU66" s="741"/>
      <c r="BV66" s="741"/>
      <c r="BW66" s="741"/>
      <c r="BX66" s="739"/>
      <c r="BY66" s="738"/>
      <c r="BZ66" s="942"/>
      <c r="CA66" s="946"/>
      <c r="CB66" s="737"/>
      <c r="CC66" s="737"/>
      <c r="CD66" s="736"/>
      <c r="CE66" s="786">
        <f>[3]OUTM!M66</f>
        <v>130.56694313405333</v>
      </c>
      <c r="CF66" s="779">
        <f>[1]OUTM!$T354</f>
        <v>0</v>
      </c>
      <c r="CG66" s="781">
        <f>[1]OUTM!$U354</f>
        <v>0</v>
      </c>
    </row>
    <row r="67" spans="1:85" ht="13.8" x14ac:dyDescent="0.25">
      <c r="A67" s="14">
        <v>1998.09</v>
      </c>
      <c r="B67" s="931">
        <f>[2]Pat!$B67/1000</f>
        <v>40.920999999999999</v>
      </c>
      <c r="C67" s="648">
        <v>1.09512464954422</v>
      </c>
      <c r="D67" s="649">
        <v>1</v>
      </c>
      <c r="E67" s="767">
        <v>37.6533096223339</v>
      </c>
      <c r="F67" s="768">
        <f t="shared" si="0"/>
        <v>37.366522630123349</v>
      </c>
      <c r="G67" s="769">
        <f t="shared" si="1"/>
        <v>37.366522630123349</v>
      </c>
      <c r="H67" s="772">
        <f t="shared" si="6"/>
        <v>37.52914548855982</v>
      </c>
      <c r="I67" s="662">
        <f t="shared" si="7"/>
        <v>-7.4906992541226666E-2</v>
      </c>
      <c r="J67" s="665" t="e">
        <f t="shared" si="21"/>
        <v>#N/A</v>
      </c>
      <c r="K67" s="683"/>
      <c r="L67" s="684" t="str">
        <f t="shared" si="28"/>
        <v/>
      </c>
      <c r="M67" s="685">
        <f t="shared" si="33"/>
        <v>43.639860702978133</v>
      </c>
      <c r="N67" s="686">
        <f t="shared" si="34"/>
        <v>28.800188776409129</v>
      </c>
      <c r="O67" s="776">
        <v>30.770856844738258</v>
      </c>
      <c r="P67" s="691">
        <f t="shared" si="2"/>
        <v>0.2196327738912871</v>
      </c>
      <c r="Q67" s="665" t="e">
        <f t="shared" si="22"/>
        <v>#N/A</v>
      </c>
      <c r="R67" s="683"/>
      <c r="S67" s="684" t="str">
        <f t="shared" si="23"/>
        <v/>
      </c>
      <c r="T67" s="695">
        <f t="shared" si="35"/>
        <v>0.37386994815292507</v>
      </c>
      <c r="U67" s="728">
        <f t="shared" si="36"/>
        <v>4.848728854019102E-3</v>
      </c>
      <c r="V67" s="725">
        <f t="shared" si="44"/>
        <v>-9.0178816846124832E-3</v>
      </c>
      <c r="W67" s="726">
        <f t="shared" si="45"/>
        <v>-0.15164543232656125</v>
      </c>
      <c r="X67" s="727">
        <f t="shared" si="50"/>
        <v>1.1520691668391869E-3</v>
      </c>
      <c r="Y67" s="724">
        <f t="shared" si="40"/>
        <v>40.997232670879718</v>
      </c>
      <c r="Z67" s="108">
        <f t="shared" si="46"/>
        <v>6.8043152465711701E-2</v>
      </c>
      <c r="AA67" s="723">
        <f t="shared" si="46"/>
        <v>0.26104796967449617</v>
      </c>
      <c r="AB67" s="723">
        <f t="shared" si="46"/>
        <v>-0.12496166474307278</v>
      </c>
      <c r="AC67" s="931">
        <f>[2]Pat!$D67/1000</f>
        <v>72.033000000000001</v>
      </c>
      <c r="AD67" s="648">
        <v>1.1123715376029899</v>
      </c>
      <c r="AE67" s="649">
        <v>1</v>
      </c>
      <c r="AF67" s="767">
        <v>65.485572332340595</v>
      </c>
      <c r="AG67" s="768">
        <f t="shared" si="3"/>
        <v>64.75624156585431</v>
      </c>
      <c r="AH67" s="769">
        <f t="shared" si="4"/>
        <v>64.75624156585431</v>
      </c>
      <c r="AI67" s="772">
        <f t="shared" si="8"/>
        <v>65.206734248716089</v>
      </c>
      <c r="AJ67" s="662">
        <f t="shared" si="9"/>
        <v>-5.2075953291712301E-2</v>
      </c>
      <c r="AK67" s="665" t="e">
        <f t="shared" si="16"/>
        <v>#N/A</v>
      </c>
      <c r="AL67" s="683"/>
      <c r="AM67" s="684" t="str">
        <f t="shared" si="39"/>
        <v/>
      </c>
      <c r="AN67" s="685">
        <f t="shared" si="37"/>
        <v>79.652834888083788</v>
      </c>
      <c r="AO67" s="686">
        <f t="shared" si="38"/>
        <v>60.999653001725221</v>
      </c>
      <c r="AP67" s="776">
        <v>62.478869248762912</v>
      </c>
      <c r="AQ67" s="691">
        <f t="shared" si="5"/>
        <v>4.366060130012972E-2</v>
      </c>
      <c r="AR67" s="665" t="e">
        <f t="shared" si="24"/>
        <v>#N/A</v>
      </c>
      <c r="AS67" s="683"/>
      <c r="AT67" s="684" t="str">
        <f t="shared" si="25"/>
        <v/>
      </c>
      <c r="AU67" s="695">
        <f t="shared" si="26"/>
        <v>0.27314134603941698</v>
      </c>
      <c r="AV67" s="728">
        <f t="shared" si="27"/>
        <v>-2.5441047493949709E-2</v>
      </c>
      <c r="AW67" s="725">
        <f t="shared" si="47"/>
        <v>-2.6177796778826923E-2</v>
      </c>
      <c r="AX67" s="726">
        <f t="shared" si="48"/>
        <v>-0.1121036452943478</v>
      </c>
      <c r="AY67" s="727">
        <f t="shared" si="51"/>
        <v>-2.5716422583477616E-2</v>
      </c>
      <c r="AZ67" s="724">
        <f t="shared" si="42"/>
        <v>69.39844422553989</v>
      </c>
      <c r="BA67" s="108">
        <f t="shared" si="49"/>
        <v>4.7029155077431911E-2</v>
      </c>
      <c r="BB67" s="723">
        <f t="shared" si="49"/>
        <v>0.1285735137719542</v>
      </c>
      <c r="BC67" s="723">
        <f t="shared" si="49"/>
        <v>-3.4515203617090359E-2</v>
      </c>
      <c r="BD67" s="766"/>
      <c r="BE67" s="754"/>
      <c r="BF67" s="755"/>
      <c r="BG67" s="756"/>
      <c r="BH67" s="757"/>
      <c r="BI67" s="758"/>
      <c r="BJ67" s="743"/>
      <c r="BK67" s="742"/>
      <c r="BL67" s="737"/>
      <c r="BM67" s="933"/>
      <c r="BN67" s="741"/>
      <c r="BO67" s="741"/>
      <c r="BP67" s="740"/>
      <c r="BQ67" s="741"/>
      <c r="BR67" s="740"/>
      <c r="BS67" s="741"/>
      <c r="BT67" s="937"/>
      <c r="BU67" s="741"/>
      <c r="BV67" s="741"/>
      <c r="BW67" s="741"/>
      <c r="BX67" s="739"/>
      <c r="BY67" s="738"/>
      <c r="BZ67" s="942"/>
      <c r="CA67" s="946"/>
      <c r="CB67" s="737"/>
      <c r="CC67" s="737"/>
      <c r="CD67" s="736"/>
      <c r="CE67" s="786">
        <f>[3]OUTM!M67</f>
        <v>127.45218355258955</v>
      </c>
      <c r="CF67" s="779">
        <f>[1]OUTM!$T355</f>
        <v>1</v>
      </c>
      <c r="CG67" s="781">
        <f>[1]OUTM!$U355</f>
        <v>0</v>
      </c>
    </row>
    <row r="68" spans="1:85" ht="13.8" x14ac:dyDescent="0.25">
      <c r="A68" s="14">
        <v>1998.1</v>
      </c>
      <c r="B68" s="931">
        <f>[2]Pat!$B68/1000</f>
        <v>34.046999999999997</v>
      </c>
      <c r="C68" s="648">
        <v>0.992655801607499</v>
      </c>
      <c r="D68" s="649">
        <v>1</v>
      </c>
      <c r="E68" s="767">
        <v>35.673156310353001</v>
      </c>
      <c r="F68" s="768">
        <f t="shared" si="0"/>
        <v>34.2988979109018</v>
      </c>
      <c r="G68" s="769">
        <f t="shared" si="1"/>
        <v>34.2988979109018</v>
      </c>
      <c r="H68" s="772">
        <f t="shared" si="6"/>
        <v>34.963409339793927</v>
      </c>
      <c r="I68" s="662">
        <f t="shared" si="7"/>
        <v>-7.0815776937375771E-2</v>
      </c>
      <c r="J68" s="665" t="e">
        <f t="shared" si="21"/>
        <v>#N/A</v>
      </c>
      <c r="K68" s="683"/>
      <c r="L68" s="684" t="str">
        <f t="shared" si="28"/>
        <v/>
      </c>
      <c r="M68" s="685">
        <f t="shared" si="33"/>
        <v>43.639860702978133</v>
      </c>
      <c r="N68" s="686">
        <f t="shared" si="34"/>
        <v>28.800188776409129</v>
      </c>
      <c r="O68" s="776">
        <v>30.529339589088817</v>
      </c>
      <c r="P68" s="691">
        <f t="shared" si="2"/>
        <v>0.14523962229074372</v>
      </c>
      <c r="Q68" s="665" t="e">
        <f t="shared" si="22"/>
        <v>#N/A</v>
      </c>
      <c r="R68" s="683"/>
      <c r="S68" s="684" t="str">
        <f t="shared" si="23"/>
        <v/>
      </c>
      <c r="T68" s="695">
        <f t="shared" si="35"/>
        <v>0.37386994815292507</v>
      </c>
      <c r="U68" s="728">
        <f t="shared" si="36"/>
        <v>4.848728854019102E-3</v>
      </c>
      <c r="V68" s="725">
        <f t="shared" si="44"/>
        <v>-7.3043649558959145E-2</v>
      </c>
      <c r="W68" s="726">
        <f t="shared" si="45"/>
        <v>-0.25465815260283786</v>
      </c>
      <c r="X68" s="727">
        <f t="shared" si="50"/>
        <v>-8.5376559098675031E-2</v>
      </c>
      <c r="Y68" s="724">
        <f t="shared" si="40"/>
        <v>40.767641221941552</v>
      </c>
      <c r="Z68" s="108">
        <f t="shared" si="46"/>
        <v>6.8043152465711701E-2</v>
      </c>
      <c r="AA68" s="723">
        <f t="shared" si="46"/>
        <v>0.26104796967449617</v>
      </c>
      <c r="AB68" s="723">
        <f t="shared" si="46"/>
        <v>-0.12496166474307278</v>
      </c>
      <c r="AC68" s="931">
        <f>[2]Pat!$D68/1000</f>
        <v>63.365000000000002</v>
      </c>
      <c r="AD68" s="648">
        <v>1.0524481669674799</v>
      </c>
      <c r="AE68" s="649">
        <v>1</v>
      </c>
      <c r="AF68" s="767">
        <v>63.984759091424401</v>
      </c>
      <c r="AG68" s="768">
        <f t="shared" si="3"/>
        <v>60.207240592740703</v>
      </c>
      <c r="AH68" s="769">
        <f t="shared" si="4"/>
        <v>60.207240592740703</v>
      </c>
      <c r="AI68" s="772">
        <f t="shared" si="8"/>
        <v>62.327292190357284</v>
      </c>
      <c r="AJ68" s="662">
        <f t="shared" si="9"/>
        <v>-4.5163342864715225E-2</v>
      </c>
      <c r="AK68" s="665" t="e">
        <f t="shared" si="16"/>
        <v>#N/A</v>
      </c>
      <c r="AL68" s="683"/>
      <c r="AM68" s="684" t="str">
        <f t="shared" si="39"/>
        <v/>
      </c>
      <c r="AN68" s="685">
        <f t="shared" si="37"/>
        <v>80.436592142941009</v>
      </c>
      <c r="AO68" s="686">
        <f t="shared" si="38"/>
        <v>60.999653001725221</v>
      </c>
      <c r="AP68" s="776">
        <v>62.519029831920847</v>
      </c>
      <c r="AQ68" s="691">
        <f t="shared" si="5"/>
        <v>-3.0668684731519624E-3</v>
      </c>
      <c r="AR68" s="665" t="e">
        <f t="shared" si="24"/>
        <v>#N/A</v>
      </c>
      <c r="AS68" s="683"/>
      <c r="AT68" s="684" t="str">
        <f t="shared" si="25"/>
        <v/>
      </c>
      <c r="AU68" s="695">
        <f t="shared" si="26"/>
        <v>0.28621654579869427</v>
      </c>
      <c r="AV68" s="728">
        <f t="shared" si="27"/>
        <v>-2.5441047493949709E-2</v>
      </c>
      <c r="AW68" s="725">
        <f t="shared" si="47"/>
        <v>-0.12593776260986977</v>
      </c>
      <c r="AX68" s="726">
        <f t="shared" si="48"/>
        <v>-0.17995577107903704</v>
      </c>
      <c r="AY68" s="727">
        <f t="shared" si="51"/>
        <v>-7.441824352465598E-2</v>
      </c>
      <c r="AZ68" s="724">
        <f t="shared" si="42"/>
        <v>68.650084117204173</v>
      </c>
      <c r="BA68" s="108">
        <f t="shared" si="49"/>
        <v>4.7029155077431911E-2</v>
      </c>
      <c r="BB68" s="723">
        <f t="shared" si="49"/>
        <v>0.1285735137719542</v>
      </c>
      <c r="BC68" s="723">
        <f t="shared" si="49"/>
        <v>-3.4515203617090359E-2</v>
      </c>
      <c r="BD68" s="766"/>
      <c r="BE68" s="754"/>
      <c r="BF68" s="755"/>
      <c r="BG68" s="756"/>
      <c r="BH68" s="757"/>
      <c r="BI68" s="758"/>
      <c r="BJ68" s="743"/>
      <c r="BK68" s="742"/>
      <c r="BL68" s="737"/>
      <c r="BM68" s="933"/>
      <c r="BN68" s="741"/>
      <c r="BO68" s="741"/>
      <c r="BP68" s="740"/>
      <c r="BQ68" s="741"/>
      <c r="BR68" s="740"/>
      <c r="BS68" s="741"/>
      <c r="BT68" s="937"/>
      <c r="BU68" s="741"/>
      <c r="BV68" s="741"/>
      <c r="BW68" s="741"/>
      <c r="BX68" s="739"/>
      <c r="BY68" s="738"/>
      <c r="BZ68" s="942"/>
      <c r="CA68" s="946"/>
      <c r="CB68" s="737"/>
      <c r="CC68" s="737"/>
      <c r="CD68" s="736"/>
      <c r="CE68" s="786">
        <f>[3]OUTM!M68</f>
        <v>121.90785190353512</v>
      </c>
      <c r="CF68" s="779">
        <f>[1]OUTM!$T356</f>
        <v>1</v>
      </c>
      <c r="CG68" s="781">
        <f>[1]OUTM!$U356</f>
        <v>0</v>
      </c>
    </row>
    <row r="69" spans="1:85" ht="13.8" x14ac:dyDescent="0.25">
      <c r="A69" s="14">
        <v>1998.11</v>
      </c>
      <c r="B69" s="931">
        <f>[2]Pat!$B69/1000</f>
        <v>28.544</v>
      </c>
      <c r="C69" s="648">
        <v>0.84227127957695802</v>
      </c>
      <c r="D69" s="649">
        <v>1</v>
      </c>
      <c r="E69" s="767">
        <v>34.247000450939403</v>
      </c>
      <c r="F69" s="768">
        <f t="shared" si="0"/>
        <v>33.88931890724875</v>
      </c>
      <c r="G69" s="769">
        <f t="shared" si="1"/>
        <v>33.88931890724875</v>
      </c>
      <c r="H69" s="772">
        <f t="shared" si="6"/>
        <v>33.449988207705729</v>
      </c>
      <c r="I69" s="662">
        <f t="shared" si="7"/>
        <v>-4.4250633154389367E-2</v>
      </c>
      <c r="J69" s="665" t="e">
        <f t="shared" si="21"/>
        <v>#N/A</v>
      </c>
      <c r="K69" s="683"/>
      <c r="L69" s="684" t="str">
        <f t="shared" si="28"/>
        <v/>
      </c>
      <c r="M69" s="685">
        <f t="shared" si="33"/>
        <v>43.639860702978133</v>
      </c>
      <c r="N69" s="686">
        <f t="shared" si="34"/>
        <v>28.800188776409129</v>
      </c>
      <c r="O69" s="776">
        <v>30.280980996008505</v>
      </c>
      <c r="P69" s="691">
        <f t="shared" si="2"/>
        <v>0.10465338662954626</v>
      </c>
      <c r="Q69" s="665" t="e">
        <f t="shared" si="22"/>
        <v>#N/A</v>
      </c>
      <c r="R69" s="683"/>
      <c r="S69" s="684" t="str">
        <f t="shared" si="23"/>
        <v/>
      </c>
      <c r="T69" s="695">
        <f t="shared" si="35"/>
        <v>0.37386994815292507</v>
      </c>
      <c r="U69" s="728">
        <f t="shared" si="36"/>
        <v>4.848728854019102E-3</v>
      </c>
      <c r="V69" s="725">
        <f t="shared" si="44"/>
        <v>-0.10815676893407333</v>
      </c>
      <c r="W69" s="726">
        <f t="shared" si="45"/>
        <v>-0.30596851673235836</v>
      </c>
      <c r="X69" s="727">
        <f t="shared" si="50"/>
        <v>-0.14090243924499712</v>
      </c>
      <c r="Y69" s="724">
        <f t="shared" si="40"/>
        <v>40.429592026054635</v>
      </c>
      <c r="Z69" s="108">
        <f t="shared" si="46"/>
        <v>6.8043152465711701E-2</v>
      </c>
      <c r="AA69" s="723">
        <f t="shared" si="46"/>
        <v>0.26104796967449617</v>
      </c>
      <c r="AB69" s="723">
        <f t="shared" si="46"/>
        <v>-0.12496166474307278</v>
      </c>
      <c r="AC69" s="931">
        <f>[2]Pat!$D69/1000</f>
        <v>63.436999999999998</v>
      </c>
      <c r="AD69" s="648">
        <v>0.989063563997434</v>
      </c>
      <c r="AE69" s="649">
        <v>1</v>
      </c>
      <c r="AF69" s="767">
        <v>62.595761796099097</v>
      </c>
      <c r="AG69" s="768">
        <f t="shared" si="3"/>
        <v>64.138446010093418</v>
      </c>
      <c r="AH69" s="769">
        <f t="shared" si="4"/>
        <v>64.138446010093418</v>
      </c>
      <c r="AI69" s="772">
        <f t="shared" si="8"/>
        <v>63.445219546774098</v>
      </c>
      <c r="AJ69" s="662">
        <f t="shared" si="9"/>
        <v>1.7777442512112995E-2</v>
      </c>
      <c r="AK69" s="665" t="e">
        <f t="shared" si="16"/>
        <v>#N/A</v>
      </c>
      <c r="AL69" s="683"/>
      <c r="AM69" s="684" t="str">
        <f t="shared" si="39"/>
        <v/>
      </c>
      <c r="AN69" s="685">
        <f t="shared" si="37"/>
        <v>80.436592142941009</v>
      </c>
      <c r="AO69" s="686">
        <f t="shared" si="38"/>
        <v>60.999653001725221</v>
      </c>
      <c r="AP69" s="776">
        <v>62.551190318917229</v>
      </c>
      <c r="AQ69" s="691">
        <f t="shared" si="5"/>
        <v>1.4292761229621087E-2</v>
      </c>
      <c r="AR69" s="665" t="e">
        <f t="shared" si="24"/>
        <v>#N/A</v>
      </c>
      <c r="AS69" s="683"/>
      <c r="AT69" s="684" t="str">
        <f t="shared" si="25"/>
        <v/>
      </c>
      <c r="AU69" s="695">
        <f t="shared" si="26"/>
        <v>0.28621654579869427</v>
      </c>
      <c r="AV69" s="728">
        <f t="shared" si="27"/>
        <v>-2.5441047493949709E-2</v>
      </c>
      <c r="AW69" s="725">
        <f t="shared" si="47"/>
        <v>-0.10998545420448269</v>
      </c>
      <c r="AX69" s="726">
        <f t="shared" si="48"/>
        <v>-0.13546279496365488</v>
      </c>
      <c r="AY69" s="727">
        <f t="shared" si="51"/>
        <v>-6.4589147462522312E-2</v>
      </c>
      <c r="AZ69" s="724">
        <f t="shared" si="42"/>
        <v>67.996719206679231</v>
      </c>
      <c r="BA69" s="108">
        <f t="shared" si="49"/>
        <v>4.7029155077431911E-2</v>
      </c>
      <c r="BB69" s="723">
        <f t="shared" si="49"/>
        <v>0.1285735137719542</v>
      </c>
      <c r="BC69" s="723">
        <f t="shared" si="49"/>
        <v>-3.4515203617090359E-2</v>
      </c>
      <c r="BD69" s="766"/>
      <c r="BE69" s="754"/>
      <c r="BF69" s="755"/>
      <c r="BG69" s="756"/>
      <c r="BH69" s="757"/>
      <c r="BI69" s="758"/>
      <c r="BJ69" s="743"/>
      <c r="BK69" s="742"/>
      <c r="BL69" s="737"/>
      <c r="BM69" s="933"/>
      <c r="BN69" s="741"/>
      <c r="BO69" s="741"/>
      <c r="BP69" s="740"/>
      <c r="BQ69" s="741"/>
      <c r="BR69" s="740"/>
      <c r="BS69" s="741"/>
      <c r="BT69" s="937"/>
      <c r="BU69" s="741"/>
      <c r="BV69" s="741"/>
      <c r="BW69" s="741"/>
      <c r="BX69" s="739"/>
      <c r="BY69" s="738"/>
      <c r="BZ69" s="942"/>
      <c r="CA69" s="946"/>
      <c r="CB69" s="737"/>
      <c r="CC69" s="737"/>
      <c r="CD69" s="736"/>
      <c r="CE69" s="786">
        <f>[3]OUTM!M69</f>
        <v>116.57132561399558</v>
      </c>
      <c r="CF69" s="779">
        <f>[1]OUTM!$T357</f>
        <v>1</v>
      </c>
      <c r="CG69" s="781">
        <f>[1]OUTM!$U357</f>
        <v>0</v>
      </c>
    </row>
    <row r="70" spans="1:85" ht="13.8" x14ac:dyDescent="0.25">
      <c r="A70" s="14">
        <v>1998.12</v>
      </c>
      <c r="B70" s="931">
        <f>[2]Pat!$B70/1000</f>
        <v>19.940000000000001</v>
      </c>
      <c r="C70" s="648">
        <v>0.62857757445572604</v>
      </c>
      <c r="D70" s="649">
        <v>1</v>
      </c>
      <c r="E70" s="767">
        <v>33.304418341655897</v>
      </c>
      <c r="F70" s="768">
        <f t="shared" si="0"/>
        <v>31.722417105423602</v>
      </c>
      <c r="G70" s="769">
        <f t="shared" si="1"/>
        <v>31.722417105423602</v>
      </c>
      <c r="H70" s="772">
        <f t="shared" si="6"/>
        <v>32.829596949721285</v>
      </c>
      <c r="I70" s="662">
        <f t="shared" si="7"/>
        <v>-1.8720979490471159E-2</v>
      </c>
      <c r="J70" s="665" t="e">
        <f t="shared" si="21"/>
        <v>#N/A</v>
      </c>
      <c r="K70" s="683"/>
      <c r="L70" s="684" t="str">
        <f t="shared" si="28"/>
        <v/>
      </c>
      <c r="M70" s="685">
        <f t="shared" si="33"/>
        <v>43.639860702978133</v>
      </c>
      <c r="N70" s="686">
        <f t="shared" si="34"/>
        <v>28.800188776409129</v>
      </c>
      <c r="O70" s="776">
        <v>30.026011809275829</v>
      </c>
      <c r="P70" s="691">
        <f t="shared" si="2"/>
        <v>9.3371878964603416E-2</v>
      </c>
      <c r="Q70" s="665" t="e">
        <f t="shared" si="22"/>
        <v>#N/A</v>
      </c>
      <c r="R70" s="683"/>
      <c r="S70" s="684" t="str">
        <f t="shared" si="23"/>
        <v/>
      </c>
      <c r="T70" s="695">
        <f t="shared" si="35"/>
        <v>0.37386994815292507</v>
      </c>
      <c r="U70" s="728">
        <f t="shared" si="36"/>
        <v>4.848728854019102E-3</v>
      </c>
      <c r="V70" s="725">
        <f t="shared" si="44"/>
        <v>-0.15865492249014634</v>
      </c>
      <c r="W70" s="726">
        <f t="shared" si="45"/>
        <v>-0.31915966370682258</v>
      </c>
      <c r="X70" s="727">
        <f t="shared" si="50"/>
        <v>-0.16940122271567559</v>
      </c>
      <c r="Y70" s="724">
        <f t="shared" si="40"/>
        <v>39.913694199796801</v>
      </c>
      <c r="Z70" s="108">
        <f t="shared" si="46"/>
        <v>6.8043152465711701E-2</v>
      </c>
      <c r="AA70" s="723">
        <f t="shared" si="46"/>
        <v>0.26104796967449617</v>
      </c>
      <c r="AB70" s="723">
        <f t="shared" si="46"/>
        <v>-0.12496166474307278</v>
      </c>
      <c r="AC70" s="931">
        <f>[2]Pat!$D70/1000</f>
        <v>67.988</v>
      </c>
      <c r="AD70" s="648">
        <v>1.04121575129306</v>
      </c>
      <c r="AE70" s="649">
        <v>1</v>
      </c>
      <c r="AF70" s="767">
        <v>61.631136913633</v>
      </c>
      <c r="AG70" s="768">
        <f t="shared" si="3"/>
        <v>65.296745574168838</v>
      </c>
      <c r="AH70" s="769">
        <f t="shared" si="4"/>
        <v>65.296745574168838</v>
      </c>
      <c r="AI70" s="772">
        <f t="shared" si="8"/>
        <v>63.155859034547859</v>
      </c>
      <c r="AJ70" s="662">
        <f t="shared" si="9"/>
        <v>-4.5712251324255366E-3</v>
      </c>
      <c r="AK70" s="665" t="e">
        <f t="shared" si="16"/>
        <v>#N/A</v>
      </c>
      <c r="AL70" s="683"/>
      <c r="AM70" s="684" t="str">
        <f t="shared" si="39"/>
        <v/>
      </c>
      <c r="AN70" s="685">
        <f t="shared" si="37"/>
        <v>83.79652744231791</v>
      </c>
      <c r="AO70" s="686">
        <f t="shared" si="38"/>
        <v>60.999653001725221</v>
      </c>
      <c r="AP70" s="776">
        <v>62.575486945143098</v>
      </c>
      <c r="AQ70" s="691">
        <f t="shared" si="5"/>
        <v>9.2747514679916154E-3</v>
      </c>
      <c r="AR70" s="665" t="e">
        <f t="shared" si="24"/>
        <v>#N/A</v>
      </c>
      <c r="AS70" s="683"/>
      <c r="AT70" s="684" t="str">
        <f t="shared" si="25"/>
        <v/>
      </c>
      <c r="AU70" s="695">
        <f t="shared" si="26"/>
        <v>0.3414905204030636</v>
      </c>
      <c r="AV70" s="728">
        <f t="shared" si="27"/>
        <v>-2.5441047493949709E-2</v>
      </c>
      <c r="AW70" s="725">
        <f t="shared" si="47"/>
        <v>-9.8015365361086237E-2</v>
      </c>
      <c r="AX70" s="726">
        <f t="shared" si="48"/>
        <v>-0.12745891543549814</v>
      </c>
      <c r="AY70" s="727">
        <f t="shared" si="51"/>
        <v>-7.3653146838910666E-2</v>
      </c>
      <c r="AZ70" s="724">
        <f t="shared" si="42"/>
        <v>67.424809556906155</v>
      </c>
      <c r="BA70" s="108">
        <f t="shared" si="49"/>
        <v>4.7029155077431911E-2</v>
      </c>
      <c r="BB70" s="723">
        <f t="shared" si="49"/>
        <v>0.1285735137719542</v>
      </c>
      <c r="BC70" s="723">
        <f t="shared" si="49"/>
        <v>-3.4515203617090359E-2</v>
      </c>
      <c r="BD70" s="766"/>
      <c r="BE70" s="754"/>
      <c r="BF70" s="755"/>
      <c r="BG70" s="756"/>
      <c r="BH70" s="757"/>
      <c r="BI70" s="758"/>
      <c r="BJ70" s="743"/>
      <c r="BK70" s="742"/>
      <c r="BL70" s="737"/>
      <c r="BM70" s="933"/>
      <c r="BN70" s="741"/>
      <c r="BO70" s="741"/>
      <c r="BP70" s="740"/>
      <c r="BQ70" s="741"/>
      <c r="BR70" s="740"/>
      <c r="BS70" s="741"/>
      <c r="BT70" s="937"/>
      <c r="BU70" s="741"/>
      <c r="BV70" s="741"/>
      <c r="BW70" s="741"/>
      <c r="BX70" s="739"/>
      <c r="BY70" s="738"/>
      <c r="BZ70" s="942"/>
      <c r="CA70" s="946"/>
      <c r="CB70" s="737"/>
      <c r="CC70" s="737"/>
      <c r="CD70" s="736"/>
      <c r="CE70" s="786">
        <f>[3]OUTM!M70</f>
        <v>110.6443823174171</v>
      </c>
      <c r="CF70" s="779">
        <f>[1]OUTM!$T358</f>
        <v>1</v>
      </c>
      <c r="CG70" s="781">
        <f>[1]OUTM!$U358</f>
        <v>0</v>
      </c>
    </row>
    <row r="71" spans="1:85" ht="13.8" x14ac:dyDescent="0.25">
      <c r="A71" s="14">
        <v>1999.01</v>
      </c>
      <c r="B71" s="931">
        <f>[2]Pat!$B71/1000</f>
        <v>52.972999999999999</v>
      </c>
      <c r="C71" s="648">
        <v>1.55875218310992</v>
      </c>
      <c r="D71" s="649">
        <v>1</v>
      </c>
      <c r="E71" s="767">
        <v>32.624929003656</v>
      </c>
      <c r="F71" s="768">
        <f t="shared" si="0"/>
        <v>33.984234680789186</v>
      </c>
      <c r="G71" s="769">
        <f t="shared" si="1"/>
        <v>33.984234680789186</v>
      </c>
      <c r="H71" s="772">
        <f t="shared" si="6"/>
        <v>33.136079712924527</v>
      </c>
      <c r="I71" s="662">
        <f t="shared" si="7"/>
        <v>9.292255730646154E-3</v>
      </c>
      <c r="J71" s="665" t="e">
        <f t="shared" si="21"/>
        <v>#N/A</v>
      </c>
      <c r="K71" s="683"/>
      <c r="L71" s="684" t="str">
        <f t="shared" si="28"/>
        <v/>
      </c>
      <c r="M71" s="685">
        <f t="shared" si="33"/>
        <v>43.639860702978133</v>
      </c>
      <c r="N71" s="686">
        <f t="shared" si="34"/>
        <v>28.800188776409129</v>
      </c>
      <c r="O71" s="776">
        <v>29.76467922649698</v>
      </c>
      <c r="P71" s="691">
        <f t="shared" si="2"/>
        <v>0.11326849722695065</v>
      </c>
      <c r="Q71" s="665" t="e">
        <f t="shared" si="22"/>
        <v>#N/A</v>
      </c>
      <c r="R71" s="683"/>
      <c r="S71" s="684" t="str">
        <f t="shared" si="23"/>
        <v/>
      </c>
      <c r="T71" s="695">
        <f t="shared" si="35"/>
        <v>0.40780845338145655</v>
      </c>
      <c r="U71" s="728">
        <f t="shared" si="36"/>
        <v>4.848728854019102E-3</v>
      </c>
      <c r="V71" s="725">
        <f t="shared" si="44"/>
        <v>-0.200389633977611</v>
      </c>
      <c r="W71" s="726">
        <f t="shared" si="45"/>
        <v>-0.29076138923184625</v>
      </c>
      <c r="X71" s="727">
        <f t="shared" si="50"/>
        <v>-0.17254782342293395</v>
      </c>
      <c r="Y71" s="724">
        <f t="shared" si="40"/>
        <v>39.221677274295452</v>
      </c>
      <c r="Z71" s="108">
        <f t="shared" si="46"/>
        <v>6.8043152465711701E-2</v>
      </c>
      <c r="AA71" s="723">
        <f t="shared" si="46"/>
        <v>0.26104796967449617</v>
      </c>
      <c r="AB71" s="723">
        <f t="shared" si="46"/>
        <v>-0.12496166474307278</v>
      </c>
      <c r="AC71" s="931">
        <f>[2]Pat!$D71/1000</f>
        <v>59.896000000000001</v>
      </c>
      <c r="AD71" s="648">
        <v>1.0346251359105501</v>
      </c>
      <c r="AE71" s="649">
        <v>1</v>
      </c>
      <c r="AF71" s="767">
        <v>61.629352992823797</v>
      </c>
      <c r="AG71" s="768">
        <f t="shared" si="3"/>
        <v>57.891498979760328</v>
      </c>
      <c r="AH71" s="769">
        <f t="shared" si="4"/>
        <v>57.891498979760328</v>
      </c>
      <c r="AI71" s="772">
        <f t="shared" si="8"/>
        <v>60.999653001725221</v>
      </c>
      <c r="AJ71" s="662">
        <f t="shared" si="9"/>
        <v>-3.4737448476374583E-2</v>
      </c>
      <c r="AK71" s="665">
        <f t="shared" si="16"/>
        <v>55.999653001725221</v>
      </c>
      <c r="AL71" s="683">
        <v>-1</v>
      </c>
      <c r="AM71" s="684">
        <f t="shared" si="39"/>
        <v>-1</v>
      </c>
      <c r="AN71" s="685">
        <f t="shared" si="37"/>
        <v>84.846975569382039</v>
      </c>
      <c r="AO71" s="686">
        <f t="shared" si="38"/>
        <v>60.999653001725221</v>
      </c>
      <c r="AP71" s="776">
        <v>62.592060587885804</v>
      </c>
      <c r="AQ71" s="691">
        <f t="shared" si="5"/>
        <v>-2.5441047493949709E-2</v>
      </c>
      <c r="AR71" s="665">
        <f t="shared" si="24"/>
        <v>55.999653001725221</v>
      </c>
      <c r="AS71" s="683">
        <v>-1</v>
      </c>
      <c r="AT71" s="684">
        <f t="shared" si="25"/>
        <v>-1</v>
      </c>
      <c r="AU71" s="695">
        <f t="shared" si="26"/>
        <v>0.35927613838708927</v>
      </c>
      <c r="AV71" s="728">
        <f t="shared" si="27"/>
        <v>-2.5441047493949709E-2</v>
      </c>
      <c r="AW71" s="725">
        <f t="shared" si="47"/>
        <v>-0.13464532025866649</v>
      </c>
      <c r="AX71" s="726">
        <f t="shared" si="48"/>
        <v>-0.16879833393340882</v>
      </c>
      <c r="AY71" s="727">
        <f t="shared" si="51"/>
        <v>-0.10775027945504612</v>
      </c>
      <c r="AZ71" s="724">
        <f t="shared" si="42"/>
        <v>66.63387011069166</v>
      </c>
      <c r="BA71" s="108">
        <f t="shared" si="49"/>
        <v>4.7029155077431911E-2</v>
      </c>
      <c r="BB71" s="723">
        <f t="shared" si="49"/>
        <v>0.1285735137719542</v>
      </c>
      <c r="BC71" s="723">
        <f t="shared" si="49"/>
        <v>-3.4515203617090359E-2</v>
      </c>
      <c r="BD71" s="766"/>
      <c r="BE71" s="754"/>
      <c r="BF71" s="755"/>
      <c r="BG71" s="756"/>
      <c r="BH71" s="757"/>
      <c r="BI71" s="758"/>
      <c r="BJ71" s="743"/>
      <c r="BK71" s="742"/>
      <c r="BL71" s="737"/>
      <c r="BM71" s="933"/>
      <c r="BN71" s="741"/>
      <c r="BO71" s="741"/>
      <c r="BP71" s="740"/>
      <c r="BQ71" s="741"/>
      <c r="BR71" s="740"/>
      <c r="BS71" s="741"/>
      <c r="BT71" s="937"/>
      <c r="BU71" s="741"/>
      <c r="BV71" s="741"/>
      <c r="BW71" s="741"/>
      <c r="BX71" s="739"/>
      <c r="BY71" s="738"/>
      <c r="BZ71" s="942"/>
      <c r="CA71" s="946"/>
      <c r="CB71" s="737"/>
      <c r="CC71" s="737"/>
      <c r="CD71" s="736"/>
      <c r="CE71" s="786">
        <f>[3]OUTM!M71</f>
        <v>107.25218489927029</v>
      </c>
      <c r="CF71" s="779">
        <f>[1]OUTM!$T359</f>
        <v>1</v>
      </c>
      <c r="CG71" s="781">
        <f>[1]OUTM!$U359</f>
        <v>0</v>
      </c>
    </row>
    <row r="72" spans="1:85" ht="13.8" x14ac:dyDescent="0.25">
      <c r="A72" s="14">
        <v>1999.02</v>
      </c>
      <c r="B72" s="931">
        <f>[2]Pat!$B72/1000</f>
        <v>29.937000000000001</v>
      </c>
      <c r="C72" s="648">
        <v>0.91122898969744603</v>
      </c>
      <c r="D72" s="649">
        <v>1</v>
      </c>
      <c r="E72" s="767">
        <v>31.906694657198901</v>
      </c>
      <c r="F72" s="768">
        <f t="shared" si="0"/>
        <v>32.85343238469612</v>
      </c>
      <c r="G72" s="769">
        <f t="shared" si="1"/>
        <v>32.85343238469612</v>
      </c>
      <c r="H72" s="772">
        <f t="shared" si="6"/>
        <v>33.251226613186347</v>
      </c>
      <c r="I72" s="662">
        <f t="shared" si="7"/>
        <v>3.4689467641720343E-3</v>
      </c>
      <c r="J72" s="665" t="e">
        <f t="shared" si="21"/>
        <v>#N/A</v>
      </c>
      <c r="K72" s="683"/>
      <c r="L72" s="684" t="str">
        <f t="shared" si="28"/>
        <v/>
      </c>
      <c r="M72" s="685">
        <f t="shared" si="33"/>
        <v>43.503540303894582</v>
      </c>
      <c r="N72" s="686">
        <f t="shared" si="34"/>
        <v>28.800188776409129</v>
      </c>
      <c r="O72" s="776">
        <v>29.497245001794973</v>
      </c>
      <c r="P72" s="691">
        <f t="shared" si="2"/>
        <v>0.1272654992411304</v>
      </c>
      <c r="Q72" s="665" t="e">
        <f t="shared" si="22"/>
        <v>#N/A</v>
      </c>
      <c r="R72" s="683"/>
      <c r="S72" s="684" t="str">
        <f t="shared" si="23"/>
        <v/>
      </c>
      <c r="T72" s="695">
        <f t="shared" si="35"/>
        <v>0.42270151057647576</v>
      </c>
      <c r="U72" s="728">
        <f t="shared" si="36"/>
        <v>4.848728854019102E-3</v>
      </c>
      <c r="V72" s="725">
        <f t="shared" si="44"/>
        <v>-0.22162352725127443</v>
      </c>
      <c r="W72" s="726">
        <f t="shared" si="45"/>
        <v>-0.26278080958292593</v>
      </c>
      <c r="X72" s="727">
        <f t="shared" si="50"/>
        <v>-0.17809959458788771</v>
      </c>
      <c r="Y72" s="724">
        <f t="shared" si="40"/>
        <v>38.432721631209454</v>
      </c>
      <c r="Z72" s="108">
        <f t="shared" si="46"/>
        <v>6.8043152465711701E-2</v>
      </c>
      <c r="AA72" s="723">
        <f t="shared" si="46"/>
        <v>0.26104796967449617</v>
      </c>
      <c r="AB72" s="723">
        <f t="shared" si="46"/>
        <v>-0.12496166474307278</v>
      </c>
      <c r="AC72" s="931">
        <f>[2]Pat!$D72/1000</f>
        <v>56.640999999999998</v>
      </c>
      <c r="AD72" s="648">
        <v>0.90022280079807404</v>
      </c>
      <c r="AE72" s="649">
        <v>1</v>
      </c>
      <c r="AF72" s="767">
        <v>63.164537254448</v>
      </c>
      <c r="AG72" s="768">
        <f t="shared" si="3"/>
        <v>62.91886847321139</v>
      </c>
      <c r="AH72" s="769">
        <f t="shared" si="4"/>
        <v>62.91886847321139</v>
      </c>
      <c r="AI72" s="772">
        <f t="shared" si="8"/>
        <v>62.086144997572944</v>
      </c>
      <c r="AJ72" s="662">
        <f t="shared" si="9"/>
        <v>1.7654680456750407E-2</v>
      </c>
      <c r="AK72" s="665" t="e">
        <f t="shared" si="16"/>
        <v>#N/A</v>
      </c>
      <c r="AL72" s="683"/>
      <c r="AM72" s="684" t="str">
        <f t="shared" si="39"/>
        <v/>
      </c>
      <c r="AN72" s="685">
        <f t="shared" si="37"/>
        <v>84.846975569382039</v>
      </c>
      <c r="AO72" s="686">
        <f t="shared" si="38"/>
        <v>60.999653001725221</v>
      </c>
      <c r="AP72" s="776">
        <v>62.601055137787263</v>
      </c>
      <c r="AQ72" s="691">
        <f t="shared" si="5"/>
        <v>-8.2252629621175632E-3</v>
      </c>
      <c r="AR72" s="665" t="e">
        <f t="shared" si="24"/>
        <v>#N/A</v>
      </c>
      <c r="AS72" s="683"/>
      <c r="AT72" s="684" t="str">
        <f t="shared" si="25"/>
        <v/>
      </c>
      <c r="AU72" s="695">
        <f t="shared" si="26"/>
        <v>0.35927613838708927</v>
      </c>
      <c r="AV72" s="728">
        <f t="shared" si="27"/>
        <v>-2.5441047493949709E-2</v>
      </c>
      <c r="AW72" s="725">
        <f t="shared" si="47"/>
        <v>-0.11985507759325942</v>
      </c>
      <c r="AX72" s="726">
        <f t="shared" si="48"/>
        <v>-0.12234780465687467</v>
      </c>
      <c r="AY72" s="727">
        <f t="shared" si="51"/>
        <v>-9.7732254176019273E-2</v>
      </c>
      <c r="AZ72" s="724">
        <f t="shared" si="42"/>
        <v>65.929313817677794</v>
      </c>
      <c r="BA72" s="108">
        <f t="shared" si="49"/>
        <v>4.7029155077431911E-2</v>
      </c>
      <c r="BB72" s="723">
        <f t="shared" si="49"/>
        <v>0.1285735137719542</v>
      </c>
      <c r="BC72" s="723">
        <f t="shared" si="49"/>
        <v>-3.4515203617090359E-2</v>
      </c>
      <c r="BD72" s="766"/>
      <c r="BE72" s="754"/>
      <c r="BF72" s="755"/>
      <c r="BG72" s="756"/>
      <c r="BH72" s="757"/>
      <c r="BI72" s="758"/>
      <c r="BJ72" s="743"/>
      <c r="BK72" s="742"/>
      <c r="BL72" s="737"/>
      <c r="BM72" s="933"/>
      <c r="BN72" s="741"/>
      <c r="BO72" s="741"/>
      <c r="BP72" s="740"/>
      <c r="BQ72" s="741"/>
      <c r="BR72" s="740"/>
      <c r="BS72" s="741"/>
      <c r="BT72" s="937"/>
      <c r="BU72" s="741"/>
      <c r="BV72" s="741"/>
      <c r="BW72" s="741"/>
      <c r="BX72" s="739"/>
      <c r="BY72" s="738"/>
      <c r="BZ72" s="942"/>
      <c r="CA72" s="946"/>
      <c r="CB72" s="737"/>
      <c r="CC72" s="737"/>
      <c r="CD72" s="736"/>
      <c r="CE72" s="786">
        <f>[3]OUTM!M72</f>
        <v>107.67401039641186</v>
      </c>
      <c r="CF72" s="779">
        <f>[1]OUTM!$T360</f>
        <v>1</v>
      </c>
      <c r="CG72" s="781">
        <f>[1]OUTM!$U360</f>
        <v>0</v>
      </c>
    </row>
    <row r="73" spans="1:85" ht="13.8" x14ac:dyDescent="0.25">
      <c r="A73" s="14">
        <v>1999.03</v>
      </c>
      <c r="B73" s="931">
        <f>[2]Pat!$B73/1000</f>
        <v>32.631</v>
      </c>
      <c r="C73" s="648">
        <v>0.97950378344596301</v>
      </c>
      <c r="D73" s="649">
        <v>1</v>
      </c>
      <c r="E73" s="767">
        <v>31.081674775907501</v>
      </c>
      <c r="F73" s="768">
        <f t="shared" si="0"/>
        <v>33.313807002563948</v>
      </c>
      <c r="G73" s="769">
        <f t="shared" si="1"/>
        <v>33.313807002563948</v>
      </c>
      <c r="H73" s="772">
        <f t="shared" si="6"/>
        <v>32.165336938096331</v>
      </c>
      <c r="I73" s="662">
        <f t="shared" si="7"/>
        <v>-3.3202276933235353E-2</v>
      </c>
      <c r="J73" s="665" t="e">
        <f t="shared" si="21"/>
        <v>#N/A</v>
      </c>
      <c r="K73" s="683"/>
      <c r="L73" s="684" t="str">
        <f t="shared" si="28"/>
        <v/>
      </c>
      <c r="M73" s="685">
        <f t="shared" si="33"/>
        <v>43.012344346652931</v>
      </c>
      <c r="N73" s="686">
        <f t="shared" si="34"/>
        <v>28.800188776409129</v>
      </c>
      <c r="O73" s="776">
        <v>29.223988393968238</v>
      </c>
      <c r="P73" s="691">
        <f t="shared" si="2"/>
        <v>0.1006484297925323</v>
      </c>
      <c r="Q73" s="665" t="e">
        <f t="shared" si="22"/>
        <v>#N/A</v>
      </c>
      <c r="R73" s="683"/>
      <c r="S73" s="684" t="str">
        <f t="shared" si="23"/>
        <v/>
      </c>
      <c r="T73" s="695">
        <f t="shared" si="35"/>
        <v>0.42270151057647576</v>
      </c>
      <c r="U73" s="728">
        <f t="shared" si="36"/>
        <v>4.848728854019102E-3</v>
      </c>
      <c r="V73" s="725">
        <f t="shared" si="44"/>
        <v>-0.25453878780757755</v>
      </c>
      <c r="W73" s="726">
        <f t="shared" si="45"/>
        <v>-0.28010651600929148</v>
      </c>
      <c r="X73" s="727">
        <f t="shared" si="50"/>
        <v>-0.20830317865551407</v>
      </c>
      <c r="Y73" s="724">
        <f t="shared" si="40"/>
        <v>37.517479972786319</v>
      </c>
      <c r="Z73" s="108">
        <f t="shared" si="46"/>
        <v>6.8043152465711701E-2</v>
      </c>
      <c r="AA73" s="723">
        <f t="shared" si="46"/>
        <v>0.26104796967449617</v>
      </c>
      <c r="AB73" s="723">
        <f t="shared" si="46"/>
        <v>-0.12496166474307278</v>
      </c>
      <c r="AC73" s="931">
        <f>[2]Pat!$D73/1000</f>
        <v>62.960999999999999</v>
      </c>
      <c r="AD73" s="648">
        <v>0.97439704008281203</v>
      </c>
      <c r="AE73" s="649">
        <v>1</v>
      </c>
      <c r="AF73" s="767">
        <v>65.934456287597001</v>
      </c>
      <c r="AG73" s="768">
        <f t="shared" si="3"/>
        <v>64.615344064108683</v>
      </c>
      <c r="AH73" s="769">
        <f t="shared" si="4"/>
        <v>64.615344064108683</v>
      </c>
      <c r="AI73" s="772">
        <f t="shared" si="8"/>
        <v>65.220462425017701</v>
      </c>
      <c r="AJ73" s="662">
        <f t="shared" si="9"/>
        <v>4.925040445179197E-2</v>
      </c>
      <c r="AK73" s="665" t="e">
        <f t="shared" si="16"/>
        <v>#N/A</v>
      </c>
      <c r="AL73" s="683"/>
      <c r="AM73" s="684" t="str">
        <f t="shared" si="39"/>
        <v/>
      </c>
      <c r="AN73" s="685">
        <f t="shared" si="37"/>
        <v>84.846975569382039</v>
      </c>
      <c r="AO73" s="686">
        <f t="shared" si="38"/>
        <v>60.999653001725221</v>
      </c>
      <c r="AP73" s="776">
        <v>62.602606217537215</v>
      </c>
      <c r="AQ73" s="691">
        <f t="shared" si="5"/>
        <v>4.1817048293224746E-2</v>
      </c>
      <c r="AR73" s="665" t="e">
        <f t="shared" si="24"/>
        <v>#N/A</v>
      </c>
      <c r="AS73" s="683"/>
      <c r="AT73" s="684" t="str">
        <f t="shared" si="25"/>
        <v/>
      </c>
      <c r="AU73" s="695">
        <f t="shared" si="26"/>
        <v>0.35927613838708927</v>
      </c>
      <c r="AV73" s="728">
        <f t="shared" si="27"/>
        <v>-2.5441047493949709E-2</v>
      </c>
      <c r="AW73" s="725">
        <f t="shared" si="47"/>
        <v>-6.8958486780964945E-2</v>
      </c>
      <c r="AX73" s="726">
        <f t="shared" si="48"/>
        <v>-1.9758929489816057E-2</v>
      </c>
      <c r="AY73" s="727">
        <f t="shared" si="51"/>
        <v>-5.9765573519943493E-2</v>
      </c>
      <c r="AZ73" s="724">
        <f t="shared" si="42"/>
        <v>65.526762451624478</v>
      </c>
      <c r="BA73" s="108">
        <f t="shared" si="49"/>
        <v>4.7029155077431911E-2</v>
      </c>
      <c r="BB73" s="723">
        <f t="shared" si="49"/>
        <v>0.1285735137719542</v>
      </c>
      <c r="BC73" s="723">
        <f t="shared" si="49"/>
        <v>-3.4515203617090359E-2</v>
      </c>
      <c r="BD73" s="766"/>
      <c r="BE73" s="754"/>
      <c r="BF73" s="755"/>
      <c r="BG73" s="756"/>
      <c r="BH73" s="757"/>
      <c r="BI73" s="758"/>
      <c r="BJ73" s="743"/>
      <c r="BK73" s="742"/>
      <c r="BL73" s="737"/>
      <c r="BM73" s="933"/>
      <c r="BN73" s="741"/>
      <c r="BO73" s="741"/>
      <c r="BP73" s="740"/>
      <c r="BQ73" s="741"/>
      <c r="BR73" s="740"/>
      <c r="BS73" s="741"/>
      <c r="BT73" s="937"/>
      <c r="BU73" s="741"/>
      <c r="BV73" s="741"/>
      <c r="BW73" s="741"/>
      <c r="BX73" s="739"/>
      <c r="BY73" s="738"/>
      <c r="BZ73" s="942"/>
      <c r="CA73" s="946"/>
      <c r="CB73" s="737"/>
      <c r="CC73" s="737"/>
      <c r="CD73" s="736"/>
      <c r="CE73" s="786">
        <f>[3]OUTM!M73</f>
        <v>105.40519397282468</v>
      </c>
      <c r="CF73" s="779">
        <f>[1]OUTM!$T361</f>
        <v>1</v>
      </c>
      <c r="CG73" s="781">
        <f>[1]OUTM!$U361</f>
        <v>0</v>
      </c>
    </row>
    <row r="74" spans="1:85" ht="13.8" x14ac:dyDescent="0.25">
      <c r="A74" s="14">
        <v>1999.04</v>
      </c>
      <c r="B74" s="931">
        <f>[2]Pat!$B74/1000</f>
        <v>26.620999999999999</v>
      </c>
      <c r="C74" s="648">
        <v>1.0196694191183999</v>
      </c>
      <c r="D74" s="649">
        <v>0.28536448006534598</v>
      </c>
      <c r="E74" s="767">
        <v>30.407323749070699</v>
      </c>
      <c r="F74" s="768">
        <f t="shared" si="0"/>
        <v>26.107481013813629</v>
      </c>
      <c r="G74" s="769">
        <f t="shared" si="1"/>
        <v>29.180301362561309</v>
      </c>
      <c r="H74" s="772">
        <f t="shared" si="6"/>
        <v>29.906640650009194</v>
      </c>
      <c r="I74" s="662">
        <f t="shared" si="7"/>
        <v>-7.2808829055171387E-2</v>
      </c>
      <c r="J74" s="665" t="e">
        <f t="shared" si="21"/>
        <v>#N/A</v>
      </c>
      <c r="K74" s="683"/>
      <c r="L74" s="684" t="str">
        <f t="shared" si="28"/>
        <v/>
      </c>
      <c r="M74" s="685">
        <f t="shared" si="33"/>
        <v>42.280922120939039</v>
      </c>
      <c r="N74" s="686">
        <f t="shared" si="34"/>
        <v>28.800188776409129</v>
      </c>
      <c r="O74" s="776">
        <v>28.945208152893155</v>
      </c>
      <c r="P74" s="691">
        <f t="shared" si="2"/>
        <v>3.3215601423130181E-2</v>
      </c>
      <c r="Q74" s="665" t="e">
        <f t="shared" si="22"/>
        <v>#N/A</v>
      </c>
      <c r="R74" s="683"/>
      <c r="S74" s="684" t="str">
        <f t="shared" si="23"/>
        <v/>
      </c>
      <c r="T74" s="695">
        <f t="shared" si="35"/>
        <v>0.42270151057647576</v>
      </c>
      <c r="U74" s="728">
        <f t="shared" si="36"/>
        <v>4.848728854019102E-3</v>
      </c>
      <c r="V74" s="725">
        <f t="shared" si="44"/>
        <v>-0.31469440625487</v>
      </c>
      <c r="W74" s="726">
        <f t="shared" si="45"/>
        <v>-0.34201413280792892</v>
      </c>
      <c r="X74" s="727">
        <f t="shared" si="50"/>
        <v>-0.26125838223517739</v>
      </c>
      <c r="Y74" s="724">
        <f t="shared" si="40"/>
        <v>36.373044968372241</v>
      </c>
      <c r="Z74" s="108">
        <f t="shared" si="46"/>
        <v>6.8043152465711701E-2</v>
      </c>
      <c r="AA74" s="723">
        <f t="shared" si="46"/>
        <v>0.26104796967449617</v>
      </c>
      <c r="AB74" s="723">
        <f t="shared" si="46"/>
        <v>-0.12496166474307278</v>
      </c>
      <c r="AC74" s="931">
        <f>[2]Pat!$D74/1000</f>
        <v>56.901000000000003</v>
      </c>
      <c r="AD74" s="648">
        <v>0.97996330122834496</v>
      </c>
      <c r="AE74" s="649">
        <v>6.62125442374384E-2</v>
      </c>
      <c r="AF74" s="767">
        <v>69.488725478281594</v>
      </c>
      <c r="AG74" s="768">
        <f t="shared" si="3"/>
        <v>58.064419278433043</v>
      </c>
      <c r="AH74" s="769">
        <f t="shared" si="4"/>
        <v>68.732293098642089</v>
      </c>
      <c r="AI74" s="772">
        <f t="shared" si="8"/>
        <v>68.950345625811906</v>
      </c>
      <c r="AJ74" s="662">
        <f t="shared" si="9"/>
        <v>5.5613356359511645E-2</v>
      </c>
      <c r="AK74" s="665" t="e">
        <f t="shared" si="16"/>
        <v>#N/A</v>
      </c>
      <c r="AL74" s="683"/>
      <c r="AM74" s="684" t="str">
        <f t="shared" si="39"/>
        <v/>
      </c>
      <c r="AN74" s="685">
        <f t="shared" si="37"/>
        <v>84.846975569382039</v>
      </c>
      <c r="AO74" s="686">
        <f t="shared" si="38"/>
        <v>60.999653001725221</v>
      </c>
      <c r="AP74" s="776">
        <v>62.596846776356351</v>
      </c>
      <c r="AQ74" s="691">
        <f t="shared" si="5"/>
        <v>0.10149870443402831</v>
      </c>
      <c r="AR74" s="665" t="e">
        <f t="shared" si="24"/>
        <v>#N/A</v>
      </c>
      <c r="AS74" s="683"/>
      <c r="AT74" s="684" t="str">
        <f t="shared" si="25"/>
        <v/>
      </c>
      <c r="AU74" s="695">
        <f t="shared" si="26"/>
        <v>0.35927613838708927</v>
      </c>
      <c r="AV74" s="728">
        <f t="shared" si="27"/>
        <v>-2.5441047493949709E-2</v>
      </c>
      <c r="AW74" s="725">
        <f t="shared" si="47"/>
        <v>-1.2126513365313785E-2</v>
      </c>
      <c r="AX74" s="726">
        <f t="shared" si="48"/>
        <v>9.8582671960374846E-2</v>
      </c>
      <c r="AY74" s="727">
        <f t="shared" si="51"/>
        <v>-6.199423303591689E-3</v>
      </c>
      <c r="AZ74" s="724">
        <f t="shared" si="42"/>
        <v>65.456229863267879</v>
      </c>
      <c r="BA74" s="108">
        <f t="shared" si="49"/>
        <v>4.7029155077431911E-2</v>
      </c>
      <c r="BB74" s="723">
        <f t="shared" si="49"/>
        <v>0.1285735137719542</v>
      </c>
      <c r="BC74" s="723">
        <f t="shared" si="49"/>
        <v>-3.4515203617090359E-2</v>
      </c>
      <c r="BD74" s="766"/>
      <c r="BE74" s="754"/>
      <c r="BF74" s="755"/>
      <c r="BG74" s="756"/>
      <c r="BH74" s="757"/>
      <c r="BI74" s="758"/>
      <c r="BJ74" s="743"/>
      <c r="BK74" s="742"/>
      <c r="BL74" s="737"/>
      <c r="BM74" s="933"/>
      <c r="BN74" s="741"/>
      <c r="BO74" s="741"/>
      <c r="BP74" s="740"/>
      <c r="BQ74" s="741"/>
      <c r="BR74" s="740"/>
      <c r="BS74" s="741"/>
      <c r="BT74" s="937"/>
      <c r="BU74" s="741"/>
      <c r="BV74" s="741"/>
      <c r="BW74" s="741"/>
      <c r="BX74" s="739"/>
      <c r="BY74" s="738"/>
      <c r="BZ74" s="942"/>
      <c r="CA74" s="946"/>
      <c r="CB74" s="737"/>
      <c r="CC74" s="737"/>
      <c r="CD74" s="736"/>
      <c r="CE74" s="786">
        <f>[3]OUTM!M74</f>
        <v>98.255567654032717</v>
      </c>
      <c r="CF74" s="779">
        <f>[1]OUTM!$T362</f>
        <v>1</v>
      </c>
      <c r="CG74" s="781">
        <f>[1]OUTM!$U362</f>
        <v>0</v>
      </c>
    </row>
    <row r="75" spans="1:85" ht="13.8" x14ac:dyDescent="0.25">
      <c r="A75" s="14">
        <v>1999.05</v>
      </c>
      <c r="B75" s="931">
        <f>[2]Pat!$B75/1000</f>
        <v>24.236999999999998</v>
      </c>
      <c r="C75" s="648">
        <v>0.89789762201175305</v>
      </c>
      <c r="D75" s="649">
        <v>0.70961320663326199</v>
      </c>
      <c r="E75" s="767">
        <v>30.295883542962098</v>
      </c>
      <c r="F75" s="768">
        <f t="shared" ref="F75:F138" si="52">IF(C$8="NIV",B75-C75,B75/C75)</f>
        <v>26.993055116569568</v>
      </c>
      <c r="G75" s="769">
        <f t="shared" ref="G75:G138" si="53">D75*F75+(1-D75)*E75</f>
        <v>27.952152872350204</v>
      </c>
      <c r="H75" s="772">
        <f t="shared" si="6"/>
        <v>28.800188776409129</v>
      </c>
      <c r="I75" s="662">
        <f t="shared" si="7"/>
        <v>-3.7698609198313839E-2</v>
      </c>
      <c r="J75" s="665">
        <f t="shared" si="21"/>
        <v>25.800188776409129</v>
      </c>
      <c r="K75" s="683">
        <v>-1</v>
      </c>
      <c r="L75" s="684">
        <f t="shared" si="28"/>
        <v>-1</v>
      </c>
      <c r="M75" s="685">
        <f t="shared" si="33"/>
        <v>40.448308948982884</v>
      </c>
      <c r="N75" s="686">
        <f t="shared" si="34"/>
        <v>28.800188776409129</v>
      </c>
      <c r="O75" s="776">
        <v>28.661218300245391</v>
      </c>
      <c r="P75" s="691">
        <f t="shared" ref="P75:P138" si="54">H75/O75-1</f>
        <v>4.848728854019102E-3</v>
      </c>
      <c r="Q75" s="665">
        <f t="shared" si="22"/>
        <v>25.800188776409129</v>
      </c>
      <c r="R75" s="683">
        <v>-1</v>
      </c>
      <c r="S75" s="684">
        <f t="shared" si="23"/>
        <v>-1</v>
      </c>
      <c r="T75" s="695">
        <f t="shared" si="35"/>
        <v>0.42270151057647576</v>
      </c>
      <c r="U75" s="728">
        <f t="shared" si="36"/>
        <v>4.848728854019102E-3</v>
      </c>
      <c r="V75" s="725">
        <f t="shared" si="44"/>
        <v>-0.33798057410442894</v>
      </c>
      <c r="W75" s="726">
        <f t="shared" si="45"/>
        <v>-0.3501263350007241</v>
      </c>
      <c r="X75" s="727">
        <f t="shared" si="50"/>
        <v>-0.28366435853760075</v>
      </c>
      <c r="Y75" s="724">
        <f t="shared" si="40"/>
        <v>35.147765674415119</v>
      </c>
      <c r="Z75" s="108">
        <f t="shared" si="46"/>
        <v>6.8043152465711701E-2</v>
      </c>
      <c r="AA75" s="723">
        <f t="shared" si="46"/>
        <v>0.26104796967449617</v>
      </c>
      <c r="AB75" s="723">
        <f t="shared" si="46"/>
        <v>-0.12496166474307278</v>
      </c>
      <c r="AC75" s="931">
        <f>[2]Pat!$D75/1000</f>
        <v>63.063000000000002</v>
      </c>
      <c r="AD75" s="648">
        <v>0.85542264947673496</v>
      </c>
      <c r="AE75" s="649">
        <v>1</v>
      </c>
      <c r="AF75" s="767">
        <v>73.467927391735898</v>
      </c>
      <c r="AG75" s="768">
        <f t="shared" ref="AG75:AG138" si="55">IF(AD$8="NIV",AC75-AD75,AC75/AD75)</f>
        <v>73.721452241854792</v>
      </c>
      <c r="AH75" s="769">
        <f t="shared" ref="AH75:AH138" si="56">AG75*AE75+(1-AE75)*AF75</f>
        <v>73.721452241854792</v>
      </c>
      <c r="AI75" s="772">
        <f t="shared" si="8"/>
        <v>74.366910875166639</v>
      </c>
      <c r="AJ75" s="662">
        <f t="shared" si="9"/>
        <v>7.5624479679674922E-2</v>
      </c>
      <c r="AK75" s="665" t="e">
        <f t="shared" si="16"/>
        <v>#N/A</v>
      </c>
      <c r="AL75" s="683"/>
      <c r="AM75" s="684" t="str">
        <f t="shared" si="39"/>
        <v/>
      </c>
      <c r="AN75" s="685">
        <f t="shared" si="37"/>
        <v>84.846975569382039</v>
      </c>
      <c r="AO75" s="686">
        <f t="shared" si="38"/>
        <v>60.999653001725221</v>
      </c>
      <c r="AP75" s="776">
        <v>62.583923355657511</v>
      </c>
      <c r="AQ75" s="691">
        <f t="shared" ref="AQ75:AQ138" si="57">AI75/AP75-1</f>
        <v>0.1882749896095155</v>
      </c>
      <c r="AR75" s="665" t="e">
        <f t="shared" si="24"/>
        <v>#N/A</v>
      </c>
      <c r="AS75" s="683"/>
      <c r="AT75" s="684" t="str">
        <f t="shared" si="25"/>
        <v/>
      </c>
      <c r="AU75" s="695">
        <f t="shared" si="26"/>
        <v>0.35927613838708927</v>
      </c>
      <c r="AV75" s="728">
        <f t="shared" si="27"/>
        <v>-2.5441047493949709E-2</v>
      </c>
      <c r="AW75" s="725">
        <f t="shared" si="47"/>
        <v>7.750362021824686E-2</v>
      </c>
      <c r="AX75" s="726">
        <f t="shared" si="48"/>
        <v>0.26569775039817434</v>
      </c>
      <c r="AY75" s="727">
        <f t="shared" si="51"/>
        <v>7.9814416208481509E-2</v>
      </c>
      <c r="AZ75" s="724">
        <f t="shared" si="42"/>
        <v>65.901990532429693</v>
      </c>
      <c r="BA75" s="108">
        <f t="shared" si="49"/>
        <v>4.7029155077431911E-2</v>
      </c>
      <c r="BB75" s="723">
        <f t="shared" si="49"/>
        <v>0.1285735137719542</v>
      </c>
      <c r="BC75" s="723">
        <f t="shared" si="49"/>
        <v>-3.4515203617090359E-2</v>
      </c>
      <c r="BD75" s="766"/>
      <c r="BE75" s="754"/>
      <c r="BF75" s="755"/>
      <c r="BG75" s="756"/>
      <c r="BH75" s="757"/>
      <c r="BI75" s="758"/>
      <c r="BJ75" s="743"/>
      <c r="BK75" s="742"/>
      <c r="BL75" s="737"/>
      <c r="BM75" s="933"/>
      <c r="BN75" s="741"/>
      <c r="BO75" s="741"/>
      <c r="BP75" s="740"/>
      <c r="BQ75" s="741"/>
      <c r="BR75" s="740"/>
      <c r="BS75" s="741"/>
      <c r="BT75" s="937"/>
      <c r="BU75" s="741"/>
      <c r="BV75" s="741"/>
      <c r="BW75" s="741"/>
      <c r="BX75" s="739"/>
      <c r="BY75" s="738"/>
      <c r="BZ75" s="942"/>
      <c r="CA75" s="946"/>
      <c r="CB75" s="737"/>
      <c r="CC75" s="737"/>
      <c r="CD75" s="736"/>
      <c r="CE75" s="786">
        <f>[3]OUTM!M75</f>
        <v>93.413253047040882</v>
      </c>
      <c r="CF75" s="779">
        <f>[1]OUTM!$T363</f>
        <v>1</v>
      </c>
      <c r="CG75" s="781">
        <f>[1]OUTM!$U363</f>
        <v>0</v>
      </c>
    </row>
    <row r="76" spans="1:85" ht="13.8" x14ac:dyDescent="0.25">
      <c r="A76" s="14">
        <v>1999.06</v>
      </c>
      <c r="B76" s="931">
        <f>[2]Pat!$B76/1000</f>
        <v>28.334</v>
      </c>
      <c r="C76" s="648">
        <v>0.94082417185388501</v>
      </c>
      <c r="D76" s="649">
        <v>1</v>
      </c>
      <c r="E76" s="767">
        <v>31.0973291676545</v>
      </c>
      <c r="F76" s="768">
        <f t="shared" si="52"/>
        <v>30.116147998374792</v>
      </c>
      <c r="G76" s="769">
        <f t="shared" si="53"/>
        <v>30.116147998374792</v>
      </c>
      <c r="H76" s="772">
        <f t="shared" ref="H76:H130" si="58">IF(H$9="",G76,(G75+2*G76+G77)/4)</f>
        <v>30.239465254613343</v>
      </c>
      <c r="I76" s="662">
        <f t="shared" ref="I76:I139" si="59">LN(H76/H75)</f>
        <v>4.8765925918944984E-2</v>
      </c>
      <c r="J76" s="665" t="e">
        <f t="shared" si="21"/>
        <v>#N/A</v>
      </c>
      <c r="K76" s="683"/>
      <c r="L76" s="684" t="str">
        <f t="shared" si="28"/>
        <v/>
      </c>
      <c r="M76" s="685">
        <f t="shared" si="33"/>
        <v>38.25654591376437</v>
      </c>
      <c r="N76" s="686">
        <f t="shared" si="34"/>
        <v>28.800188776409129</v>
      </c>
      <c r="O76" s="776">
        <v>28.372337849561976</v>
      </c>
      <c r="P76" s="691">
        <f t="shared" si="54"/>
        <v>6.5808021000997252E-2</v>
      </c>
      <c r="Q76" s="665" t="e">
        <f t="shared" si="22"/>
        <v>#N/A</v>
      </c>
      <c r="R76" s="683"/>
      <c r="S76" s="684" t="str">
        <f t="shared" si="23"/>
        <v/>
      </c>
      <c r="T76" s="695">
        <f t="shared" si="35"/>
        <v>0.42270151057647576</v>
      </c>
      <c r="U76" s="728">
        <f t="shared" si="36"/>
        <v>4.848728854019102E-3</v>
      </c>
      <c r="V76" s="725">
        <f t="shared" si="44"/>
        <v>-0.29695844962781082</v>
      </c>
      <c r="W76" s="726">
        <f t="shared" si="45"/>
        <v>-0.2424652562593802</v>
      </c>
      <c r="X76" s="727">
        <f t="shared" si="50"/>
        <v>-0.24330692731039683</v>
      </c>
      <c r="Y76" s="724">
        <f t="shared" si="40"/>
        <v>34.083359083411821</v>
      </c>
      <c r="Z76" s="108">
        <f t="shared" si="46"/>
        <v>6.8043152465711701E-2</v>
      </c>
      <c r="AA76" s="723">
        <f t="shared" si="46"/>
        <v>0.26104796967449617</v>
      </c>
      <c r="AB76" s="723">
        <f t="shared" si="46"/>
        <v>-0.12496166474307278</v>
      </c>
      <c r="AC76" s="931">
        <f>[2]Pat!$D76/1000</f>
        <v>78.617999999999995</v>
      </c>
      <c r="AD76" s="648">
        <v>0.96710092939014003</v>
      </c>
      <c r="AE76" s="649">
        <v>1</v>
      </c>
      <c r="AF76" s="767">
        <v>77.424225051168804</v>
      </c>
      <c r="AG76" s="768">
        <f t="shared" si="55"/>
        <v>81.292445918314854</v>
      </c>
      <c r="AH76" s="769">
        <f t="shared" si="56"/>
        <v>81.292445918314854</v>
      </c>
      <c r="AI76" s="772">
        <f t="shared" ref="AI76:AI139" si="60">IF(AI$9="",AH76,(AH75+2*AH76+AH77)/4)</f>
        <v>79.652834888083788</v>
      </c>
      <c r="AJ76" s="662">
        <f t="shared" ref="AJ76:AJ139" si="61">LN(AI76/AI75)</f>
        <v>6.8666530929369973E-2</v>
      </c>
      <c r="AK76" s="665" t="e">
        <f t="shared" si="16"/>
        <v>#N/A</v>
      </c>
      <c r="AL76" s="683"/>
      <c r="AM76" s="684" t="str">
        <f t="shared" si="39"/>
        <v/>
      </c>
      <c r="AN76" s="685">
        <f t="shared" si="37"/>
        <v>84.846975569382039</v>
      </c>
      <c r="AO76" s="686">
        <f t="shared" si="38"/>
        <v>60.999653001725221</v>
      </c>
      <c r="AP76" s="776">
        <v>62.564015484905717</v>
      </c>
      <c r="AQ76" s="691">
        <f t="shared" si="57"/>
        <v>0.27314134603941698</v>
      </c>
      <c r="AR76" s="665" t="e">
        <f t="shared" si="24"/>
        <v>#N/A</v>
      </c>
      <c r="AS76" s="683"/>
      <c r="AT76" s="684" t="str">
        <f t="shared" si="25"/>
        <v/>
      </c>
      <c r="AU76" s="695">
        <f t="shared" si="26"/>
        <v>0.35927613838708927</v>
      </c>
      <c r="AV76" s="728">
        <f t="shared" si="27"/>
        <v>-2.5441047493949709E-2</v>
      </c>
      <c r="AW76" s="725">
        <f t="shared" si="47"/>
        <v>0.1729100253387017</v>
      </c>
      <c r="AX76" s="726">
        <f t="shared" si="48"/>
        <v>0.41887277281447677</v>
      </c>
      <c r="AY76" s="727">
        <f t="shared" si="51"/>
        <v>0.16403153825954342</v>
      </c>
      <c r="AZ76" s="724">
        <f t="shared" si="42"/>
        <v>66.880523511747583</v>
      </c>
      <c r="BA76" s="108">
        <f t="shared" si="49"/>
        <v>4.7029155077431911E-2</v>
      </c>
      <c r="BB76" s="723">
        <f t="shared" si="49"/>
        <v>0.1285735137719542</v>
      </c>
      <c r="BC76" s="723">
        <f t="shared" si="49"/>
        <v>-3.4515203617090359E-2</v>
      </c>
      <c r="BD76" s="766"/>
      <c r="BE76" s="754"/>
      <c r="BF76" s="755"/>
      <c r="BG76" s="756"/>
      <c r="BH76" s="757"/>
      <c r="BI76" s="758"/>
      <c r="BJ76" s="743"/>
      <c r="BK76" s="742"/>
      <c r="BL76" s="737"/>
      <c r="BM76" s="933"/>
      <c r="BN76" s="741"/>
      <c r="BO76" s="741"/>
      <c r="BP76" s="740"/>
      <c r="BQ76" s="741"/>
      <c r="BR76" s="740"/>
      <c r="BS76" s="741"/>
      <c r="BT76" s="937"/>
      <c r="BU76" s="741"/>
      <c r="BV76" s="741"/>
      <c r="BW76" s="741"/>
      <c r="BX76" s="739"/>
      <c r="BY76" s="738"/>
      <c r="BZ76" s="942"/>
      <c r="CA76" s="946"/>
      <c r="CB76" s="737"/>
      <c r="CC76" s="737"/>
      <c r="CD76" s="736"/>
      <c r="CE76" s="786">
        <f>[3]OUTM!M76</f>
        <v>93.024428194561779</v>
      </c>
      <c r="CF76" s="779">
        <f>[1]OUTM!$T364</f>
        <v>1</v>
      </c>
      <c r="CG76" s="781">
        <f>[1]OUTM!$U364</f>
        <v>0</v>
      </c>
    </row>
    <row r="77" spans="1:85" ht="13.8" x14ac:dyDescent="0.25">
      <c r="A77" s="14">
        <v>1999.07</v>
      </c>
      <c r="B77" s="931">
        <f>[2]Pat!$B77/1000</f>
        <v>34.183</v>
      </c>
      <c r="C77" s="648">
        <v>1.04301010356269</v>
      </c>
      <c r="D77" s="649">
        <v>1</v>
      </c>
      <c r="E77" s="767">
        <v>32.850603601812303</v>
      </c>
      <c r="F77" s="768">
        <f t="shared" si="52"/>
        <v>32.773412149353582</v>
      </c>
      <c r="G77" s="769">
        <f t="shared" si="53"/>
        <v>32.773412149353582</v>
      </c>
      <c r="H77" s="772">
        <f t="shared" si="58"/>
        <v>32.78641693521142</v>
      </c>
      <c r="I77" s="662">
        <f t="shared" si="59"/>
        <v>8.0866444014918548E-2</v>
      </c>
      <c r="J77" s="665" t="e">
        <f t="shared" si="21"/>
        <v>#N/A</v>
      </c>
      <c r="K77" s="683"/>
      <c r="L77" s="684" t="str">
        <f t="shared" si="28"/>
        <v/>
      </c>
      <c r="M77" s="685">
        <f t="shared" si="33"/>
        <v>38.25654591376437</v>
      </c>
      <c r="N77" s="686">
        <f t="shared" si="34"/>
        <v>28.800188776409129</v>
      </c>
      <c r="O77" s="776">
        <v>28.078886535929659</v>
      </c>
      <c r="P77" s="691">
        <f t="shared" si="54"/>
        <v>0.16765374201209937</v>
      </c>
      <c r="Q77" s="665" t="e">
        <f t="shared" si="22"/>
        <v>#N/A</v>
      </c>
      <c r="R77" s="683"/>
      <c r="S77" s="684" t="str">
        <f t="shared" si="23"/>
        <v/>
      </c>
      <c r="T77" s="695">
        <f t="shared" si="35"/>
        <v>0.42270151057647576</v>
      </c>
      <c r="U77" s="728">
        <f t="shared" si="36"/>
        <v>4.848728854019102E-3</v>
      </c>
      <c r="V77" s="725">
        <f t="shared" si="44"/>
        <v>-0.22455766595084725</v>
      </c>
      <c r="W77" s="726">
        <f t="shared" si="45"/>
        <v>-6.9116781400722638E-2</v>
      </c>
      <c r="X77" s="727">
        <f t="shared" si="50"/>
        <v>-0.17207851965811138</v>
      </c>
      <c r="Y77" s="724">
        <f t="shared" si="40"/>
        <v>33.292150317934521</v>
      </c>
      <c r="Z77" s="108">
        <f t="shared" si="46"/>
        <v>6.8043152465711701E-2</v>
      </c>
      <c r="AA77" s="723">
        <f t="shared" si="46"/>
        <v>0.26104796967449617</v>
      </c>
      <c r="AB77" s="723">
        <f t="shared" si="46"/>
        <v>-0.12496166474307278</v>
      </c>
      <c r="AC77" s="931">
        <f>[2]Pat!$D77/1000</f>
        <v>89.588999999999999</v>
      </c>
      <c r="AD77" s="648">
        <v>1.08850015098371</v>
      </c>
      <c r="AE77" s="649">
        <v>1</v>
      </c>
      <c r="AF77" s="767">
        <v>80.623295098658303</v>
      </c>
      <c r="AG77" s="768">
        <f t="shared" si="55"/>
        <v>82.304995473850653</v>
      </c>
      <c r="AH77" s="769">
        <f t="shared" si="56"/>
        <v>82.304995473850653</v>
      </c>
      <c r="AI77" s="772">
        <f t="shared" si="60"/>
        <v>80.436592142941009</v>
      </c>
      <c r="AJ77" s="662">
        <f t="shared" si="61"/>
        <v>9.7915712644858349E-3</v>
      </c>
      <c r="AK77" s="665" t="e">
        <f t="shared" si="16"/>
        <v>#N/A</v>
      </c>
      <c r="AL77" s="683"/>
      <c r="AM77" s="684" t="str">
        <f t="shared" si="39"/>
        <v/>
      </c>
      <c r="AN77" s="685">
        <f t="shared" si="37"/>
        <v>84.846975569382039</v>
      </c>
      <c r="AO77" s="686">
        <f t="shared" si="38"/>
        <v>60.999653001725221</v>
      </c>
      <c r="AP77" s="776">
        <v>62.537363872109708</v>
      </c>
      <c r="AQ77" s="691">
        <f t="shared" si="57"/>
        <v>0.28621654579869427</v>
      </c>
      <c r="AR77" s="665" t="e">
        <f t="shared" si="24"/>
        <v>#N/A</v>
      </c>
      <c r="AS77" s="683"/>
      <c r="AT77" s="684" t="str">
        <f t="shared" si="25"/>
        <v/>
      </c>
      <c r="AU77" s="695">
        <f t="shared" si="26"/>
        <v>0.35927613838708927</v>
      </c>
      <c r="AV77" s="728">
        <f t="shared" si="27"/>
        <v>-2.5441047493949709E-2</v>
      </c>
      <c r="AW77" s="725">
        <f t="shared" si="47"/>
        <v>0.1749014548510146</v>
      </c>
      <c r="AX77" s="726">
        <f t="shared" si="48"/>
        <v>0.40597180935974864</v>
      </c>
      <c r="AY77" s="727">
        <f t="shared" si="51"/>
        <v>0.18459140370346883</v>
      </c>
      <c r="AZ77" s="724">
        <f t="shared" si="42"/>
        <v>67.878371524941315</v>
      </c>
      <c r="BA77" s="108">
        <f t="shared" si="49"/>
        <v>4.7029155077431911E-2</v>
      </c>
      <c r="BB77" s="723">
        <f t="shared" si="49"/>
        <v>0.1285735137719542</v>
      </c>
      <c r="BC77" s="723">
        <f t="shared" si="49"/>
        <v>-3.4515203617090359E-2</v>
      </c>
      <c r="BD77" s="766"/>
      <c r="BE77" s="754"/>
      <c r="BF77" s="755"/>
      <c r="BG77" s="756"/>
      <c r="BH77" s="757"/>
      <c r="BI77" s="758"/>
      <c r="BJ77" s="743"/>
      <c r="BK77" s="742"/>
      <c r="BL77" s="737"/>
      <c r="BM77" s="933"/>
      <c r="BN77" s="741"/>
      <c r="BO77" s="741"/>
      <c r="BP77" s="740"/>
      <c r="BQ77" s="741"/>
      <c r="BR77" s="740"/>
      <c r="BS77" s="741"/>
      <c r="BT77" s="937"/>
      <c r="BU77" s="741"/>
      <c r="BV77" s="741"/>
      <c r="BW77" s="741"/>
      <c r="BX77" s="739"/>
      <c r="BY77" s="738"/>
      <c r="BZ77" s="942"/>
      <c r="CA77" s="946"/>
      <c r="CB77" s="737"/>
      <c r="CC77" s="737"/>
      <c r="CD77" s="736"/>
      <c r="CE77" s="786">
        <f>[3]OUTM!M77</f>
        <v>92.918193193807383</v>
      </c>
      <c r="CF77" s="779">
        <f>[1]OUTM!$T365</f>
        <v>1</v>
      </c>
      <c r="CG77" s="781">
        <f>[1]OUTM!$U365</f>
        <v>0</v>
      </c>
    </row>
    <row r="78" spans="1:85" ht="13.8" x14ac:dyDescent="0.25">
      <c r="A78" s="14">
        <v>1999.08</v>
      </c>
      <c r="B78" s="931">
        <f>[2]Pat!$B78/1000</f>
        <v>37.204999999999998</v>
      </c>
      <c r="C78" s="648">
        <v>1.0485392818864601</v>
      </c>
      <c r="D78" s="649">
        <v>1</v>
      </c>
      <c r="E78" s="767">
        <v>34.982238051552599</v>
      </c>
      <c r="F78" s="768">
        <f t="shared" si="52"/>
        <v>35.482695443763738</v>
      </c>
      <c r="G78" s="769">
        <f t="shared" si="53"/>
        <v>35.482695443763738</v>
      </c>
      <c r="H78" s="772">
        <f t="shared" si="58"/>
        <v>35.419220927208343</v>
      </c>
      <c r="I78" s="662">
        <f t="shared" si="59"/>
        <v>7.7240325042810656E-2</v>
      </c>
      <c r="J78" s="665" t="e">
        <f t="shared" si="21"/>
        <v>#N/A</v>
      </c>
      <c r="K78" s="683"/>
      <c r="L78" s="684" t="str">
        <f t="shared" si="28"/>
        <v/>
      </c>
      <c r="M78" s="685">
        <f t="shared" si="33"/>
        <v>38.25654591376437</v>
      </c>
      <c r="N78" s="686">
        <f t="shared" si="34"/>
        <v>28.800188776409129</v>
      </c>
      <c r="O78" s="776">
        <v>27.781193788762327</v>
      </c>
      <c r="P78" s="691">
        <f t="shared" si="54"/>
        <v>0.27493516644830596</v>
      </c>
      <c r="Q78" s="665" t="e">
        <f t="shared" si="22"/>
        <v>#N/A</v>
      </c>
      <c r="R78" s="683"/>
      <c r="S78" s="684" t="str">
        <f t="shared" si="23"/>
        <v/>
      </c>
      <c r="T78" s="695">
        <f t="shared" si="35"/>
        <v>0.42270151057647576</v>
      </c>
      <c r="U78" s="728">
        <f t="shared" si="36"/>
        <v>4.848728854019102E-3</v>
      </c>
      <c r="V78" s="725">
        <f t="shared" si="44"/>
        <v>-0.12433370275424094</v>
      </c>
      <c r="W78" s="726">
        <f t="shared" si="45"/>
        <v>0.12113081786259294</v>
      </c>
      <c r="X78" s="727">
        <f t="shared" si="50"/>
        <v>-9.3256755297699168E-2</v>
      </c>
      <c r="Y78" s="724">
        <f t="shared" si="40"/>
        <v>32.87305964945331</v>
      </c>
      <c r="Z78" s="108">
        <f t="shared" si="46"/>
        <v>6.8043152465711701E-2</v>
      </c>
      <c r="AA78" s="723">
        <f t="shared" si="46"/>
        <v>0.26104796967449617</v>
      </c>
      <c r="AB78" s="723">
        <f t="shared" si="46"/>
        <v>-0.12496166474307278</v>
      </c>
      <c r="AC78" s="931">
        <f>[2]Pat!$D78/1000</f>
        <v>83.799000000000007</v>
      </c>
      <c r="AD78" s="648">
        <v>1.1048873405602899</v>
      </c>
      <c r="AE78" s="649">
        <v>1</v>
      </c>
      <c r="AF78" s="767">
        <v>82.813280925465506</v>
      </c>
      <c r="AG78" s="768">
        <f t="shared" si="55"/>
        <v>75.843931705747863</v>
      </c>
      <c r="AH78" s="769">
        <f t="shared" si="56"/>
        <v>75.843931705747863</v>
      </c>
      <c r="AI78" s="772">
        <f t="shared" si="60"/>
        <v>80.389220684615282</v>
      </c>
      <c r="AJ78" s="662">
        <f t="shared" si="61"/>
        <v>-5.8910269269408621E-4</v>
      </c>
      <c r="AK78" s="665" t="e">
        <f t="shared" si="16"/>
        <v>#N/A</v>
      </c>
      <c r="AL78" s="683"/>
      <c r="AM78" s="684" t="str">
        <f t="shared" si="39"/>
        <v/>
      </c>
      <c r="AN78" s="685">
        <f t="shared" si="37"/>
        <v>84.846975569382039</v>
      </c>
      <c r="AO78" s="686">
        <f t="shared" si="38"/>
        <v>60.999653001725221</v>
      </c>
      <c r="AP78" s="776">
        <v>62.504297952274101</v>
      </c>
      <c r="AQ78" s="691">
        <f t="shared" si="57"/>
        <v>0.28613908672324295</v>
      </c>
      <c r="AR78" s="665" t="e">
        <f t="shared" si="24"/>
        <v>#N/A</v>
      </c>
      <c r="AS78" s="683"/>
      <c r="AT78" s="684" t="str">
        <f t="shared" si="25"/>
        <v/>
      </c>
      <c r="AU78" s="695">
        <f t="shared" si="26"/>
        <v>0.35927613838708927</v>
      </c>
      <c r="AV78" s="728">
        <f t="shared" si="27"/>
        <v>-2.5441047493949709E-2</v>
      </c>
      <c r="AW78" s="725">
        <f t="shared" si="47"/>
        <v>0.17027807697215724</v>
      </c>
      <c r="AX78" s="726">
        <f t="shared" si="48"/>
        <v>0.36656497060007442</v>
      </c>
      <c r="AY78" s="727">
        <f t="shared" si="51"/>
        <v>0.1974094171114118</v>
      </c>
      <c r="AZ78" s="724">
        <f t="shared" si="42"/>
        <v>68.853105805110772</v>
      </c>
      <c r="BA78" s="108">
        <f t="shared" si="49"/>
        <v>4.7029155077431911E-2</v>
      </c>
      <c r="BB78" s="723">
        <f t="shared" si="49"/>
        <v>0.1285735137719542</v>
      </c>
      <c r="BC78" s="723">
        <f t="shared" si="49"/>
        <v>-3.4515203617090359E-2</v>
      </c>
      <c r="BD78" s="766"/>
      <c r="BE78" s="754"/>
      <c r="BF78" s="755"/>
      <c r="BG78" s="756"/>
      <c r="BH78" s="757"/>
      <c r="BI78" s="758"/>
      <c r="BJ78" s="743"/>
      <c r="BK78" s="742"/>
      <c r="BL78" s="737"/>
      <c r="BM78" s="933"/>
      <c r="BN78" s="741"/>
      <c r="BO78" s="741"/>
      <c r="BP78" s="740"/>
      <c r="BQ78" s="741"/>
      <c r="BR78" s="740"/>
      <c r="BS78" s="741"/>
      <c r="BT78" s="937"/>
      <c r="BU78" s="741"/>
      <c r="BV78" s="741"/>
      <c r="BW78" s="741"/>
      <c r="BX78" s="739"/>
      <c r="BY78" s="738"/>
      <c r="BZ78" s="942"/>
      <c r="CA78" s="946"/>
      <c r="CB78" s="737"/>
      <c r="CC78" s="737"/>
      <c r="CD78" s="736"/>
      <c r="CE78" s="786">
        <f>[3]OUTM!M78</f>
        <v>92.963674567219115</v>
      </c>
      <c r="CF78" s="779">
        <f>[1]OUTM!$T366</f>
        <v>1</v>
      </c>
      <c r="CG78" s="781">
        <f>[1]OUTM!$U366</f>
        <v>0</v>
      </c>
    </row>
    <row r="79" spans="1:85" ht="13.8" x14ac:dyDescent="0.25">
      <c r="A79" s="14">
        <v>1999.09</v>
      </c>
      <c r="B79" s="931">
        <f>[2]Pat!$B79/1000</f>
        <v>41.470999999999997</v>
      </c>
      <c r="C79" s="648">
        <v>1.0931233015870401</v>
      </c>
      <c r="D79" s="649">
        <v>1</v>
      </c>
      <c r="E79" s="767">
        <v>36.746231086524602</v>
      </c>
      <c r="F79" s="768">
        <f t="shared" si="52"/>
        <v>37.938080671952328</v>
      </c>
      <c r="G79" s="769">
        <f t="shared" si="53"/>
        <v>37.938080671952328</v>
      </c>
      <c r="H79" s="772">
        <f t="shared" si="58"/>
        <v>37.308491711023279</v>
      </c>
      <c r="I79" s="662">
        <f t="shared" si="59"/>
        <v>5.1966323718643327E-2</v>
      </c>
      <c r="J79" s="665" t="e">
        <f t="shared" si="21"/>
        <v>#N/A</v>
      </c>
      <c r="K79" s="683"/>
      <c r="L79" s="684" t="str">
        <f t="shared" si="28"/>
        <v/>
      </c>
      <c r="M79" s="685">
        <f t="shared" si="33"/>
        <v>38.25654591376437</v>
      </c>
      <c r="N79" s="686">
        <f t="shared" si="34"/>
        <v>28.800188776409129</v>
      </c>
      <c r="O79" s="776">
        <v>27.479613479480097</v>
      </c>
      <c r="P79" s="691">
        <f t="shared" si="54"/>
        <v>0.35767891127299589</v>
      </c>
      <c r="Q79" s="665" t="e">
        <f t="shared" si="22"/>
        <v>#N/A</v>
      </c>
      <c r="R79" s="683"/>
      <c r="S79" s="684" t="str">
        <f t="shared" si="23"/>
        <v/>
      </c>
      <c r="T79" s="695">
        <f t="shared" si="35"/>
        <v>0.42270151057647576</v>
      </c>
      <c r="U79" s="728">
        <f t="shared" si="36"/>
        <v>4.848728854019102E-3</v>
      </c>
      <c r="V79" s="725">
        <f t="shared" si="44"/>
        <v>-5.8795310861474714E-3</v>
      </c>
      <c r="W79" s="726">
        <f t="shared" si="45"/>
        <v>0.26321879862678399</v>
      </c>
      <c r="X79" s="727">
        <f t="shared" si="50"/>
        <v>-2.809841682067038E-2</v>
      </c>
      <c r="Y79" s="724">
        <f t="shared" si="40"/>
        <v>32.854671834658596</v>
      </c>
      <c r="Z79" s="108">
        <f t="shared" si="46"/>
        <v>6.8043152465711701E-2</v>
      </c>
      <c r="AA79" s="723">
        <f t="shared" si="46"/>
        <v>0.26104796967449617</v>
      </c>
      <c r="AB79" s="723">
        <f t="shared" si="46"/>
        <v>-0.12496166474307278</v>
      </c>
      <c r="AC79" s="931">
        <f>[2]Pat!$D79/1000</f>
        <v>88.991</v>
      </c>
      <c r="AD79" s="648">
        <v>1.0162963747449401</v>
      </c>
      <c r="AE79" s="649">
        <v>1</v>
      </c>
      <c r="AF79" s="767">
        <v>84.039693943877495</v>
      </c>
      <c r="AG79" s="768">
        <f t="shared" si="55"/>
        <v>87.564023853114776</v>
      </c>
      <c r="AH79" s="769">
        <f t="shared" si="56"/>
        <v>87.564023853114776</v>
      </c>
      <c r="AI79" s="772">
        <f t="shared" si="60"/>
        <v>83.79652744231791</v>
      </c>
      <c r="AJ79" s="662">
        <f t="shared" si="61"/>
        <v>4.151147188389432E-2</v>
      </c>
      <c r="AK79" s="665" t="e">
        <f t="shared" si="16"/>
        <v>#N/A</v>
      </c>
      <c r="AL79" s="683"/>
      <c r="AM79" s="684" t="str">
        <f t="shared" si="39"/>
        <v/>
      </c>
      <c r="AN79" s="685">
        <f t="shared" si="37"/>
        <v>84.846975569382039</v>
      </c>
      <c r="AO79" s="686">
        <f t="shared" si="38"/>
        <v>60.999653001725221</v>
      </c>
      <c r="AP79" s="776">
        <v>62.465240095129744</v>
      </c>
      <c r="AQ79" s="691">
        <f t="shared" si="57"/>
        <v>0.3414905204030636</v>
      </c>
      <c r="AR79" s="665" t="e">
        <f t="shared" si="24"/>
        <v>#N/A</v>
      </c>
      <c r="AS79" s="683"/>
      <c r="AT79" s="684" t="str">
        <f t="shared" si="25"/>
        <v/>
      </c>
      <c r="AU79" s="695">
        <f t="shared" si="26"/>
        <v>0.35927613838708927</v>
      </c>
      <c r="AV79" s="728">
        <f t="shared" si="27"/>
        <v>-2.5441047493949709E-2</v>
      </c>
      <c r="AW79" s="725">
        <f t="shared" si="47"/>
        <v>0.28509008168842387</v>
      </c>
      <c r="AX79" s="726">
        <f t="shared" si="48"/>
        <v>0.43708188106986556</v>
      </c>
      <c r="AY79" s="727">
        <f t="shared" si="51"/>
        <v>0.258871980680353</v>
      </c>
      <c r="AZ79" s="724">
        <f t="shared" si="42"/>
        <v>70.402255237910921</v>
      </c>
      <c r="BA79" s="108">
        <f t="shared" si="49"/>
        <v>4.7029155077431911E-2</v>
      </c>
      <c r="BB79" s="723">
        <f t="shared" si="49"/>
        <v>0.1285735137719542</v>
      </c>
      <c r="BC79" s="723">
        <f t="shared" si="49"/>
        <v>-3.4515203617090359E-2</v>
      </c>
      <c r="BD79" s="766"/>
      <c r="BE79" s="754"/>
      <c r="BF79" s="755"/>
      <c r="BG79" s="756"/>
      <c r="BH79" s="757"/>
      <c r="BI79" s="758"/>
      <c r="BJ79" s="743"/>
      <c r="BK79" s="742"/>
      <c r="BL79" s="737"/>
      <c r="BM79" s="933"/>
      <c r="BN79" s="741"/>
      <c r="BO79" s="741"/>
      <c r="BP79" s="740"/>
      <c r="BQ79" s="741"/>
      <c r="BR79" s="740"/>
      <c r="BS79" s="741"/>
      <c r="BT79" s="937"/>
      <c r="BU79" s="741"/>
      <c r="BV79" s="741"/>
      <c r="BW79" s="741"/>
      <c r="BX79" s="739"/>
      <c r="BY79" s="738"/>
      <c r="BZ79" s="942"/>
      <c r="CA79" s="946"/>
      <c r="CB79" s="737"/>
      <c r="CC79" s="737"/>
      <c r="CD79" s="736"/>
      <c r="CE79" s="786">
        <f>[3]OUTM!M79</f>
        <v>92.041374013943042</v>
      </c>
      <c r="CF79" s="779">
        <f>[1]OUTM!$T367</f>
        <v>1</v>
      </c>
      <c r="CG79" s="781">
        <f>[1]OUTM!$U367</f>
        <v>0</v>
      </c>
    </row>
    <row r="80" spans="1:85" ht="13.8" x14ac:dyDescent="0.25">
      <c r="A80" s="14">
        <v>1999.1</v>
      </c>
      <c r="B80" s="931">
        <f>[2]Pat!$B80/1000</f>
        <v>36.238</v>
      </c>
      <c r="C80" s="648">
        <v>0.95677609770675698</v>
      </c>
      <c r="D80" s="649">
        <v>1</v>
      </c>
      <c r="E80" s="767">
        <v>37.618357389973298</v>
      </c>
      <c r="F80" s="768">
        <f t="shared" si="52"/>
        <v>37.875110056424731</v>
      </c>
      <c r="G80" s="769">
        <f t="shared" si="53"/>
        <v>37.875110056424731</v>
      </c>
      <c r="H80" s="772">
        <f t="shared" si="58"/>
        <v>38.25654591376437</v>
      </c>
      <c r="I80" s="662">
        <f t="shared" si="59"/>
        <v>2.5093720078833232E-2</v>
      </c>
      <c r="J80" s="665">
        <f t="shared" si="21"/>
        <v>41.25654591376437</v>
      </c>
      <c r="K80" s="683">
        <v>1</v>
      </c>
      <c r="L80" s="684">
        <f t="shared" ref="L80:L143" si="62">IF(H80=M80,1,IF(H80=N80,-1,""))</f>
        <v>1</v>
      </c>
      <c r="M80" s="685">
        <f t="shared" si="33"/>
        <v>38.25654591376437</v>
      </c>
      <c r="N80" s="686">
        <f t="shared" si="34"/>
        <v>27.871415355235346</v>
      </c>
      <c r="O80" s="776">
        <v>27.174539136964867</v>
      </c>
      <c r="P80" s="691">
        <f t="shared" si="54"/>
        <v>0.40780845338145655</v>
      </c>
      <c r="Q80" s="665" t="e">
        <f t="shared" si="22"/>
        <v>#N/A</v>
      </c>
      <c r="R80" s="683"/>
      <c r="S80" s="684" t="str">
        <f t="shared" si="23"/>
        <v/>
      </c>
      <c r="T80" s="695">
        <f t="shared" si="35"/>
        <v>0.42270151057647576</v>
      </c>
      <c r="U80" s="728">
        <f t="shared" si="36"/>
        <v>4.848728854019102E-3</v>
      </c>
      <c r="V80" s="725">
        <f t="shared" si="44"/>
        <v>9.4188085091070572E-2</v>
      </c>
      <c r="W80" s="726">
        <f t="shared" si="45"/>
        <v>0.32448391256471454</v>
      </c>
      <c r="X80" s="727">
        <f t="shared" si="50"/>
        <v>1.8903872549583145E-2</v>
      </c>
      <c r="Y80" s="724">
        <f t="shared" si="40"/>
        <v>33.12909988248947</v>
      </c>
      <c r="Z80" s="108">
        <f t="shared" si="46"/>
        <v>6.8043152465711701E-2</v>
      </c>
      <c r="AA80" s="723">
        <f t="shared" si="46"/>
        <v>0.26104796967449617</v>
      </c>
      <c r="AB80" s="723">
        <f t="shared" si="46"/>
        <v>-0.12496166474307278</v>
      </c>
      <c r="AC80" s="931">
        <f>[2]Pat!$D80/1000</f>
        <v>110.669</v>
      </c>
      <c r="AD80" s="648">
        <v>1.01809957649281</v>
      </c>
      <c r="AE80" s="649">
        <v>0</v>
      </c>
      <c r="AF80" s="767">
        <v>84.214130357294195</v>
      </c>
      <c r="AG80" s="768">
        <f t="shared" si="55"/>
        <v>108.70154801678336</v>
      </c>
      <c r="AH80" s="769">
        <f t="shared" si="56"/>
        <v>84.214130357294195</v>
      </c>
      <c r="AI80" s="772">
        <f t="shared" si="60"/>
        <v>84.846975569382039</v>
      </c>
      <c r="AJ80" s="662">
        <f t="shared" si="61"/>
        <v>1.2457778612715881E-2</v>
      </c>
      <c r="AK80" s="665">
        <f t="shared" si="16"/>
        <v>89.846975569382039</v>
      </c>
      <c r="AL80" s="683">
        <v>1</v>
      </c>
      <c r="AM80" s="684">
        <f t="shared" si="39"/>
        <v>1</v>
      </c>
      <c r="AN80" s="685">
        <f t="shared" si="37"/>
        <v>84.846975569382039</v>
      </c>
      <c r="AO80" s="686">
        <f t="shared" si="38"/>
        <v>60.999653001725221</v>
      </c>
      <c r="AP80" s="776">
        <v>62.420705530857816</v>
      </c>
      <c r="AQ80" s="691">
        <f t="shared" si="57"/>
        <v>0.35927613838708927</v>
      </c>
      <c r="AR80" s="665">
        <f t="shared" si="24"/>
        <v>89.846975569382039</v>
      </c>
      <c r="AS80" s="683">
        <v>1</v>
      </c>
      <c r="AT80" s="684">
        <f t="shared" si="25"/>
        <v>1</v>
      </c>
      <c r="AU80" s="695">
        <f t="shared" si="26"/>
        <v>0.35927613838708927</v>
      </c>
      <c r="AV80" s="728">
        <f t="shared" si="27"/>
        <v>-2.5441047493949709E-2</v>
      </c>
      <c r="AW80" s="725">
        <f t="shared" si="47"/>
        <v>0.36131336028919914</v>
      </c>
      <c r="AX80" s="726">
        <f t="shared" si="48"/>
        <v>0.41133590535441766</v>
      </c>
      <c r="AY80" s="727">
        <f t="shared" si="51"/>
        <v>0.28153050714946781</v>
      </c>
      <c r="AZ80" s="724">
        <f t="shared" si="42"/>
        <v>72.278895519496317</v>
      </c>
      <c r="BA80" s="108">
        <f t="shared" si="49"/>
        <v>4.7029155077431911E-2</v>
      </c>
      <c r="BB80" s="723">
        <f t="shared" si="49"/>
        <v>0.1285735137719542</v>
      </c>
      <c r="BC80" s="723">
        <f t="shared" si="49"/>
        <v>-3.4515203617090359E-2</v>
      </c>
      <c r="BD80" s="766"/>
      <c r="BE80" s="754"/>
      <c r="BF80" s="755"/>
      <c r="BG80" s="756"/>
      <c r="BH80" s="757"/>
      <c r="BI80" s="758"/>
      <c r="BJ80" s="743"/>
      <c r="BK80" s="742"/>
      <c r="BL80" s="737"/>
      <c r="BM80" s="933"/>
      <c r="BN80" s="741"/>
      <c r="BO80" s="741"/>
      <c r="BP80" s="740"/>
      <c r="BQ80" s="741"/>
      <c r="BR80" s="740"/>
      <c r="BS80" s="741"/>
      <c r="BT80" s="937"/>
      <c r="BU80" s="741"/>
      <c r="BV80" s="741"/>
      <c r="BW80" s="741"/>
      <c r="BX80" s="739"/>
      <c r="BY80" s="738"/>
      <c r="BZ80" s="942"/>
      <c r="CA80" s="946"/>
      <c r="CB80" s="737"/>
      <c r="CC80" s="737"/>
      <c r="CD80" s="736"/>
      <c r="CE80" s="786">
        <f>[3]OUTM!M80</f>
        <v>91.109642106648039</v>
      </c>
      <c r="CF80" s="779">
        <f>[1]OUTM!$T368</f>
        <v>1</v>
      </c>
      <c r="CG80" s="781">
        <f>[1]OUTM!$U368</f>
        <v>0</v>
      </c>
    </row>
    <row r="81" spans="1:85" ht="13.8" x14ac:dyDescent="0.25">
      <c r="A81" s="14">
        <v>1999.11</v>
      </c>
      <c r="B81" s="931">
        <f>[2]Pat!$B81/1000</f>
        <v>35.222999999999999</v>
      </c>
      <c r="C81" s="648">
        <v>0.89539643290343296</v>
      </c>
      <c r="D81" s="649">
        <v>1</v>
      </c>
      <c r="E81" s="767">
        <v>37.421305825190203</v>
      </c>
      <c r="F81" s="768">
        <f t="shared" si="52"/>
        <v>39.337882870255683</v>
      </c>
      <c r="G81" s="769">
        <f t="shared" si="53"/>
        <v>39.337882870255683</v>
      </c>
      <c r="H81" s="772">
        <f t="shared" si="58"/>
        <v>38.222889663374275</v>
      </c>
      <c r="I81" s="662">
        <f t="shared" si="59"/>
        <v>-8.8013862311478149E-4</v>
      </c>
      <c r="J81" s="665" t="e">
        <f t="shared" si="21"/>
        <v>#N/A</v>
      </c>
      <c r="K81" s="683"/>
      <c r="L81" s="684" t="str">
        <f t="shared" si="62"/>
        <v/>
      </c>
      <c r="M81" s="685">
        <f t="shared" si="33"/>
        <v>38.25654591376437</v>
      </c>
      <c r="N81" s="686">
        <f t="shared" si="34"/>
        <v>27.011336048260695</v>
      </c>
      <c r="O81" s="776">
        <v>26.86641532269579</v>
      </c>
      <c r="P81" s="691">
        <f t="shared" si="54"/>
        <v>0.42270151057647576</v>
      </c>
      <c r="Q81" s="665">
        <f t="shared" si="22"/>
        <v>41.222889663374275</v>
      </c>
      <c r="R81" s="683">
        <v>1</v>
      </c>
      <c r="S81" s="684">
        <f t="shared" si="23"/>
        <v>1</v>
      </c>
      <c r="T81" s="695">
        <f t="shared" si="35"/>
        <v>0.42270151057647576</v>
      </c>
      <c r="U81" s="728">
        <f t="shared" si="36"/>
        <v>4.848728854019102E-3</v>
      </c>
      <c r="V81" s="725">
        <f t="shared" si="44"/>
        <v>0.14268768724316128</v>
      </c>
      <c r="W81" s="726">
        <f t="shared" si="45"/>
        <v>0.30218227458253799</v>
      </c>
      <c r="X81" s="727">
        <f t="shared" si="50"/>
        <v>4.8774460442920997E-2</v>
      </c>
      <c r="Y81" s="724">
        <f t="shared" si="40"/>
        <v>33.526841670461849</v>
      </c>
      <c r="Z81" s="108">
        <f t="shared" si="46"/>
        <v>6.8043152465711701E-2</v>
      </c>
      <c r="AA81" s="723">
        <f t="shared" si="46"/>
        <v>0.26104796967449617</v>
      </c>
      <c r="AB81" s="723">
        <f t="shared" si="46"/>
        <v>-0.12496166474307278</v>
      </c>
      <c r="AC81" s="931">
        <f>[2]Pat!$D81/1000</f>
        <v>74.635999999999996</v>
      </c>
      <c r="AD81" s="648">
        <v>1.1209333683154701</v>
      </c>
      <c r="AE81" s="649">
        <v>0</v>
      </c>
      <c r="AF81" s="767">
        <v>83.395617709825004</v>
      </c>
      <c r="AG81" s="768">
        <f t="shared" si="55"/>
        <v>66.583797136989858</v>
      </c>
      <c r="AH81" s="769">
        <f t="shared" si="56"/>
        <v>83.395617709825004</v>
      </c>
      <c r="AI81" s="772">
        <f t="shared" si="60"/>
        <v>82.47428512064414</v>
      </c>
      <c r="AJ81" s="662">
        <f t="shared" si="61"/>
        <v>-2.8362797360174462E-2</v>
      </c>
      <c r="AK81" s="665" t="e">
        <f t="shared" ref="AK81:AK144" si="63">IF(AL81="",NA(),IFERROR((AI81+AL81*AK$8),NA()))</f>
        <v>#N/A</v>
      </c>
      <c r="AL81" s="683"/>
      <c r="AM81" s="684" t="str">
        <f t="shared" si="39"/>
        <v/>
      </c>
      <c r="AN81" s="685">
        <f t="shared" si="37"/>
        <v>84.846975569382039</v>
      </c>
      <c r="AO81" s="686">
        <f t="shared" si="38"/>
        <v>61.978567839852929</v>
      </c>
      <c r="AP81" s="776">
        <v>62.3713202439871</v>
      </c>
      <c r="AQ81" s="691">
        <f t="shared" si="57"/>
        <v>0.32231103651513715</v>
      </c>
      <c r="AR81" s="665" t="e">
        <f t="shared" si="24"/>
        <v>#N/A</v>
      </c>
      <c r="AS81" s="683"/>
      <c r="AT81" s="684" t="str">
        <f t="shared" si="25"/>
        <v/>
      </c>
      <c r="AU81" s="695">
        <f t="shared" si="26"/>
        <v>0.35927613838708927</v>
      </c>
      <c r="AV81" s="728">
        <f t="shared" si="27"/>
        <v>-8.2252629621175632E-3</v>
      </c>
      <c r="AW81" s="725">
        <f t="shared" si="47"/>
        <v>0.29992906809694508</v>
      </c>
      <c r="AX81" s="726">
        <f t="shared" si="48"/>
        <v>0.27584417431702413</v>
      </c>
      <c r="AY81" s="727">
        <f t="shared" si="51"/>
        <v>0.24839744062677727</v>
      </c>
      <c r="AZ81" s="724">
        <f t="shared" si="42"/>
        <v>73.864650983985484</v>
      </c>
      <c r="BA81" s="108">
        <f t="shared" si="49"/>
        <v>4.7029155077431911E-2</v>
      </c>
      <c r="BB81" s="723">
        <f t="shared" si="49"/>
        <v>0.1285735137719542</v>
      </c>
      <c r="BC81" s="723">
        <f t="shared" si="49"/>
        <v>-3.4515203617090359E-2</v>
      </c>
      <c r="BD81" s="766"/>
      <c r="BE81" s="754"/>
      <c r="BF81" s="755"/>
      <c r="BG81" s="756"/>
      <c r="BH81" s="757"/>
      <c r="BI81" s="758"/>
      <c r="BJ81" s="743"/>
      <c r="BK81" s="742"/>
      <c r="BL81" s="737"/>
      <c r="BM81" s="933"/>
      <c r="BN81" s="741"/>
      <c r="BO81" s="741"/>
      <c r="BP81" s="740"/>
      <c r="BQ81" s="741"/>
      <c r="BR81" s="740"/>
      <c r="BS81" s="741"/>
      <c r="BT81" s="937"/>
      <c r="BU81" s="741"/>
      <c r="BV81" s="741"/>
      <c r="BW81" s="741"/>
      <c r="BX81" s="739"/>
      <c r="BY81" s="738"/>
      <c r="BZ81" s="942"/>
      <c r="CA81" s="946"/>
      <c r="CB81" s="737"/>
      <c r="CC81" s="737"/>
      <c r="CD81" s="736"/>
      <c r="CE81" s="786">
        <f>[3]OUTM!M81</f>
        <v>91.945556141076707</v>
      </c>
      <c r="CF81" s="779">
        <f>[1]OUTM!$T369</f>
        <v>1</v>
      </c>
      <c r="CG81" s="781">
        <f>[1]OUTM!$U369</f>
        <v>0</v>
      </c>
    </row>
    <row r="82" spans="1:85" ht="13.8" x14ac:dyDescent="0.25">
      <c r="A82" s="14">
        <v>1999.12</v>
      </c>
      <c r="B82" s="931">
        <f>[2]Pat!$B82/1000</f>
        <v>27.582999999999998</v>
      </c>
      <c r="C82" s="648">
        <v>0.64215187426270903</v>
      </c>
      <c r="D82" s="649">
        <v>0</v>
      </c>
      <c r="E82" s="767">
        <v>36.340682856561003</v>
      </c>
      <c r="F82" s="768">
        <f t="shared" si="52"/>
        <v>42.954013069991589</v>
      </c>
      <c r="G82" s="769">
        <f t="shared" si="53"/>
        <v>36.340682856561003</v>
      </c>
      <c r="H82" s="772">
        <f t="shared" si="58"/>
        <v>35.770405387752049</v>
      </c>
      <c r="I82" s="662">
        <f t="shared" si="59"/>
        <v>-6.6313655623874895E-2</v>
      </c>
      <c r="J82" s="665" t="e">
        <f t="shared" ref="J82:J145" si="64">IF(K82="",NA(),IFERROR((H82+K82*J$8),NA()))</f>
        <v>#N/A</v>
      </c>
      <c r="K82" s="683"/>
      <c r="L82" s="684" t="str">
        <f t="shared" si="62"/>
        <v/>
      </c>
      <c r="M82" s="685">
        <f t="shared" si="33"/>
        <v>38.25654591376437</v>
      </c>
      <c r="N82" s="686">
        <f t="shared" si="34"/>
        <v>26.871358240811187</v>
      </c>
      <c r="O82" s="776">
        <v>26.555744137128016</v>
      </c>
      <c r="P82" s="691">
        <f t="shared" si="54"/>
        <v>0.34699314781169566</v>
      </c>
      <c r="Q82" s="665" t="e">
        <f t="shared" ref="Q82:Q145" si="65">IF(R82="",NA(),IFERROR((H82+R82*Q$8),NA()))</f>
        <v>#N/A</v>
      </c>
      <c r="R82" s="683"/>
      <c r="S82" s="684" t="str">
        <f t="shared" ref="S82:S145" si="66">IF(P82=T82,1,IF(P82=U82,-1,""))</f>
        <v/>
      </c>
      <c r="T82" s="695">
        <f t="shared" si="35"/>
        <v>0.42270151057647576</v>
      </c>
      <c r="U82" s="728">
        <f t="shared" si="36"/>
        <v>4.848728854019102E-3</v>
      </c>
      <c r="V82" s="725">
        <f t="shared" si="44"/>
        <v>8.9577963522812221E-2</v>
      </c>
      <c r="W82" s="726">
        <f t="shared" si="45"/>
        <v>0.12702761459910028</v>
      </c>
      <c r="X82" s="727">
        <f t="shared" si="50"/>
        <v>1.700033063473283E-2</v>
      </c>
      <c r="Y82" s="724">
        <f t="shared" si="40"/>
        <v>33.771909040297743</v>
      </c>
      <c r="Z82" s="108">
        <f t="shared" si="46"/>
        <v>6.8043152465711701E-2</v>
      </c>
      <c r="AA82" s="723">
        <f t="shared" si="46"/>
        <v>0.26104796967449617</v>
      </c>
      <c r="AB82" s="723">
        <f t="shared" si="46"/>
        <v>-0.12496166474307278</v>
      </c>
      <c r="AC82" s="931">
        <f>[2]Pat!$D82/1000</f>
        <v>79.953999999999994</v>
      </c>
      <c r="AD82" s="648">
        <v>1.01346433513926</v>
      </c>
      <c r="AE82" s="649">
        <v>1</v>
      </c>
      <c r="AF82" s="767">
        <v>81.483426613804596</v>
      </c>
      <c r="AG82" s="768">
        <f t="shared" si="55"/>
        <v>78.891774705632358</v>
      </c>
      <c r="AH82" s="769">
        <f t="shared" si="56"/>
        <v>78.891774705632358</v>
      </c>
      <c r="AI82" s="772">
        <f t="shared" si="60"/>
        <v>79.876185400079606</v>
      </c>
      <c r="AJ82" s="662">
        <f t="shared" si="61"/>
        <v>-3.2008795969000942E-2</v>
      </c>
      <c r="AK82" s="665" t="e">
        <f t="shared" si="63"/>
        <v>#N/A</v>
      </c>
      <c r="AL82" s="683"/>
      <c r="AM82" s="684" t="str">
        <f t="shared" si="39"/>
        <v/>
      </c>
      <c r="AN82" s="685">
        <f t="shared" si="37"/>
        <v>84.846975569382039</v>
      </c>
      <c r="AO82" s="686">
        <f t="shared" si="38"/>
        <v>56.944259418626459</v>
      </c>
      <c r="AP82" s="776">
        <v>62.317826658662355</v>
      </c>
      <c r="AQ82" s="691">
        <f t="shared" si="57"/>
        <v>0.28175499183549579</v>
      </c>
      <c r="AR82" s="665" t="e">
        <f t="shared" ref="AR82:AR145" si="67">IF(AS82="",NA(),IFERROR((AI82+AS82*AR$8),NA()))</f>
        <v>#N/A</v>
      </c>
      <c r="AS82" s="683"/>
      <c r="AT82" s="684" t="str">
        <f t="shared" ref="AT82:AT145" si="68">IF(AQ82=AU82,1,IF(AQ82=AV82,-1,""))</f>
        <v/>
      </c>
      <c r="AU82" s="695">
        <f t="shared" ref="AU82:AU145" si="69">MAX(AQ73:AQ91)</f>
        <v>0.35927613838708927</v>
      </c>
      <c r="AV82" s="728">
        <f t="shared" ref="AV82:AV145" si="70">MIN(AQ73:AQ91)</f>
        <v>-7.8773708665510367E-2</v>
      </c>
      <c r="AW82" s="725">
        <f t="shared" si="47"/>
        <v>0.2647470341015441</v>
      </c>
      <c r="AX82" s="726">
        <f t="shared" si="48"/>
        <v>0.15540312463885075</v>
      </c>
      <c r="AY82" s="727">
        <f t="shared" si="51"/>
        <v>0.20275738611573435</v>
      </c>
      <c r="AZ82" s="724">
        <f t="shared" si="42"/>
        <v>75.258011514446466</v>
      </c>
      <c r="BA82" s="108">
        <f t="shared" si="49"/>
        <v>4.7029155077431911E-2</v>
      </c>
      <c r="BB82" s="723">
        <f t="shared" si="49"/>
        <v>0.1285735137719542</v>
      </c>
      <c r="BC82" s="723">
        <f t="shared" si="49"/>
        <v>-3.4515203617090359E-2</v>
      </c>
      <c r="BD82" s="766"/>
      <c r="BE82" s="754"/>
      <c r="BF82" s="755"/>
      <c r="BG82" s="756"/>
      <c r="BH82" s="757"/>
      <c r="BI82" s="758"/>
      <c r="BJ82" s="743"/>
      <c r="BK82" s="742"/>
      <c r="BL82" s="737"/>
      <c r="BM82" s="933"/>
      <c r="BN82" s="741"/>
      <c r="BO82" s="741"/>
      <c r="BP82" s="740"/>
      <c r="BQ82" s="741"/>
      <c r="BR82" s="740"/>
      <c r="BS82" s="741"/>
      <c r="BT82" s="937"/>
      <c r="BU82" s="741"/>
      <c r="BV82" s="741"/>
      <c r="BW82" s="741"/>
      <c r="BX82" s="739"/>
      <c r="BY82" s="738"/>
      <c r="BZ82" s="942"/>
      <c r="CA82" s="946"/>
      <c r="CB82" s="737"/>
      <c r="CC82" s="737"/>
      <c r="CD82" s="736"/>
      <c r="CE82" s="786">
        <f>[3]OUTM!M82</f>
        <v>94.307857446861448</v>
      </c>
      <c r="CF82" s="779">
        <f>[1]OUTM!$T370</f>
        <v>1</v>
      </c>
      <c r="CG82" s="781">
        <f>[1]OUTM!$U370</f>
        <v>0</v>
      </c>
    </row>
    <row r="83" spans="1:85" ht="13.8" x14ac:dyDescent="0.25">
      <c r="A83" s="14">
        <v>2000.01</v>
      </c>
      <c r="B83" s="931">
        <f>[2]Pat!$B83/1000</f>
        <v>46.926000000000002</v>
      </c>
      <c r="C83" s="648">
        <v>1.5647747864307899</v>
      </c>
      <c r="D83" s="649">
        <v>0.77602305348553902</v>
      </c>
      <c r="E83" s="767">
        <v>34.781405616293803</v>
      </c>
      <c r="F83" s="768">
        <f t="shared" si="52"/>
        <v>29.988980143933027</v>
      </c>
      <c r="G83" s="769">
        <f t="shared" si="53"/>
        <v>31.062372967630516</v>
      </c>
      <c r="H83" s="772">
        <f t="shared" si="58"/>
        <v>33.493058178448997</v>
      </c>
      <c r="I83" s="662">
        <f t="shared" si="59"/>
        <v>-6.5782687579478638E-2</v>
      </c>
      <c r="J83" s="665" t="e">
        <f t="shared" si="64"/>
        <v>#N/A</v>
      </c>
      <c r="K83" s="683"/>
      <c r="L83" s="684" t="str">
        <f t="shared" si="62"/>
        <v/>
      </c>
      <c r="M83" s="685">
        <f t="shared" si="33"/>
        <v>38.25654591376437</v>
      </c>
      <c r="N83" s="686">
        <f t="shared" si="34"/>
        <v>26.621593248511672</v>
      </c>
      <c r="O83" s="776">
        <v>26.243086644757923</v>
      </c>
      <c r="P83" s="691">
        <f t="shared" si="54"/>
        <v>0.27626214979323938</v>
      </c>
      <c r="Q83" s="665" t="e">
        <f t="shared" si="65"/>
        <v>#N/A</v>
      </c>
      <c r="R83" s="683"/>
      <c r="S83" s="684" t="str">
        <f t="shared" si="66"/>
        <v/>
      </c>
      <c r="T83" s="695">
        <f t="shared" si="35"/>
        <v>0.42270151057647576</v>
      </c>
      <c r="U83" s="728">
        <f t="shared" si="36"/>
        <v>4.848728854019102E-3</v>
      </c>
      <c r="V83" s="725">
        <f t="shared" si="44"/>
        <v>1.0773104984571624E-2</v>
      </c>
      <c r="W83" s="726">
        <f t="shared" si="45"/>
        <v>-1.5190212418439319E-2</v>
      </c>
      <c r="X83" s="727">
        <f t="shared" si="50"/>
        <v>-1.6632349818218706E-2</v>
      </c>
      <c r="Y83" s="724">
        <f t="shared" si="40"/>
        <v>33.801657245758115</v>
      </c>
      <c r="Z83" s="108">
        <f t="shared" si="46"/>
        <v>6.8043152465711701E-2</v>
      </c>
      <c r="AA83" s="723">
        <f t="shared" si="46"/>
        <v>0.26104796967449617</v>
      </c>
      <c r="AB83" s="723">
        <f t="shared" si="46"/>
        <v>-0.12496166474307278</v>
      </c>
      <c r="AC83" s="931">
        <f>[2]Pat!$D83/1000</f>
        <v>107.60299999999999</v>
      </c>
      <c r="AD83" s="648">
        <v>0.95262062806459502</v>
      </c>
      <c r="AE83" s="649">
        <v>0</v>
      </c>
      <c r="AF83" s="767">
        <v>78.325574479228706</v>
      </c>
      <c r="AG83" s="768">
        <f t="shared" si="55"/>
        <v>112.95472387430149</v>
      </c>
      <c r="AH83" s="769">
        <f t="shared" si="56"/>
        <v>78.325574479228706</v>
      </c>
      <c r="AI83" s="772">
        <f t="shared" si="60"/>
        <v>76.772520707684237</v>
      </c>
      <c r="AJ83" s="662">
        <f t="shared" si="61"/>
        <v>-3.9630980435753131E-2</v>
      </c>
      <c r="AK83" s="665" t="e">
        <f t="shared" si="63"/>
        <v>#N/A</v>
      </c>
      <c r="AL83" s="683"/>
      <c r="AM83" s="684" t="str">
        <f t="shared" si="39"/>
        <v/>
      </c>
      <c r="AN83" s="685">
        <f t="shared" si="37"/>
        <v>84.846975569382039</v>
      </c>
      <c r="AO83" s="686">
        <f t="shared" si="38"/>
        <v>55.449045644247278</v>
      </c>
      <c r="AP83" s="776">
        <v>62.261071575793018</v>
      </c>
      <c r="AQ83" s="691">
        <f t="shared" si="57"/>
        <v>0.23307419491207804</v>
      </c>
      <c r="AR83" s="665" t="e">
        <f t="shared" si="67"/>
        <v>#N/A</v>
      </c>
      <c r="AS83" s="683"/>
      <c r="AT83" s="684" t="str">
        <f t="shared" si="68"/>
        <v/>
      </c>
      <c r="AU83" s="695">
        <f t="shared" si="69"/>
        <v>0.35927613838708927</v>
      </c>
      <c r="AV83" s="728">
        <f t="shared" si="70"/>
        <v>-0.10240549587208481</v>
      </c>
      <c r="AW83" s="725">
        <f t="shared" si="47"/>
        <v>0.25857307262900209</v>
      </c>
      <c r="AX83" s="726">
        <f t="shared" si="48"/>
        <v>3.7468410929355045E-2</v>
      </c>
      <c r="AY83" s="727">
        <f t="shared" si="51"/>
        <v>0.14158930351905918</v>
      </c>
      <c r="AZ83" s="724">
        <f t="shared" si="42"/>
        <v>76.572417156609717</v>
      </c>
      <c r="BA83" s="108">
        <f t="shared" si="49"/>
        <v>4.7029155077431911E-2</v>
      </c>
      <c r="BB83" s="723">
        <f t="shared" si="49"/>
        <v>0.1285735137719542</v>
      </c>
      <c r="BC83" s="723">
        <f t="shared" si="49"/>
        <v>-3.4515203617090359E-2</v>
      </c>
      <c r="BD83" s="766"/>
      <c r="BE83" s="754"/>
      <c r="BF83" s="755"/>
      <c r="BG83" s="756"/>
      <c r="BH83" s="757"/>
      <c r="BI83" s="758"/>
      <c r="BJ83" s="743"/>
      <c r="BK83" s="742"/>
      <c r="BL83" s="737"/>
      <c r="BM83" s="933"/>
      <c r="BN83" s="741"/>
      <c r="BO83" s="741"/>
      <c r="BP83" s="740"/>
      <c r="BQ83" s="741"/>
      <c r="BR83" s="740"/>
      <c r="BS83" s="741"/>
      <c r="BT83" s="937"/>
      <c r="BU83" s="741"/>
      <c r="BV83" s="741"/>
      <c r="BW83" s="741"/>
      <c r="BX83" s="739"/>
      <c r="BY83" s="738"/>
      <c r="BZ83" s="942"/>
      <c r="CA83" s="946"/>
      <c r="CB83" s="737"/>
      <c r="CC83" s="737"/>
      <c r="CD83" s="736"/>
      <c r="CE83" s="786">
        <f>[3]OUTM!M83</f>
        <v>94.739180887868088</v>
      </c>
      <c r="CF83" s="779">
        <f>[1]OUTM!$T371</f>
        <v>1</v>
      </c>
      <c r="CG83" s="781">
        <f>[1]OUTM!$U371</f>
        <v>0</v>
      </c>
    </row>
    <row r="84" spans="1:85" ht="13.8" x14ac:dyDescent="0.25">
      <c r="A84" s="14">
        <v>2000.02</v>
      </c>
      <c r="B84" s="931">
        <f>[2]Pat!$B84/1000</f>
        <v>32.798000000000002</v>
      </c>
      <c r="C84" s="648">
        <v>0.92371028583911596</v>
      </c>
      <c r="D84" s="649">
        <v>1</v>
      </c>
      <c r="E84" s="767">
        <v>33.122160230180903</v>
      </c>
      <c r="F84" s="768">
        <f t="shared" si="52"/>
        <v>35.506803921973948</v>
      </c>
      <c r="G84" s="769">
        <f t="shared" si="53"/>
        <v>35.506803921973948</v>
      </c>
      <c r="H84" s="772">
        <f t="shared" si="58"/>
        <v>33.408358796186164</v>
      </c>
      <c r="I84" s="662">
        <f t="shared" si="59"/>
        <v>-2.5320667736571999E-3</v>
      </c>
      <c r="J84" s="665" t="e">
        <f t="shared" si="64"/>
        <v>#N/A</v>
      </c>
      <c r="K84" s="683"/>
      <c r="L84" s="684" t="str">
        <f t="shared" si="62"/>
        <v/>
      </c>
      <c r="M84" s="685">
        <f t="shared" si="33"/>
        <v>38.25654591376437</v>
      </c>
      <c r="N84" s="686">
        <f t="shared" si="34"/>
        <v>26.516437382922636</v>
      </c>
      <c r="O84" s="776">
        <v>25.929051753598248</v>
      </c>
      <c r="P84" s="691">
        <f t="shared" si="54"/>
        <v>0.28845277928646151</v>
      </c>
      <c r="Q84" s="665" t="e">
        <f t="shared" si="65"/>
        <v>#N/A</v>
      </c>
      <c r="R84" s="683"/>
      <c r="S84" s="684" t="str">
        <f t="shared" si="66"/>
        <v/>
      </c>
      <c r="T84" s="695">
        <f t="shared" si="35"/>
        <v>0.42270151057647576</v>
      </c>
      <c r="U84" s="728">
        <f t="shared" si="36"/>
        <v>4.848728854019102E-3</v>
      </c>
      <c r="V84" s="725">
        <f t="shared" si="44"/>
        <v>4.7256056093132326E-3</v>
      </c>
      <c r="W84" s="726">
        <f t="shared" si="45"/>
        <v>-2.1375075722564141E-2</v>
      </c>
      <c r="X84" s="727">
        <f t="shared" si="50"/>
        <v>3.3507105819567951E-3</v>
      </c>
      <c r="Y84" s="724">
        <f t="shared" si="40"/>
        <v>33.814751594341431</v>
      </c>
      <c r="Z84" s="108">
        <f t="shared" si="46"/>
        <v>6.8043152465711701E-2</v>
      </c>
      <c r="AA84" s="723">
        <f t="shared" si="46"/>
        <v>0.26104796967449617</v>
      </c>
      <c r="AB84" s="723">
        <f t="shared" si="46"/>
        <v>-0.12496166474307278</v>
      </c>
      <c r="AC84" s="931">
        <f>[2]Pat!$D84/1000</f>
        <v>64.305999999999997</v>
      </c>
      <c r="AD84" s="648">
        <v>0.99086644204377905</v>
      </c>
      <c r="AE84" s="649">
        <v>0.28783698210303599</v>
      </c>
      <c r="AF84" s="767">
        <v>74.234263236445997</v>
      </c>
      <c r="AG84" s="768">
        <f t="shared" si="55"/>
        <v>64.898756554275138</v>
      </c>
      <c r="AH84" s="769">
        <f t="shared" si="56"/>
        <v>71.547159166647205</v>
      </c>
      <c r="AI84" s="772">
        <f t="shared" si="60"/>
        <v>73.075590631237191</v>
      </c>
      <c r="AJ84" s="662">
        <f t="shared" si="61"/>
        <v>-4.9352379341858786E-2</v>
      </c>
      <c r="AK84" s="665" t="e">
        <f t="shared" si="63"/>
        <v>#N/A</v>
      </c>
      <c r="AL84" s="683"/>
      <c r="AM84" s="684" t="str">
        <f t="shared" si="39"/>
        <v/>
      </c>
      <c r="AN84" s="685">
        <f t="shared" si="37"/>
        <v>84.846975569382039</v>
      </c>
      <c r="AO84" s="686">
        <f t="shared" si="38"/>
        <v>55.449045644247278</v>
      </c>
      <c r="AP84" s="776">
        <v>62.20199296118335</v>
      </c>
      <c r="AQ84" s="691">
        <f t="shared" si="57"/>
        <v>0.17481108164555792</v>
      </c>
      <c r="AR84" s="665" t="e">
        <f t="shared" si="67"/>
        <v>#N/A</v>
      </c>
      <c r="AS84" s="683"/>
      <c r="AT84" s="684" t="str">
        <f t="shared" si="68"/>
        <v/>
      </c>
      <c r="AU84" s="695">
        <f t="shared" si="69"/>
        <v>0.35927613838708927</v>
      </c>
      <c r="AV84" s="728">
        <f t="shared" si="70"/>
        <v>-0.10240549587208481</v>
      </c>
      <c r="AW84" s="725">
        <f t="shared" si="47"/>
        <v>0.17700318861951958</v>
      </c>
      <c r="AX84" s="726">
        <f t="shared" si="48"/>
        <v>-8.2675409917987941E-2</v>
      </c>
      <c r="AY84" s="727">
        <f t="shared" si="51"/>
        <v>7.3394295326412617E-2</v>
      </c>
      <c r="AZ84" s="724">
        <f t="shared" si="42"/>
        <v>77.488204292748406</v>
      </c>
      <c r="BA84" s="108">
        <f t="shared" si="49"/>
        <v>4.7029155077431911E-2</v>
      </c>
      <c r="BB84" s="723">
        <f t="shared" si="49"/>
        <v>0.1285735137719542</v>
      </c>
      <c r="BC84" s="723">
        <f t="shared" si="49"/>
        <v>-3.4515203617090359E-2</v>
      </c>
      <c r="BD84" s="766"/>
      <c r="BE84" s="754"/>
      <c r="BF84" s="755"/>
      <c r="BG84" s="756"/>
      <c r="BH84" s="757"/>
      <c r="BI84" s="758"/>
      <c r="BJ84" s="743"/>
      <c r="BK84" s="742"/>
      <c r="BL84" s="737"/>
      <c r="BM84" s="933"/>
      <c r="BN84" s="741"/>
      <c r="BO84" s="741"/>
      <c r="BP84" s="740"/>
      <c r="BQ84" s="741"/>
      <c r="BR84" s="740"/>
      <c r="BS84" s="741"/>
      <c r="BT84" s="937"/>
      <c r="BU84" s="741"/>
      <c r="BV84" s="741"/>
      <c r="BW84" s="741"/>
      <c r="BX84" s="739"/>
      <c r="BY84" s="738"/>
      <c r="BZ84" s="942"/>
      <c r="CA84" s="946"/>
      <c r="CB84" s="737"/>
      <c r="CC84" s="737"/>
      <c r="CD84" s="736"/>
      <c r="CE84" s="786">
        <f>[3]OUTM!M84</f>
        <v>91.237824883807207</v>
      </c>
      <c r="CF84" s="779">
        <f>[1]OUTM!$T372</f>
        <v>1</v>
      </c>
      <c r="CG84" s="781">
        <f>[1]OUTM!$U372</f>
        <v>0</v>
      </c>
    </row>
    <row r="85" spans="1:85" ht="13.8" x14ac:dyDescent="0.25">
      <c r="A85" s="14">
        <v>2000.03</v>
      </c>
      <c r="B85" s="931">
        <f>[2]Pat!$B85/1000</f>
        <v>32.503999999999998</v>
      </c>
      <c r="C85" s="648">
        <v>1.02999435935614</v>
      </c>
      <c r="D85" s="649">
        <v>1</v>
      </c>
      <c r="E85" s="767">
        <v>31.610974777444</v>
      </c>
      <c r="F85" s="768">
        <f t="shared" si="52"/>
        <v>31.557454373166255</v>
      </c>
      <c r="G85" s="769">
        <f t="shared" si="53"/>
        <v>31.557454373166255</v>
      </c>
      <c r="H85" s="772">
        <f t="shared" si="58"/>
        <v>32.121735401217194</v>
      </c>
      <c r="I85" s="662">
        <f t="shared" si="59"/>
        <v>-3.9273215731321517E-2</v>
      </c>
      <c r="J85" s="665" t="e">
        <f t="shared" si="64"/>
        <v>#N/A</v>
      </c>
      <c r="K85" s="683"/>
      <c r="L85" s="684" t="str">
        <f t="shared" si="62"/>
        <v/>
      </c>
      <c r="M85" s="685">
        <f t="shared" ref="M85:M148" si="71">MAX(H76:H94)</f>
        <v>38.25654591376437</v>
      </c>
      <c r="N85" s="686">
        <f t="shared" ref="N85:N148" si="72">MIN(H76:H94)</f>
        <v>25.4174956466995</v>
      </c>
      <c r="O85" s="776">
        <v>25.614286014296901</v>
      </c>
      <c r="P85" s="691">
        <f t="shared" si="54"/>
        <v>0.25405546667543599</v>
      </c>
      <c r="Q85" s="665" t="e">
        <f t="shared" si="65"/>
        <v>#N/A</v>
      </c>
      <c r="R85" s="683"/>
      <c r="S85" s="684" t="str">
        <f t="shared" si="66"/>
        <v/>
      </c>
      <c r="T85" s="695">
        <f t="shared" ref="T85:T148" si="73">MAX(P76:P94)</f>
        <v>0.42270151057647576</v>
      </c>
      <c r="U85" s="728">
        <f t="shared" ref="U85:U148" si="74">MIN(P76:P94)</f>
        <v>6.5808021000997252E-2</v>
      </c>
      <c r="V85" s="725">
        <f t="shared" si="44"/>
        <v>-1.3555442295863918E-3</v>
      </c>
      <c r="W85" s="726">
        <f t="shared" si="45"/>
        <v>-9.0469064931860022E-2</v>
      </c>
      <c r="X85" s="727">
        <f t="shared" si="50"/>
        <v>-2.1951215579848693E-2</v>
      </c>
      <c r="Y85" s="724">
        <f t="shared" si="40"/>
        <v>33.811118132934837</v>
      </c>
      <c r="Z85" s="108">
        <f t="shared" si="46"/>
        <v>6.8043152465711701E-2</v>
      </c>
      <c r="AA85" s="723">
        <f t="shared" si="46"/>
        <v>0.26104796967449617</v>
      </c>
      <c r="AB85" s="723">
        <f t="shared" si="46"/>
        <v>-0.12496166474307278</v>
      </c>
      <c r="AC85" s="931">
        <f>[2]Pat!$D85/1000</f>
        <v>70.941999999999993</v>
      </c>
      <c r="AD85" s="648">
        <v>1.0008398449971601</v>
      </c>
      <c r="AE85" s="649">
        <v>1</v>
      </c>
      <c r="AF85" s="767">
        <v>70.237088362825105</v>
      </c>
      <c r="AG85" s="768">
        <f t="shared" si="55"/>
        <v>70.88246971242566</v>
      </c>
      <c r="AH85" s="769">
        <f t="shared" si="56"/>
        <v>70.88246971242566</v>
      </c>
      <c r="AI85" s="772">
        <f t="shared" si="60"/>
        <v>69.943646497525947</v>
      </c>
      <c r="AJ85" s="662">
        <f t="shared" si="61"/>
        <v>-4.3804525712326112E-2</v>
      </c>
      <c r="AK85" s="665" t="e">
        <f t="shared" si="63"/>
        <v>#N/A</v>
      </c>
      <c r="AL85" s="683"/>
      <c r="AM85" s="684" t="str">
        <f t="shared" ref="AM85:AM148" si="75">IF(AI85=AN85,1,IF(AI85=AO85,-1,""))</f>
        <v/>
      </c>
      <c r="AN85" s="685">
        <f t="shared" ref="AN85:AN148" si="76">MAX(AI76:AI94)</f>
        <v>84.846975569382039</v>
      </c>
      <c r="AO85" s="686">
        <f t="shared" ref="AO85:AO148" si="77">MIN(AI76:AI94)</f>
        <v>55.449045644247278</v>
      </c>
      <c r="AP85" s="776">
        <v>62.141604125648676</v>
      </c>
      <c r="AQ85" s="691">
        <f t="shared" si="57"/>
        <v>0.12555263871369893</v>
      </c>
      <c r="AR85" s="665" t="e">
        <f t="shared" si="67"/>
        <v>#N/A</v>
      </c>
      <c r="AS85" s="683"/>
      <c r="AT85" s="684" t="str">
        <f t="shared" si="68"/>
        <v/>
      </c>
      <c r="AU85" s="695">
        <f t="shared" si="69"/>
        <v>0.35927613838708927</v>
      </c>
      <c r="AV85" s="728">
        <f t="shared" si="70"/>
        <v>-0.10240549587208481</v>
      </c>
      <c r="AW85" s="725">
        <f t="shared" si="47"/>
        <v>7.2418745542296215E-2</v>
      </c>
      <c r="AX85" s="726">
        <f t="shared" si="48"/>
        <v>-0.17230648693661477</v>
      </c>
      <c r="AY85" s="727">
        <f t="shared" si="51"/>
        <v>1.5200319913051263E-2</v>
      </c>
      <c r="AZ85" s="724">
        <f t="shared" si="42"/>
        <v>77.881802965457425</v>
      </c>
      <c r="BA85" s="108">
        <f t="shared" si="49"/>
        <v>4.7029155077431911E-2</v>
      </c>
      <c r="BB85" s="723">
        <f t="shared" si="49"/>
        <v>0.1285735137719542</v>
      </c>
      <c r="BC85" s="723">
        <f t="shared" si="49"/>
        <v>-3.4515203617090359E-2</v>
      </c>
      <c r="BD85" s="766"/>
      <c r="BE85" s="754"/>
      <c r="BF85" s="755"/>
      <c r="BG85" s="756"/>
      <c r="BH85" s="757"/>
      <c r="BI85" s="758"/>
      <c r="BJ85" s="743"/>
      <c r="BK85" s="742"/>
      <c r="BL85" s="737"/>
      <c r="BM85" s="933"/>
      <c r="BN85" s="741"/>
      <c r="BO85" s="741"/>
      <c r="BP85" s="740"/>
      <c r="BQ85" s="741"/>
      <c r="BR85" s="740"/>
      <c r="BS85" s="741"/>
      <c r="BT85" s="937"/>
      <c r="BU85" s="741"/>
      <c r="BV85" s="741"/>
      <c r="BW85" s="741"/>
      <c r="BX85" s="739"/>
      <c r="BY85" s="738"/>
      <c r="BZ85" s="942"/>
      <c r="CA85" s="946"/>
      <c r="CB85" s="737"/>
      <c r="CC85" s="737"/>
      <c r="CD85" s="736"/>
      <c r="CE85" s="786">
        <f>[3]OUTM!M85</f>
        <v>87.490561040952031</v>
      </c>
      <c r="CF85" s="779">
        <f>[1]OUTM!$T373</f>
        <v>1</v>
      </c>
      <c r="CG85" s="781">
        <f>[1]OUTM!$U373</f>
        <v>0</v>
      </c>
    </row>
    <row r="86" spans="1:85" ht="13.8" x14ac:dyDescent="0.25">
      <c r="A86" s="14">
        <v>2000.04</v>
      </c>
      <c r="B86" s="931">
        <f>[2]Pat!$B86/1000</f>
        <v>26.640999999999998</v>
      </c>
      <c r="C86" s="648">
        <v>0.892040709166804</v>
      </c>
      <c r="D86" s="649">
        <v>1</v>
      </c>
      <c r="E86" s="767">
        <v>30.3509849037058</v>
      </c>
      <c r="F86" s="768">
        <f t="shared" si="52"/>
        <v>29.86522893656231</v>
      </c>
      <c r="G86" s="769">
        <f t="shared" si="53"/>
        <v>29.86522893656231</v>
      </c>
      <c r="H86" s="772">
        <f t="shared" si="58"/>
        <v>29.853002627267294</v>
      </c>
      <c r="I86" s="662">
        <f t="shared" si="59"/>
        <v>-7.3247490991609113E-2</v>
      </c>
      <c r="J86" s="665" t="e">
        <f t="shared" si="64"/>
        <v>#N/A</v>
      </c>
      <c r="K86" s="683"/>
      <c r="L86" s="684" t="str">
        <f t="shared" si="62"/>
        <v/>
      </c>
      <c r="M86" s="685">
        <f t="shared" si="71"/>
        <v>38.25654591376437</v>
      </c>
      <c r="N86" s="686">
        <f t="shared" si="72"/>
        <v>22.152379336276201</v>
      </c>
      <c r="O86" s="776">
        <v>25.29947481087169</v>
      </c>
      <c r="P86" s="691">
        <f t="shared" si="54"/>
        <v>0.17998507283000453</v>
      </c>
      <c r="Q86" s="665" t="e">
        <f t="shared" si="65"/>
        <v>#N/A</v>
      </c>
      <c r="R86" s="683"/>
      <c r="S86" s="684" t="str">
        <f t="shared" si="66"/>
        <v/>
      </c>
      <c r="T86" s="695">
        <f t="shared" si="73"/>
        <v>0.42270151057647576</v>
      </c>
      <c r="U86" s="728">
        <f t="shared" si="74"/>
        <v>-1.9362991135556951E-2</v>
      </c>
      <c r="V86" s="725">
        <f t="shared" si="44"/>
        <v>-1.793515472687579E-3</v>
      </c>
      <c r="W86" s="726">
        <f t="shared" si="45"/>
        <v>-0.20535040463388554</v>
      </c>
      <c r="X86" s="727">
        <f t="shared" si="50"/>
        <v>-8.7873128988382954E-2</v>
      </c>
      <c r="Y86" s="724">
        <f t="shared" si="40"/>
        <v>33.806648297706346</v>
      </c>
      <c r="Z86" s="108">
        <f t="shared" si="46"/>
        <v>6.8043152465711701E-2</v>
      </c>
      <c r="AA86" s="723">
        <f t="shared" si="46"/>
        <v>0.26104796967449617</v>
      </c>
      <c r="AB86" s="723">
        <f t="shared" si="46"/>
        <v>-0.12496166474307278</v>
      </c>
      <c r="AC86" s="931">
        <f>[2]Pat!$D86/1000</f>
        <v>54.093000000000004</v>
      </c>
      <c r="AD86" s="648">
        <v>0.81388768487673502</v>
      </c>
      <c r="AE86" s="649">
        <v>1</v>
      </c>
      <c r="AF86" s="767">
        <v>67.080443890321604</v>
      </c>
      <c r="AG86" s="768">
        <f t="shared" si="55"/>
        <v>66.462487398605248</v>
      </c>
      <c r="AH86" s="769">
        <f t="shared" si="56"/>
        <v>66.462487398605248</v>
      </c>
      <c r="AI86" s="772">
        <f t="shared" si="60"/>
        <v>66.197876104931169</v>
      </c>
      <c r="AJ86" s="662">
        <f t="shared" si="61"/>
        <v>-5.5041488366001708E-2</v>
      </c>
      <c r="AK86" s="665" t="e">
        <f t="shared" si="63"/>
        <v>#N/A</v>
      </c>
      <c r="AL86" s="683"/>
      <c r="AM86" s="684" t="str">
        <f t="shared" si="75"/>
        <v/>
      </c>
      <c r="AN86" s="685">
        <f t="shared" si="76"/>
        <v>84.846975569382039</v>
      </c>
      <c r="AO86" s="686">
        <f t="shared" si="77"/>
        <v>55.449045644247278</v>
      </c>
      <c r="AP86" s="776">
        <v>62.080974836897731</v>
      </c>
      <c r="AQ86" s="691">
        <f t="shared" si="57"/>
        <v>6.6315022901131337E-2</v>
      </c>
      <c r="AR86" s="665" t="e">
        <f t="shared" si="67"/>
        <v>#N/A</v>
      </c>
      <c r="AS86" s="683"/>
      <c r="AT86" s="684" t="str">
        <f t="shared" si="68"/>
        <v/>
      </c>
      <c r="AU86" s="695">
        <f t="shared" si="69"/>
        <v>0.35927613838708927</v>
      </c>
      <c r="AV86" s="728">
        <f t="shared" si="70"/>
        <v>-0.10240549587208481</v>
      </c>
      <c r="AW86" s="725">
        <f t="shared" si="47"/>
        <v>-3.991958990050859E-2</v>
      </c>
      <c r="AX86" s="726">
        <f t="shared" si="48"/>
        <v>-0.25924188760789424</v>
      </c>
      <c r="AY86" s="727">
        <f t="shared" si="51"/>
        <v>-5.740054355223978E-2</v>
      </c>
      <c r="AZ86" s="724">
        <f t="shared" si="42"/>
        <v>77.652430505384032</v>
      </c>
      <c r="BA86" s="108">
        <f t="shared" si="49"/>
        <v>4.7029155077431911E-2</v>
      </c>
      <c r="BB86" s="723">
        <f t="shared" si="49"/>
        <v>0.1285735137719542</v>
      </c>
      <c r="BC86" s="723">
        <f t="shared" si="49"/>
        <v>-3.4515203617090359E-2</v>
      </c>
      <c r="BD86" s="766"/>
      <c r="BE86" s="754"/>
      <c r="BF86" s="755"/>
      <c r="BG86" s="756"/>
      <c r="BH86" s="757"/>
      <c r="BI86" s="758"/>
      <c r="BJ86" s="743"/>
      <c r="BK86" s="742"/>
      <c r="BL86" s="737"/>
      <c r="BM86" s="933"/>
      <c r="BN86" s="741"/>
      <c r="BO86" s="741"/>
      <c r="BP86" s="740"/>
      <c r="BQ86" s="741"/>
      <c r="BR86" s="740"/>
      <c r="BS86" s="741"/>
      <c r="BT86" s="937"/>
      <c r="BU86" s="741"/>
      <c r="BV86" s="741"/>
      <c r="BW86" s="741"/>
      <c r="BX86" s="739"/>
      <c r="BY86" s="738"/>
      <c r="BZ86" s="942"/>
      <c r="CA86" s="946"/>
      <c r="CB86" s="737"/>
      <c r="CC86" s="737"/>
      <c r="CD86" s="736"/>
      <c r="CE86" s="786">
        <f>[3]OUTM!M86</f>
        <v>85.812467648118997</v>
      </c>
      <c r="CF86" s="779">
        <f>[1]OUTM!$T374</f>
        <v>1</v>
      </c>
      <c r="CG86" s="781">
        <f>[1]OUTM!$U374</f>
        <v>0</v>
      </c>
    </row>
    <row r="87" spans="1:85" ht="13.8" x14ac:dyDescent="0.25">
      <c r="A87" s="14">
        <v>2000.05</v>
      </c>
      <c r="B87" s="931">
        <f>[2]Pat!$B87/1000</f>
        <v>27.58</v>
      </c>
      <c r="C87" s="648">
        <v>0.98065366371236096</v>
      </c>
      <c r="D87" s="649">
        <v>1</v>
      </c>
      <c r="E87" s="767">
        <v>29.320316700215599</v>
      </c>
      <c r="F87" s="768">
        <f t="shared" si="52"/>
        <v>28.124098262778311</v>
      </c>
      <c r="G87" s="769">
        <f t="shared" si="53"/>
        <v>28.124098262778311</v>
      </c>
      <c r="H87" s="772">
        <f t="shared" si="58"/>
        <v>29.011784148551868</v>
      </c>
      <c r="I87" s="662">
        <f t="shared" si="59"/>
        <v>-2.8583327909184504E-2</v>
      </c>
      <c r="J87" s="665" t="e">
        <f t="shared" si="64"/>
        <v>#N/A</v>
      </c>
      <c r="K87" s="683"/>
      <c r="L87" s="684" t="str">
        <f t="shared" si="62"/>
        <v/>
      </c>
      <c r="M87" s="685">
        <f t="shared" si="71"/>
        <v>38.25654591376437</v>
      </c>
      <c r="N87" s="686">
        <f t="shared" si="72"/>
        <v>19.20605222454143</v>
      </c>
      <c r="O87" s="776">
        <v>24.985337314720411</v>
      </c>
      <c r="P87" s="691">
        <f t="shared" si="54"/>
        <v>0.16115239042457219</v>
      </c>
      <c r="Q87" s="665" t="e">
        <f t="shared" si="65"/>
        <v>#N/A</v>
      </c>
      <c r="R87" s="683"/>
      <c r="S87" s="684" t="str">
        <f t="shared" si="66"/>
        <v/>
      </c>
      <c r="T87" s="695">
        <f t="shared" si="73"/>
        <v>0.42270151057647576</v>
      </c>
      <c r="U87" s="728">
        <f t="shared" si="74"/>
        <v>-0.13941488181034867</v>
      </c>
      <c r="V87" s="725">
        <f t="shared" si="44"/>
        <v>7.3470133749977684E-3</v>
      </c>
      <c r="W87" s="726">
        <f t="shared" si="45"/>
        <v>-0.24601225530362736</v>
      </c>
      <c r="X87" s="727">
        <f t="shared" si="50"/>
        <v>-0.11961991617022616</v>
      </c>
      <c r="Y87" s="724">
        <f t="shared" ref="Y87:Y150" si="78">Y86+(H87-H75)/12</f>
        <v>33.82428124538491</v>
      </c>
      <c r="Z87" s="108">
        <f t="shared" si="46"/>
        <v>6.8043152465711701E-2</v>
      </c>
      <c r="AA87" s="723">
        <f t="shared" si="46"/>
        <v>0.26104796967449617</v>
      </c>
      <c r="AB87" s="723">
        <f t="shared" si="46"/>
        <v>-0.12496166474307278</v>
      </c>
      <c r="AC87" s="931">
        <f>[2]Pat!$D87/1000</f>
        <v>60.030999999999999</v>
      </c>
      <c r="AD87" s="648">
        <v>0.98437198324457797</v>
      </c>
      <c r="AE87" s="649">
        <v>1</v>
      </c>
      <c r="AF87" s="767">
        <v>64.591805618308896</v>
      </c>
      <c r="AG87" s="768">
        <f t="shared" si="55"/>
        <v>60.984059910088526</v>
      </c>
      <c r="AH87" s="769">
        <f t="shared" si="56"/>
        <v>60.984059910088526</v>
      </c>
      <c r="AI87" s="772">
        <f t="shared" si="60"/>
        <v>62.377498865846228</v>
      </c>
      <c r="AJ87" s="662">
        <f t="shared" si="61"/>
        <v>-5.9443764174492021E-2</v>
      </c>
      <c r="AK87" s="665" t="e">
        <f t="shared" si="63"/>
        <v>#N/A</v>
      </c>
      <c r="AL87" s="683"/>
      <c r="AM87" s="684" t="str">
        <f t="shared" si="75"/>
        <v/>
      </c>
      <c r="AN87" s="685">
        <f t="shared" si="76"/>
        <v>84.846975569382039</v>
      </c>
      <c r="AO87" s="686">
        <f t="shared" si="77"/>
        <v>55.449045644247278</v>
      </c>
      <c r="AP87" s="776">
        <v>62.02121537168582</v>
      </c>
      <c r="AQ87" s="691">
        <f t="shared" si="57"/>
        <v>5.7445422832371751E-3</v>
      </c>
      <c r="AR87" s="665" t="e">
        <f t="shared" si="67"/>
        <v>#N/A</v>
      </c>
      <c r="AS87" s="683"/>
      <c r="AT87" s="684" t="str">
        <f t="shared" si="68"/>
        <v/>
      </c>
      <c r="AU87" s="695">
        <f t="shared" si="69"/>
        <v>0.35927613838708927</v>
      </c>
      <c r="AV87" s="728">
        <f t="shared" si="70"/>
        <v>-0.10240549587208481</v>
      </c>
      <c r="AW87" s="725">
        <f t="shared" si="47"/>
        <v>-0.16121971274894031</v>
      </c>
      <c r="AX87" s="726">
        <f t="shared" si="48"/>
        <v>-0.33260838693798711</v>
      </c>
      <c r="AY87" s="727">
        <f t="shared" si="51"/>
        <v>-0.13188793627993645</v>
      </c>
      <c r="AZ87" s="724">
        <f t="shared" ref="AZ87:AZ150" si="79">AZ86+(AI87-AI75)/12</f>
        <v>76.653312837940661</v>
      </c>
      <c r="BA87" s="108">
        <f t="shared" si="49"/>
        <v>4.7029155077431911E-2</v>
      </c>
      <c r="BB87" s="723">
        <f t="shared" si="49"/>
        <v>0.1285735137719542</v>
      </c>
      <c r="BC87" s="723">
        <f t="shared" si="49"/>
        <v>-3.4515203617090359E-2</v>
      </c>
      <c r="BD87" s="766"/>
      <c r="BE87" s="754"/>
      <c r="BF87" s="755"/>
      <c r="BG87" s="756"/>
      <c r="BH87" s="757"/>
      <c r="BI87" s="758"/>
      <c r="BJ87" s="743"/>
      <c r="BK87" s="742"/>
      <c r="BL87" s="737"/>
      <c r="BM87" s="933"/>
      <c r="BN87" s="741"/>
      <c r="BO87" s="741"/>
      <c r="BP87" s="740"/>
      <c r="BQ87" s="741"/>
      <c r="BR87" s="740"/>
      <c r="BS87" s="741"/>
      <c r="BT87" s="937"/>
      <c r="BU87" s="741"/>
      <c r="BV87" s="741"/>
      <c r="BW87" s="741"/>
      <c r="BX87" s="739"/>
      <c r="BY87" s="738"/>
      <c r="BZ87" s="942"/>
      <c r="CA87" s="946"/>
      <c r="CB87" s="737"/>
      <c r="CC87" s="737"/>
      <c r="CD87" s="736"/>
      <c r="CE87" s="786">
        <f>[3]OUTM!M87</f>
        <v>85.051746693832925</v>
      </c>
      <c r="CF87" s="779">
        <f>[1]OUTM!$T375</f>
        <v>1</v>
      </c>
      <c r="CG87" s="781">
        <f>[1]OUTM!$U375</f>
        <v>0</v>
      </c>
    </row>
    <row r="88" spans="1:85" ht="13.8" x14ac:dyDescent="0.25">
      <c r="A88" s="14">
        <v>2000.06</v>
      </c>
      <c r="B88" s="931">
        <f>[2]Pat!$B88/1000</f>
        <v>28.428000000000001</v>
      </c>
      <c r="C88" s="648">
        <v>0.94969848123928602</v>
      </c>
      <c r="D88" s="649">
        <v>1</v>
      </c>
      <c r="E88" s="767">
        <v>28.4435330466547</v>
      </c>
      <c r="F88" s="768">
        <f t="shared" si="52"/>
        <v>29.933711132088547</v>
      </c>
      <c r="G88" s="769">
        <f t="shared" si="53"/>
        <v>29.933711132088547</v>
      </c>
      <c r="H88" s="772">
        <f t="shared" si="58"/>
        <v>28.835935991764096</v>
      </c>
      <c r="I88" s="662">
        <f t="shared" si="59"/>
        <v>-6.0797105924118291E-3</v>
      </c>
      <c r="J88" s="665" t="e">
        <f t="shared" si="64"/>
        <v>#N/A</v>
      </c>
      <c r="K88" s="683"/>
      <c r="L88" s="684" t="str">
        <f t="shared" si="62"/>
        <v/>
      </c>
      <c r="M88" s="685">
        <f t="shared" si="71"/>
        <v>38.25654591376437</v>
      </c>
      <c r="N88" s="686">
        <f t="shared" si="72"/>
        <v>18.175811116987106</v>
      </c>
      <c r="O88" s="776">
        <v>24.672616339649053</v>
      </c>
      <c r="P88" s="691">
        <f t="shared" si="54"/>
        <v>0.16874252794279299</v>
      </c>
      <c r="Q88" s="665" t="e">
        <f t="shared" si="65"/>
        <v>#N/A</v>
      </c>
      <c r="R88" s="683"/>
      <c r="S88" s="684" t="str">
        <f t="shared" si="66"/>
        <v/>
      </c>
      <c r="T88" s="695">
        <f t="shared" si="73"/>
        <v>0.42270151057647576</v>
      </c>
      <c r="U88" s="728">
        <f t="shared" si="74"/>
        <v>-0.17584931927611369</v>
      </c>
      <c r="V88" s="725">
        <f t="shared" ref="V88:V151" si="80">H88/H76-1</f>
        <v>-4.6413825477126247E-2</v>
      </c>
      <c r="W88" s="726">
        <f t="shared" ref="W88:W151" si="81">(H88/Y87)^W$9-1</f>
        <v>-0.25514515309958641</v>
      </c>
      <c r="X88" s="727">
        <f t="shared" si="50"/>
        <v>-0.13471384877452341</v>
      </c>
      <c r="Y88" s="724">
        <f t="shared" si="78"/>
        <v>33.707320473480806</v>
      </c>
      <c r="Z88" s="108">
        <f t="shared" ref="Z88:AB151" si="82">Z$11</f>
        <v>6.8043152465711701E-2</v>
      </c>
      <c r="AA88" s="723">
        <f t="shared" si="82"/>
        <v>0.26104796967449617</v>
      </c>
      <c r="AB88" s="723">
        <f t="shared" si="82"/>
        <v>-0.12496166474307278</v>
      </c>
      <c r="AC88" s="931">
        <f>[2]Pat!$D88/1000</f>
        <v>59.005000000000003</v>
      </c>
      <c r="AD88" s="648">
        <v>0.96603783527930298</v>
      </c>
      <c r="AE88" s="649">
        <v>1</v>
      </c>
      <c r="AF88" s="767">
        <v>62.571626428267599</v>
      </c>
      <c r="AG88" s="768">
        <f t="shared" si="55"/>
        <v>61.079388244602605</v>
      </c>
      <c r="AH88" s="769">
        <f t="shared" si="56"/>
        <v>61.079388244602605</v>
      </c>
      <c r="AI88" s="772">
        <f t="shared" si="60"/>
        <v>62.131530298521355</v>
      </c>
      <c r="AJ88" s="662">
        <f t="shared" si="61"/>
        <v>-3.951020885012228E-3</v>
      </c>
      <c r="AK88" s="665" t="e">
        <f t="shared" si="63"/>
        <v>#N/A</v>
      </c>
      <c r="AL88" s="683"/>
      <c r="AM88" s="684" t="str">
        <f t="shared" si="75"/>
        <v/>
      </c>
      <c r="AN88" s="685">
        <f t="shared" si="76"/>
        <v>84.846975569382039</v>
      </c>
      <c r="AO88" s="686">
        <f t="shared" si="77"/>
        <v>55.449045644247278</v>
      </c>
      <c r="AP88" s="776">
        <v>61.96345738216425</v>
      </c>
      <c r="AQ88" s="691">
        <f t="shared" si="57"/>
        <v>2.7124522009884799E-3</v>
      </c>
      <c r="AR88" s="665" t="e">
        <f t="shared" si="67"/>
        <v>#N/A</v>
      </c>
      <c r="AS88" s="683"/>
      <c r="AT88" s="684" t="str">
        <f t="shared" si="68"/>
        <v/>
      </c>
      <c r="AU88" s="695">
        <f t="shared" si="69"/>
        <v>0.35927613838708927</v>
      </c>
      <c r="AV88" s="728">
        <f t="shared" si="70"/>
        <v>-0.10240549587208481</v>
      </c>
      <c r="AW88" s="725">
        <f t="shared" ref="AW88:AW151" si="83">AI88/AI76-1</f>
        <v>-0.21997088508124962</v>
      </c>
      <c r="AX88" s="726">
        <f t="shared" ref="AX88:AX151" si="84">(AI88/AZ87)^AX$9-1</f>
        <v>-0.32142802988799557</v>
      </c>
      <c r="AY88" s="727">
        <f t="shared" si="51"/>
        <v>-0.15300590160782257</v>
      </c>
      <c r="AZ88" s="724">
        <f t="shared" si="79"/>
        <v>75.193204122143797</v>
      </c>
      <c r="BA88" s="108">
        <f t="shared" ref="BA88:BC151" si="85">BA$11</f>
        <v>4.7029155077431911E-2</v>
      </c>
      <c r="BB88" s="723">
        <f t="shared" si="85"/>
        <v>0.1285735137719542</v>
      </c>
      <c r="BC88" s="723">
        <f t="shared" si="85"/>
        <v>-3.4515203617090359E-2</v>
      </c>
      <c r="BD88" s="766"/>
      <c r="BE88" s="754"/>
      <c r="BF88" s="755"/>
      <c r="BG88" s="756"/>
      <c r="BH88" s="757"/>
      <c r="BI88" s="758"/>
      <c r="BJ88" s="743"/>
      <c r="BK88" s="742"/>
      <c r="BL88" s="737"/>
      <c r="BM88" s="933"/>
      <c r="BN88" s="741"/>
      <c r="BO88" s="741"/>
      <c r="BP88" s="740"/>
      <c r="BQ88" s="741"/>
      <c r="BR88" s="740"/>
      <c r="BS88" s="741"/>
      <c r="BT88" s="937"/>
      <c r="BU88" s="741"/>
      <c r="BV88" s="741"/>
      <c r="BW88" s="741"/>
      <c r="BX88" s="739"/>
      <c r="BY88" s="738"/>
      <c r="BZ88" s="942"/>
      <c r="CA88" s="946"/>
      <c r="CB88" s="737"/>
      <c r="CC88" s="737"/>
      <c r="CD88" s="736"/>
      <c r="CE88" s="786">
        <f>[3]OUTM!M88</f>
        <v>83.837425807090455</v>
      </c>
      <c r="CF88" s="779">
        <f>[1]OUTM!$T376</f>
        <v>1</v>
      </c>
      <c r="CG88" s="781">
        <f>[1]OUTM!$U376</f>
        <v>0</v>
      </c>
    </row>
    <row r="89" spans="1:85" ht="13.8" x14ac:dyDescent="0.25">
      <c r="A89" s="14">
        <v>2000.07</v>
      </c>
      <c r="B89" s="931">
        <f>[2]Pat!$B89/1000</f>
        <v>27.414999999999999</v>
      </c>
      <c r="C89" s="648">
        <v>1.00229511725204</v>
      </c>
      <c r="D89" s="649">
        <v>1</v>
      </c>
      <c r="E89" s="767">
        <v>27.7787197889431</v>
      </c>
      <c r="F89" s="768">
        <f t="shared" si="52"/>
        <v>27.352223440100971</v>
      </c>
      <c r="G89" s="769">
        <f t="shared" si="53"/>
        <v>27.352223440100971</v>
      </c>
      <c r="H89" s="772">
        <f t="shared" si="58"/>
        <v>27.871415355235346</v>
      </c>
      <c r="I89" s="662">
        <f t="shared" si="59"/>
        <v>-3.4020762416982278E-2</v>
      </c>
      <c r="J89" s="665" t="e">
        <f t="shared" si="64"/>
        <v>#N/A</v>
      </c>
      <c r="K89" s="683"/>
      <c r="L89" s="684" t="str">
        <f t="shared" si="62"/>
        <v/>
      </c>
      <c r="M89" s="685">
        <f t="shared" si="71"/>
        <v>38.25654591376437</v>
      </c>
      <c r="N89" s="686">
        <f t="shared" si="72"/>
        <v>17.905698946086055</v>
      </c>
      <c r="O89" s="776">
        <v>24.362075605210403</v>
      </c>
      <c r="P89" s="691">
        <f t="shared" si="54"/>
        <v>0.14404929230555319</v>
      </c>
      <c r="Q89" s="665" t="e">
        <f t="shared" si="65"/>
        <v>#N/A</v>
      </c>
      <c r="R89" s="683"/>
      <c r="S89" s="684" t="str">
        <f t="shared" si="66"/>
        <v/>
      </c>
      <c r="T89" s="695">
        <f t="shared" si="73"/>
        <v>0.42270151057647576</v>
      </c>
      <c r="U89" s="728">
        <f t="shared" si="74"/>
        <v>-0.17864955348803135</v>
      </c>
      <c r="V89" s="725">
        <f t="shared" si="80"/>
        <v>-0.14990968942072902</v>
      </c>
      <c r="W89" s="726">
        <f t="shared" si="81"/>
        <v>-0.29600118824060317</v>
      </c>
      <c r="X89" s="727">
        <f t="shared" si="50"/>
        <v>-0.16835251969553766</v>
      </c>
      <c r="Y89" s="724">
        <f t="shared" si="78"/>
        <v>33.297737008482798</v>
      </c>
      <c r="Z89" s="108">
        <f t="shared" si="82"/>
        <v>6.8043152465711701E-2</v>
      </c>
      <c r="AA89" s="723">
        <f t="shared" si="82"/>
        <v>0.26104796967449617</v>
      </c>
      <c r="AB89" s="723">
        <f t="shared" si="82"/>
        <v>-0.12496166474307278</v>
      </c>
      <c r="AC89" s="931">
        <f>[2]Pat!$D89/1000</f>
        <v>65.168999999999997</v>
      </c>
      <c r="AD89" s="648">
        <v>0.99672263644348502</v>
      </c>
      <c r="AE89" s="649">
        <v>1</v>
      </c>
      <c r="AF89" s="767">
        <v>60.925411737763497</v>
      </c>
      <c r="AG89" s="768">
        <f t="shared" si="55"/>
        <v>65.383284794791692</v>
      </c>
      <c r="AH89" s="769">
        <f t="shared" si="56"/>
        <v>65.383284794791692</v>
      </c>
      <c r="AI89" s="772">
        <f t="shared" si="60"/>
        <v>63.937906600559387</v>
      </c>
      <c r="AJ89" s="662">
        <f t="shared" si="61"/>
        <v>2.865880867395635E-2</v>
      </c>
      <c r="AK89" s="665" t="e">
        <f t="shared" si="63"/>
        <v>#N/A</v>
      </c>
      <c r="AL89" s="683"/>
      <c r="AM89" s="684" t="str">
        <f t="shared" si="75"/>
        <v/>
      </c>
      <c r="AN89" s="685">
        <f t="shared" si="76"/>
        <v>84.846975569382039</v>
      </c>
      <c r="AO89" s="686">
        <f t="shared" si="77"/>
        <v>55.449045644247278</v>
      </c>
      <c r="AP89" s="776">
        <v>61.90883437034671</v>
      </c>
      <c r="AQ89" s="691">
        <f t="shared" si="57"/>
        <v>3.2775164495498332E-2</v>
      </c>
      <c r="AR89" s="665" t="e">
        <f t="shared" si="67"/>
        <v>#N/A</v>
      </c>
      <c r="AS89" s="683"/>
      <c r="AT89" s="684" t="str">
        <f t="shared" si="68"/>
        <v/>
      </c>
      <c r="AU89" s="695">
        <f t="shared" si="69"/>
        <v>0.35927613838708927</v>
      </c>
      <c r="AV89" s="728">
        <f t="shared" si="70"/>
        <v>-0.10240549587208481</v>
      </c>
      <c r="AW89" s="725">
        <f t="shared" si="83"/>
        <v>-0.2051141787939299</v>
      </c>
      <c r="AX89" s="726">
        <f t="shared" si="84"/>
        <v>-0.25870082510827863</v>
      </c>
      <c r="AY89" s="727">
        <f t="shared" si="51"/>
        <v>-0.14485955623822067</v>
      </c>
      <c r="AZ89" s="724">
        <f t="shared" si="79"/>
        <v>73.818313660278662</v>
      </c>
      <c r="BA89" s="108">
        <f t="shared" si="85"/>
        <v>4.7029155077431911E-2</v>
      </c>
      <c r="BB89" s="723">
        <f t="shared" si="85"/>
        <v>0.1285735137719542</v>
      </c>
      <c r="BC89" s="723">
        <f t="shared" si="85"/>
        <v>-3.4515203617090359E-2</v>
      </c>
      <c r="BD89" s="766"/>
      <c r="BE89" s="754"/>
      <c r="BF89" s="755"/>
      <c r="BG89" s="756"/>
      <c r="BH89" s="757"/>
      <c r="BI89" s="758"/>
      <c r="BJ89" s="743"/>
      <c r="BK89" s="742"/>
      <c r="BL89" s="737"/>
      <c r="BM89" s="933"/>
      <c r="BN89" s="741"/>
      <c r="BO89" s="741"/>
      <c r="BP89" s="740"/>
      <c r="BQ89" s="741"/>
      <c r="BR89" s="740"/>
      <c r="BS89" s="741"/>
      <c r="BT89" s="937"/>
      <c r="BU89" s="741"/>
      <c r="BV89" s="741"/>
      <c r="BW89" s="741"/>
      <c r="BX89" s="739"/>
      <c r="BY89" s="738"/>
      <c r="BZ89" s="942"/>
      <c r="CA89" s="946"/>
      <c r="CB89" s="737"/>
      <c r="CC89" s="737"/>
      <c r="CD89" s="736"/>
      <c r="CE89" s="786">
        <f>[3]OUTM!M89</f>
        <v>82.384122713423722</v>
      </c>
      <c r="CF89" s="779">
        <f>[1]OUTM!$T377</f>
        <v>1</v>
      </c>
      <c r="CG89" s="781">
        <f>[1]OUTM!$U377</f>
        <v>0</v>
      </c>
    </row>
    <row r="90" spans="1:85" ht="13.8" x14ac:dyDescent="0.25">
      <c r="A90" s="14">
        <v>2000.08</v>
      </c>
      <c r="B90" s="931">
        <f>[2]Pat!$B90/1000</f>
        <v>28.867999999999999</v>
      </c>
      <c r="C90" s="648">
        <v>1.07525826742974</v>
      </c>
      <c r="D90" s="649">
        <v>1</v>
      </c>
      <c r="E90" s="767">
        <v>27.417470095342999</v>
      </c>
      <c r="F90" s="768">
        <f t="shared" si="52"/>
        <v>26.847503408650894</v>
      </c>
      <c r="G90" s="769">
        <f t="shared" si="53"/>
        <v>26.847503408650894</v>
      </c>
      <c r="H90" s="772">
        <f t="shared" si="58"/>
        <v>27.011336048260695</v>
      </c>
      <c r="I90" s="662">
        <f t="shared" si="59"/>
        <v>-3.1344992859624755E-2</v>
      </c>
      <c r="J90" s="665" t="e">
        <f t="shared" si="64"/>
        <v>#N/A</v>
      </c>
      <c r="K90" s="683"/>
      <c r="L90" s="684" t="str">
        <f t="shared" si="62"/>
        <v/>
      </c>
      <c r="M90" s="685">
        <f t="shared" si="71"/>
        <v>38.222889663374275</v>
      </c>
      <c r="N90" s="686">
        <f t="shared" si="72"/>
        <v>17.522978524378207</v>
      </c>
      <c r="O90" s="776">
        <v>24.054500447362503</v>
      </c>
      <c r="P90" s="691">
        <f t="shared" si="54"/>
        <v>0.12292234492121401</v>
      </c>
      <c r="Q90" s="665" t="e">
        <f t="shared" si="65"/>
        <v>#N/A</v>
      </c>
      <c r="R90" s="683"/>
      <c r="S90" s="684" t="str">
        <f t="shared" si="66"/>
        <v/>
      </c>
      <c r="T90" s="695">
        <f t="shared" si="73"/>
        <v>0.42270151057647576</v>
      </c>
      <c r="U90" s="728">
        <f t="shared" si="74"/>
        <v>-0.18714237575454029</v>
      </c>
      <c r="V90" s="725">
        <f t="shared" si="80"/>
        <v>-0.23738198240517705</v>
      </c>
      <c r="W90" s="726">
        <f t="shared" si="81"/>
        <v>-0.32041703010594802</v>
      </c>
      <c r="X90" s="727">
        <f t="shared" si="50"/>
        <v>-0.19368683734969339</v>
      </c>
      <c r="Y90" s="724">
        <f t="shared" si="78"/>
        <v>32.597079935237161</v>
      </c>
      <c r="Z90" s="108">
        <f t="shared" si="82"/>
        <v>6.8043152465711701E-2</v>
      </c>
      <c r="AA90" s="723">
        <f t="shared" si="82"/>
        <v>0.26104796967449617</v>
      </c>
      <c r="AB90" s="723">
        <f t="shared" si="82"/>
        <v>-0.12496166474307278</v>
      </c>
      <c r="AC90" s="931">
        <f>[2]Pat!$D90/1000</f>
        <v>71.728999999999999</v>
      </c>
      <c r="AD90" s="648">
        <v>1.1224199919545099</v>
      </c>
      <c r="AE90" s="649">
        <v>1</v>
      </c>
      <c r="AF90" s="767">
        <v>59.605496419035497</v>
      </c>
      <c r="AG90" s="768">
        <f t="shared" si="55"/>
        <v>63.905668568051553</v>
      </c>
      <c r="AH90" s="769">
        <f t="shared" si="56"/>
        <v>63.905668568051553</v>
      </c>
      <c r="AI90" s="772">
        <f t="shared" si="60"/>
        <v>61.978567839852929</v>
      </c>
      <c r="AJ90" s="662">
        <f t="shared" si="61"/>
        <v>-3.1123757754047209E-2</v>
      </c>
      <c r="AK90" s="665" t="e">
        <f t="shared" si="63"/>
        <v>#N/A</v>
      </c>
      <c r="AL90" s="683"/>
      <c r="AM90" s="684" t="str">
        <f t="shared" si="75"/>
        <v/>
      </c>
      <c r="AN90" s="685">
        <f t="shared" si="76"/>
        <v>82.47428512064414</v>
      </c>
      <c r="AO90" s="686">
        <f t="shared" si="77"/>
        <v>55.449045644247278</v>
      </c>
      <c r="AP90" s="776">
        <v>61.85848071089962</v>
      </c>
      <c r="AQ90" s="691">
        <f t="shared" si="57"/>
        <v>1.941320374720279E-3</v>
      </c>
      <c r="AR90" s="665" t="e">
        <f t="shared" si="67"/>
        <v>#N/A</v>
      </c>
      <c r="AS90" s="683"/>
      <c r="AT90" s="684" t="str">
        <f t="shared" si="68"/>
        <v/>
      </c>
      <c r="AU90" s="695">
        <f t="shared" si="69"/>
        <v>0.32231103651513715</v>
      </c>
      <c r="AV90" s="728">
        <f t="shared" si="70"/>
        <v>-0.10240549587208481</v>
      </c>
      <c r="AW90" s="725">
        <f t="shared" si="83"/>
        <v>-0.22901892427831116</v>
      </c>
      <c r="AX90" s="726">
        <f t="shared" si="84"/>
        <v>-0.27583883465070924</v>
      </c>
      <c r="AY90" s="727">
        <f t="shared" si="51"/>
        <v>-0.18371387833867647</v>
      </c>
      <c r="AZ90" s="724">
        <f t="shared" si="79"/>
        <v>72.284092589881794</v>
      </c>
      <c r="BA90" s="108">
        <f t="shared" si="85"/>
        <v>4.7029155077431911E-2</v>
      </c>
      <c r="BB90" s="723">
        <f t="shared" si="85"/>
        <v>0.1285735137719542</v>
      </c>
      <c r="BC90" s="723">
        <f t="shared" si="85"/>
        <v>-3.4515203617090359E-2</v>
      </c>
      <c r="BD90" s="766"/>
      <c r="BE90" s="754"/>
      <c r="BF90" s="755"/>
      <c r="BG90" s="756"/>
      <c r="BH90" s="757"/>
      <c r="BI90" s="758"/>
      <c r="BJ90" s="743"/>
      <c r="BK90" s="742"/>
      <c r="BL90" s="737"/>
      <c r="BM90" s="933"/>
      <c r="BN90" s="741"/>
      <c r="BO90" s="741"/>
      <c r="BP90" s="740"/>
      <c r="BQ90" s="741"/>
      <c r="BR90" s="740"/>
      <c r="BS90" s="741"/>
      <c r="BT90" s="937"/>
      <c r="BU90" s="741"/>
      <c r="BV90" s="741"/>
      <c r="BW90" s="741"/>
      <c r="BX90" s="739"/>
      <c r="BY90" s="738"/>
      <c r="BZ90" s="942"/>
      <c r="CA90" s="946"/>
      <c r="CB90" s="737"/>
      <c r="CC90" s="737"/>
      <c r="CD90" s="736"/>
      <c r="CE90" s="786">
        <f>[3]OUTM!M90</f>
        <v>78.663981290857123</v>
      </c>
      <c r="CF90" s="779">
        <f>[1]OUTM!$T378</f>
        <v>1</v>
      </c>
      <c r="CG90" s="781">
        <f>[1]OUTM!$U378</f>
        <v>0</v>
      </c>
    </row>
    <row r="91" spans="1:85" ht="13.8" x14ac:dyDescent="0.25">
      <c r="A91" s="14">
        <v>2000.09</v>
      </c>
      <c r="B91" s="931">
        <f>[2]Pat!$B91/1000</f>
        <v>28.157</v>
      </c>
      <c r="C91" s="648">
        <v>1.04292470455983</v>
      </c>
      <c r="D91" s="649">
        <v>1</v>
      </c>
      <c r="E91" s="767">
        <v>27.187852657626301</v>
      </c>
      <c r="F91" s="768">
        <f t="shared" si="52"/>
        <v>26.998113935640024</v>
      </c>
      <c r="G91" s="769">
        <f t="shared" si="53"/>
        <v>26.998113935640024</v>
      </c>
      <c r="H91" s="772">
        <f t="shared" si="58"/>
        <v>26.871358240811187</v>
      </c>
      <c r="I91" s="662">
        <f t="shared" si="59"/>
        <v>-5.1956615825101329E-3</v>
      </c>
      <c r="J91" s="665" t="e">
        <f t="shared" si="64"/>
        <v>#N/A</v>
      </c>
      <c r="K91" s="683"/>
      <c r="L91" s="684" t="str">
        <f t="shared" si="62"/>
        <v/>
      </c>
      <c r="M91" s="685">
        <f t="shared" si="71"/>
        <v>35.770405387752049</v>
      </c>
      <c r="N91" s="686">
        <f t="shared" si="72"/>
        <v>17.397353972009721</v>
      </c>
      <c r="O91" s="776">
        <v>23.750694422934366</v>
      </c>
      <c r="P91" s="691">
        <f t="shared" si="54"/>
        <v>0.13139252951119684</v>
      </c>
      <c r="Q91" s="665" t="e">
        <f t="shared" si="65"/>
        <v>#N/A</v>
      </c>
      <c r="R91" s="683"/>
      <c r="S91" s="684" t="str">
        <f t="shared" si="66"/>
        <v/>
      </c>
      <c r="T91" s="695">
        <f t="shared" si="73"/>
        <v>0.34699314781169566</v>
      </c>
      <c r="U91" s="728">
        <f t="shared" si="74"/>
        <v>-0.18714237575454029</v>
      </c>
      <c r="V91" s="725">
        <f t="shared" si="80"/>
        <v>-0.27975222239092301</v>
      </c>
      <c r="W91" s="726">
        <f t="shared" si="81"/>
        <v>-0.29995194247770773</v>
      </c>
      <c r="X91" s="727">
        <f t="shared" si="50"/>
        <v>-0.19799683764038378</v>
      </c>
      <c r="Y91" s="724">
        <f t="shared" si="78"/>
        <v>31.727318812719489</v>
      </c>
      <c r="Z91" s="108">
        <f t="shared" si="82"/>
        <v>6.8043152465711701E-2</v>
      </c>
      <c r="AA91" s="723">
        <f t="shared" si="82"/>
        <v>0.26104796967449617</v>
      </c>
      <c r="AB91" s="723">
        <f t="shared" si="82"/>
        <v>-0.12496166474307278</v>
      </c>
      <c r="AC91" s="931">
        <f>[2]Pat!$D91/1000</f>
        <v>60.886000000000003</v>
      </c>
      <c r="AD91" s="648">
        <v>1.1126898771443801</v>
      </c>
      <c r="AE91" s="649">
        <v>1</v>
      </c>
      <c r="AF91" s="767">
        <v>58.744394884969701</v>
      </c>
      <c r="AG91" s="768">
        <f t="shared" si="55"/>
        <v>54.719649428516888</v>
      </c>
      <c r="AH91" s="769">
        <f t="shared" si="56"/>
        <v>54.719649428516888</v>
      </c>
      <c r="AI91" s="772">
        <f t="shared" si="60"/>
        <v>56.944259418626459</v>
      </c>
      <c r="AJ91" s="662">
        <f t="shared" si="61"/>
        <v>-8.4715760844426641E-2</v>
      </c>
      <c r="AK91" s="665" t="e">
        <f t="shared" si="63"/>
        <v>#N/A</v>
      </c>
      <c r="AL91" s="683"/>
      <c r="AM91" s="684" t="str">
        <f t="shared" si="75"/>
        <v/>
      </c>
      <c r="AN91" s="685">
        <f t="shared" si="76"/>
        <v>79.876185400079606</v>
      </c>
      <c r="AO91" s="686">
        <f t="shared" si="77"/>
        <v>51.413018561068327</v>
      </c>
      <c r="AP91" s="776">
        <v>61.813541313651534</v>
      </c>
      <c r="AQ91" s="691">
        <f t="shared" si="57"/>
        <v>-7.8773708665510367E-2</v>
      </c>
      <c r="AR91" s="665" t="e">
        <f t="shared" si="67"/>
        <v>#N/A</v>
      </c>
      <c r="AS91" s="683"/>
      <c r="AT91" s="684" t="str">
        <f t="shared" si="68"/>
        <v/>
      </c>
      <c r="AU91" s="695">
        <f t="shared" si="69"/>
        <v>0.28175499183549579</v>
      </c>
      <c r="AV91" s="728">
        <f t="shared" si="70"/>
        <v>-0.16854086386819123</v>
      </c>
      <c r="AW91" s="725">
        <f t="shared" si="83"/>
        <v>-0.32044607149354076</v>
      </c>
      <c r="AX91" s="726">
        <f t="shared" si="84"/>
        <v>-0.35619879871051663</v>
      </c>
      <c r="AY91" s="727">
        <f t="shared" si="51"/>
        <v>-0.25601226102514063</v>
      </c>
      <c r="AZ91" s="724">
        <f t="shared" si="79"/>
        <v>70.046403587907506</v>
      </c>
      <c r="BA91" s="108">
        <f t="shared" si="85"/>
        <v>4.7029155077431911E-2</v>
      </c>
      <c r="BB91" s="723">
        <f t="shared" si="85"/>
        <v>0.1285735137719542</v>
      </c>
      <c r="BC91" s="723">
        <f t="shared" si="85"/>
        <v>-3.4515203617090359E-2</v>
      </c>
      <c r="BD91" s="766"/>
      <c r="BE91" s="754"/>
      <c r="BF91" s="755"/>
      <c r="BG91" s="756"/>
      <c r="BH91" s="757"/>
      <c r="BI91" s="758"/>
      <c r="BJ91" s="743"/>
      <c r="BK91" s="742"/>
      <c r="BL91" s="737"/>
      <c r="BM91" s="933"/>
      <c r="BN91" s="741"/>
      <c r="BO91" s="741"/>
      <c r="BP91" s="740"/>
      <c r="BQ91" s="741"/>
      <c r="BR91" s="740"/>
      <c r="BS91" s="741"/>
      <c r="BT91" s="937"/>
      <c r="BU91" s="741"/>
      <c r="BV91" s="741"/>
      <c r="BW91" s="741"/>
      <c r="BX91" s="739"/>
      <c r="BY91" s="738"/>
      <c r="BZ91" s="942"/>
      <c r="CA91" s="946"/>
      <c r="CB91" s="737"/>
      <c r="CC91" s="737"/>
      <c r="CD91" s="736"/>
      <c r="CE91" s="786">
        <f>[3]OUTM!M91</f>
        <v>76.681310927802045</v>
      </c>
      <c r="CF91" s="779">
        <f>[1]OUTM!$T379</f>
        <v>1</v>
      </c>
      <c r="CG91" s="781">
        <f>[1]OUTM!$U379</f>
        <v>0</v>
      </c>
    </row>
    <row r="92" spans="1:85" ht="13.8" x14ac:dyDescent="0.25">
      <c r="A92" s="14">
        <v>2000.1</v>
      </c>
      <c r="B92" s="931">
        <f>[2]Pat!$B92/1000</f>
        <v>33.588000000000001</v>
      </c>
      <c r="C92" s="648">
        <v>0.99719301327790499</v>
      </c>
      <c r="D92" s="649">
        <v>0</v>
      </c>
      <c r="E92" s="767">
        <v>26.641701683313801</v>
      </c>
      <c r="F92" s="768">
        <f t="shared" si="52"/>
        <v>33.682546460681479</v>
      </c>
      <c r="G92" s="769">
        <f t="shared" si="53"/>
        <v>26.641701683313801</v>
      </c>
      <c r="H92" s="772">
        <f t="shared" si="58"/>
        <v>26.621593248511672</v>
      </c>
      <c r="I92" s="662">
        <f t="shared" si="59"/>
        <v>-9.3383072118779706E-3</v>
      </c>
      <c r="J92" s="665" t="e">
        <f t="shared" si="64"/>
        <v>#N/A</v>
      </c>
      <c r="K92" s="683"/>
      <c r="L92" s="684" t="str">
        <f t="shared" si="62"/>
        <v/>
      </c>
      <c r="M92" s="685">
        <f t="shared" si="71"/>
        <v>33.493058178448997</v>
      </c>
      <c r="N92" s="686">
        <f t="shared" si="72"/>
        <v>17.397353972009721</v>
      </c>
      <c r="O92" s="776">
        <v>23.451476440964772</v>
      </c>
      <c r="P92" s="691">
        <f t="shared" si="54"/>
        <v>0.13517770685044694</v>
      </c>
      <c r="Q92" s="665" t="e">
        <f t="shared" si="65"/>
        <v>#N/A</v>
      </c>
      <c r="R92" s="683"/>
      <c r="S92" s="684" t="str">
        <f t="shared" si="66"/>
        <v/>
      </c>
      <c r="T92" s="695">
        <f t="shared" si="73"/>
        <v>0.28845277928646151</v>
      </c>
      <c r="U92" s="728">
        <f t="shared" si="74"/>
        <v>-0.18714237575454029</v>
      </c>
      <c r="V92" s="725">
        <f t="shared" si="80"/>
        <v>-0.30412972178616215</v>
      </c>
      <c r="W92" s="726">
        <f t="shared" si="81"/>
        <v>-0.27669025622495114</v>
      </c>
      <c r="X92" s="727">
        <f t="shared" si="50"/>
        <v>-0.20507248416034074</v>
      </c>
      <c r="Y92" s="724">
        <f t="shared" si="78"/>
        <v>30.757739423948429</v>
      </c>
      <c r="Z92" s="108">
        <f t="shared" si="82"/>
        <v>6.8043152465711701E-2</v>
      </c>
      <c r="AA92" s="723">
        <f t="shared" si="82"/>
        <v>0.26104796967449617</v>
      </c>
      <c r="AB92" s="723">
        <f t="shared" si="82"/>
        <v>-0.12496166474307278</v>
      </c>
      <c r="AC92" s="931">
        <f>[2]Pat!$D92/1000</f>
        <v>57.814</v>
      </c>
      <c r="AD92" s="648">
        <v>1.0621311983006101</v>
      </c>
      <c r="AE92" s="649">
        <v>1</v>
      </c>
      <c r="AF92" s="767">
        <v>58.392946656712702</v>
      </c>
      <c r="AG92" s="768">
        <f t="shared" si="55"/>
        <v>54.432070249420512</v>
      </c>
      <c r="AH92" s="769">
        <f t="shared" si="56"/>
        <v>54.432070249420512</v>
      </c>
      <c r="AI92" s="772">
        <f t="shared" si="60"/>
        <v>55.449045644247278</v>
      </c>
      <c r="AJ92" s="662">
        <f t="shared" si="61"/>
        <v>-2.6608381893572824E-2</v>
      </c>
      <c r="AK92" s="665" t="e">
        <f t="shared" si="63"/>
        <v>#N/A</v>
      </c>
      <c r="AL92" s="683"/>
      <c r="AM92" s="684" t="str">
        <f t="shared" si="75"/>
        <v/>
      </c>
      <c r="AN92" s="685">
        <f t="shared" si="76"/>
        <v>76.772520707684237</v>
      </c>
      <c r="AO92" s="686">
        <f t="shared" si="77"/>
        <v>49.429995994818924</v>
      </c>
      <c r="AP92" s="776">
        <v>61.775161711936349</v>
      </c>
      <c r="AQ92" s="691">
        <f t="shared" si="57"/>
        <v>-0.10240549587208481</v>
      </c>
      <c r="AR92" s="665" t="e">
        <f t="shared" si="67"/>
        <v>#N/A</v>
      </c>
      <c r="AS92" s="683"/>
      <c r="AT92" s="684" t="str">
        <f t="shared" si="68"/>
        <v/>
      </c>
      <c r="AU92" s="695">
        <f t="shared" si="69"/>
        <v>0.23307419491207804</v>
      </c>
      <c r="AV92" s="728">
        <f t="shared" si="70"/>
        <v>-0.2015029247067941</v>
      </c>
      <c r="AW92" s="725">
        <f t="shared" si="83"/>
        <v>-0.34648176588327717</v>
      </c>
      <c r="AX92" s="726">
        <f t="shared" si="84"/>
        <v>-0.35042308072314543</v>
      </c>
      <c r="AY92" s="727">
        <f t="shared" si="51"/>
        <v>-0.27829493091764035</v>
      </c>
      <c r="AZ92" s="724">
        <f t="shared" si="79"/>
        <v>67.596576094146272</v>
      </c>
      <c r="BA92" s="108">
        <f t="shared" si="85"/>
        <v>4.7029155077431911E-2</v>
      </c>
      <c r="BB92" s="723">
        <f t="shared" si="85"/>
        <v>0.1285735137719542</v>
      </c>
      <c r="BC92" s="723">
        <f t="shared" si="85"/>
        <v>-3.4515203617090359E-2</v>
      </c>
      <c r="BD92" s="766"/>
      <c r="BE92" s="754"/>
      <c r="BF92" s="755"/>
      <c r="BG92" s="756"/>
      <c r="BH92" s="757"/>
      <c r="BI92" s="758"/>
      <c r="BJ92" s="743"/>
      <c r="BK92" s="742"/>
      <c r="BL92" s="737"/>
      <c r="BM92" s="933"/>
      <c r="BN92" s="741"/>
      <c r="BO92" s="741"/>
      <c r="BP92" s="740"/>
      <c r="BQ92" s="741"/>
      <c r="BR92" s="740"/>
      <c r="BS92" s="741"/>
      <c r="BT92" s="937"/>
      <c r="BU92" s="741"/>
      <c r="BV92" s="741"/>
      <c r="BW92" s="741"/>
      <c r="BX92" s="739"/>
      <c r="BY92" s="738"/>
      <c r="BZ92" s="942"/>
      <c r="CA92" s="946"/>
      <c r="CB92" s="737"/>
      <c r="CC92" s="737"/>
      <c r="CD92" s="736"/>
      <c r="CE92" s="786">
        <f>[3]OUTM!M92</f>
        <v>77.644638843822975</v>
      </c>
      <c r="CF92" s="779">
        <f>[1]OUTM!$T380</f>
        <v>1</v>
      </c>
      <c r="CG92" s="781">
        <f>[1]OUTM!$U380</f>
        <v>0</v>
      </c>
    </row>
    <row r="93" spans="1:85" ht="13.8" x14ac:dyDescent="0.25">
      <c r="A93" s="14">
        <v>2000.11</v>
      </c>
      <c r="B93" s="931">
        <f>[2]Pat!$B93/1000</f>
        <v>23.625</v>
      </c>
      <c r="C93" s="648">
        <v>0.90155047132778499</v>
      </c>
      <c r="D93" s="649">
        <v>1</v>
      </c>
      <c r="E93" s="767">
        <v>25.6205868523815</v>
      </c>
      <c r="F93" s="768">
        <f t="shared" si="52"/>
        <v>26.204855691779059</v>
      </c>
      <c r="G93" s="769">
        <f t="shared" si="53"/>
        <v>26.204855691779059</v>
      </c>
      <c r="H93" s="772">
        <f t="shared" si="58"/>
        <v>26.516437382922636</v>
      </c>
      <c r="I93" s="662">
        <f t="shared" si="59"/>
        <v>-3.9578434355769989E-3</v>
      </c>
      <c r="J93" s="665" t="e">
        <f t="shared" si="64"/>
        <v>#N/A</v>
      </c>
      <c r="K93" s="683"/>
      <c r="L93" s="684" t="str">
        <f t="shared" si="62"/>
        <v/>
      </c>
      <c r="M93" s="685">
        <f t="shared" si="71"/>
        <v>33.408358796186164</v>
      </c>
      <c r="N93" s="686">
        <f t="shared" si="72"/>
        <v>16.70151585527142</v>
      </c>
      <c r="O93" s="776">
        <v>23.157681613316061</v>
      </c>
      <c r="P93" s="691">
        <f t="shared" si="54"/>
        <v>0.14503851575864291</v>
      </c>
      <c r="Q93" s="665" t="e">
        <f t="shared" si="65"/>
        <v>#N/A</v>
      </c>
      <c r="R93" s="683"/>
      <c r="S93" s="684" t="str">
        <f t="shared" si="66"/>
        <v/>
      </c>
      <c r="T93" s="695">
        <f t="shared" si="73"/>
        <v>0.28845277928646151</v>
      </c>
      <c r="U93" s="728">
        <f t="shared" si="74"/>
        <v>-0.20087987272923546</v>
      </c>
      <c r="V93" s="725">
        <f t="shared" si="80"/>
        <v>-0.3062681127342638</v>
      </c>
      <c r="W93" s="726">
        <f t="shared" si="81"/>
        <v>-0.23961200697532792</v>
      </c>
      <c r="X93" s="727">
        <f t="shared" si="50"/>
        <v>-0.20798658777519652</v>
      </c>
      <c r="Y93" s="724">
        <f t="shared" si="78"/>
        <v>29.782201733910792</v>
      </c>
      <c r="Z93" s="108">
        <f t="shared" si="82"/>
        <v>6.8043152465711701E-2</v>
      </c>
      <c r="AA93" s="723">
        <f t="shared" si="82"/>
        <v>0.26104796967449617</v>
      </c>
      <c r="AB93" s="723">
        <f t="shared" si="82"/>
        <v>-0.12496166474307278</v>
      </c>
      <c r="AC93" s="931">
        <f>[2]Pat!$D93/1000</f>
        <v>57.331000000000003</v>
      </c>
      <c r="AD93" s="648">
        <v>0.98485902039903905</v>
      </c>
      <c r="AE93" s="649">
        <v>1</v>
      </c>
      <c r="AF93" s="767">
        <v>58.631920420470699</v>
      </c>
      <c r="AG93" s="768">
        <f t="shared" si="55"/>
        <v>58.212392649631198</v>
      </c>
      <c r="AH93" s="769">
        <f t="shared" si="56"/>
        <v>58.212392649631198</v>
      </c>
      <c r="AI93" s="772">
        <f t="shared" si="60"/>
        <v>58.388331721827036</v>
      </c>
      <c r="AJ93" s="662">
        <f t="shared" si="61"/>
        <v>5.16515680442464E-2</v>
      </c>
      <c r="AK93" s="665" t="e">
        <f t="shared" si="63"/>
        <v>#N/A</v>
      </c>
      <c r="AL93" s="683"/>
      <c r="AM93" s="684" t="str">
        <f t="shared" si="75"/>
        <v/>
      </c>
      <c r="AN93" s="685">
        <f t="shared" si="76"/>
        <v>73.075590631237191</v>
      </c>
      <c r="AO93" s="686">
        <f t="shared" si="77"/>
        <v>49.429995994818924</v>
      </c>
      <c r="AP93" s="776">
        <v>61.744462157250503</v>
      </c>
      <c r="AQ93" s="691">
        <f t="shared" si="57"/>
        <v>-5.4355165113854076E-2</v>
      </c>
      <c r="AR93" s="665" t="e">
        <f t="shared" si="67"/>
        <v>#N/A</v>
      </c>
      <c r="AS93" s="683"/>
      <c r="AT93" s="684" t="str">
        <f t="shared" si="68"/>
        <v/>
      </c>
      <c r="AU93" s="695">
        <f t="shared" si="69"/>
        <v>0.17481108164555792</v>
      </c>
      <c r="AV93" s="728">
        <f t="shared" si="70"/>
        <v>-0.2015029247067941</v>
      </c>
      <c r="AW93" s="725">
        <f t="shared" si="83"/>
        <v>-0.29204197846133439</v>
      </c>
      <c r="AX93" s="726">
        <f t="shared" si="84"/>
        <v>-0.23689000622889833</v>
      </c>
      <c r="AY93" s="727">
        <f t="shared" si="51"/>
        <v>-0.23945630105341353</v>
      </c>
      <c r="AZ93" s="724">
        <f t="shared" si="79"/>
        <v>65.58941331091151</v>
      </c>
      <c r="BA93" s="108">
        <f t="shared" si="85"/>
        <v>4.7029155077431911E-2</v>
      </c>
      <c r="BB93" s="723">
        <f t="shared" si="85"/>
        <v>0.1285735137719542</v>
      </c>
      <c r="BC93" s="723">
        <f t="shared" si="85"/>
        <v>-3.4515203617090359E-2</v>
      </c>
      <c r="BD93" s="766"/>
      <c r="BE93" s="754"/>
      <c r="BF93" s="755"/>
      <c r="BG93" s="756"/>
      <c r="BH93" s="757"/>
      <c r="BI93" s="758"/>
      <c r="BJ93" s="743"/>
      <c r="BK93" s="742"/>
      <c r="BL93" s="737"/>
      <c r="BM93" s="933"/>
      <c r="BN93" s="741"/>
      <c r="BO93" s="741"/>
      <c r="BP93" s="740"/>
      <c r="BQ93" s="741"/>
      <c r="BR93" s="740"/>
      <c r="BS93" s="741"/>
      <c r="BT93" s="937"/>
      <c r="BU93" s="741"/>
      <c r="BV93" s="741"/>
      <c r="BW93" s="741"/>
      <c r="BX93" s="739"/>
      <c r="BY93" s="738"/>
      <c r="BZ93" s="942"/>
      <c r="CA93" s="946"/>
      <c r="CB93" s="737"/>
      <c r="CC93" s="737"/>
      <c r="CD93" s="736"/>
      <c r="CE93" s="786">
        <f>[3]OUTM!M93</f>
        <v>79.108539013767128</v>
      </c>
      <c r="CF93" s="779">
        <f>[1]OUTM!$T381</f>
        <v>1</v>
      </c>
      <c r="CG93" s="781">
        <f>[1]OUTM!$U381</f>
        <v>0</v>
      </c>
    </row>
    <row r="94" spans="1:85" ht="13.8" x14ac:dyDescent="0.25">
      <c r="A94" s="14">
        <v>2000.12</v>
      </c>
      <c r="B94" s="931">
        <f>[2]Pat!$B94/1000</f>
        <v>16.280999999999999</v>
      </c>
      <c r="C94" s="648">
        <v>0.59705276031448096</v>
      </c>
      <c r="D94" s="649">
        <v>0.919267455560007</v>
      </c>
      <c r="E94" s="767">
        <v>24.1151950892326</v>
      </c>
      <c r="F94" s="768">
        <f t="shared" si="52"/>
        <v>27.268946870665893</v>
      </c>
      <c r="G94" s="769">
        <f t="shared" si="53"/>
        <v>27.014336464818623</v>
      </c>
      <c r="H94" s="772">
        <f t="shared" si="58"/>
        <v>25.4174956466995</v>
      </c>
      <c r="I94" s="662">
        <f t="shared" si="59"/>
        <v>-4.2327077404389089E-2</v>
      </c>
      <c r="J94" s="665" t="e">
        <f t="shared" si="64"/>
        <v>#N/A</v>
      </c>
      <c r="K94" s="683"/>
      <c r="L94" s="684" t="str">
        <f t="shared" si="62"/>
        <v/>
      </c>
      <c r="M94" s="685">
        <f t="shared" si="71"/>
        <v>32.121735401217194</v>
      </c>
      <c r="N94" s="686">
        <f t="shared" si="72"/>
        <v>15.475211285842871</v>
      </c>
      <c r="O94" s="776">
        <v>22.870161511439395</v>
      </c>
      <c r="P94" s="691">
        <f t="shared" si="54"/>
        <v>0.11138242875923532</v>
      </c>
      <c r="Q94" s="665" t="e">
        <f t="shared" si="65"/>
        <v>#N/A</v>
      </c>
      <c r="R94" s="683"/>
      <c r="S94" s="684" t="str">
        <f t="shared" si="66"/>
        <v/>
      </c>
      <c r="T94" s="695">
        <f t="shared" si="73"/>
        <v>0.25405546667543599</v>
      </c>
      <c r="U94" s="728">
        <f t="shared" si="74"/>
        <v>-0.25266889213216448</v>
      </c>
      <c r="V94" s="725">
        <f t="shared" si="80"/>
        <v>-0.28942668188483633</v>
      </c>
      <c r="W94" s="726">
        <f t="shared" si="81"/>
        <v>-0.25365396848823873</v>
      </c>
      <c r="X94" s="727">
        <f t="shared" ref="X94:X157" si="86">(H94/Y87)^X$9-1</f>
        <v>-0.23990475821419721</v>
      </c>
      <c r="Y94" s="724">
        <f t="shared" si="78"/>
        <v>28.919459255489748</v>
      </c>
      <c r="Z94" s="108">
        <f t="shared" si="82"/>
        <v>6.8043152465711701E-2</v>
      </c>
      <c r="AA94" s="723">
        <f t="shared" si="82"/>
        <v>0.26104796967449617</v>
      </c>
      <c r="AB94" s="723">
        <f t="shared" si="82"/>
        <v>-0.12496166474307278</v>
      </c>
      <c r="AC94" s="931">
        <f>[2]Pat!$D94/1000</f>
        <v>59.76</v>
      </c>
      <c r="AD94" s="648">
        <v>0.95316369046089899</v>
      </c>
      <c r="AE94" s="649">
        <v>1</v>
      </c>
      <c r="AF94" s="767">
        <v>59.464104510579197</v>
      </c>
      <c r="AG94" s="768">
        <f t="shared" si="55"/>
        <v>62.696471338625223</v>
      </c>
      <c r="AH94" s="769">
        <f t="shared" si="56"/>
        <v>62.696471338625223</v>
      </c>
      <c r="AI94" s="772">
        <f t="shared" si="60"/>
        <v>60.883928942847305</v>
      </c>
      <c r="AJ94" s="662">
        <f t="shared" si="61"/>
        <v>4.1853176738136273E-2</v>
      </c>
      <c r="AK94" s="665" t="e">
        <f t="shared" si="63"/>
        <v>#N/A</v>
      </c>
      <c r="AL94" s="683"/>
      <c r="AM94" s="684" t="str">
        <f t="shared" si="75"/>
        <v/>
      </c>
      <c r="AN94" s="685">
        <f t="shared" si="76"/>
        <v>69.943646497525947</v>
      </c>
      <c r="AO94" s="686">
        <f t="shared" si="77"/>
        <v>49.308067892855263</v>
      </c>
      <c r="AP94" s="776">
        <v>61.722530055212609</v>
      </c>
      <c r="AQ94" s="691">
        <f t="shared" si="57"/>
        <v>-1.3586628928126454E-2</v>
      </c>
      <c r="AR94" s="665" t="e">
        <f t="shared" si="67"/>
        <v>#N/A</v>
      </c>
      <c r="AS94" s="683"/>
      <c r="AT94" s="684" t="str">
        <f t="shared" si="68"/>
        <v/>
      </c>
      <c r="AU94" s="695">
        <f t="shared" si="69"/>
        <v>0.12555263871369893</v>
      </c>
      <c r="AV94" s="728">
        <f t="shared" si="70"/>
        <v>-0.20591335278758505</v>
      </c>
      <c r="AW94" s="725">
        <f t="shared" si="83"/>
        <v>-0.23777120004047381</v>
      </c>
      <c r="AX94" s="726">
        <f t="shared" si="84"/>
        <v>-0.12841076007864705</v>
      </c>
      <c r="AY94" s="727">
        <f t="shared" ref="AY94:AY157" si="87">(AI94/AZ87)^AY$9-1</f>
        <v>-0.1983720121575292</v>
      </c>
      <c r="AZ94" s="724">
        <f t="shared" si="79"/>
        <v>64.006725272808822</v>
      </c>
      <c r="BA94" s="108">
        <f t="shared" si="85"/>
        <v>4.7029155077431911E-2</v>
      </c>
      <c r="BB94" s="723">
        <f t="shared" si="85"/>
        <v>0.1285735137719542</v>
      </c>
      <c r="BC94" s="723">
        <f t="shared" si="85"/>
        <v>-3.4515203617090359E-2</v>
      </c>
      <c r="BD94" s="766"/>
      <c r="BE94" s="754"/>
      <c r="BF94" s="755"/>
      <c r="BG94" s="756"/>
      <c r="BH94" s="757"/>
      <c r="BI94" s="758"/>
      <c r="BJ94" s="743"/>
      <c r="BK94" s="742"/>
      <c r="BL94" s="737"/>
      <c r="BM94" s="933"/>
      <c r="BN94" s="741"/>
      <c r="BO94" s="741"/>
      <c r="BP94" s="740"/>
      <c r="BQ94" s="741"/>
      <c r="BR94" s="740"/>
      <c r="BS94" s="741"/>
      <c r="BT94" s="937"/>
      <c r="BU94" s="741"/>
      <c r="BV94" s="741"/>
      <c r="BW94" s="741"/>
      <c r="BX94" s="739"/>
      <c r="BY94" s="738"/>
      <c r="BZ94" s="942"/>
      <c r="CA94" s="946"/>
      <c r="CB94" s="737"/>
      <c r="CC94" s="737"/>
      <c r="CD94" s="736"/>
      <c r="CE94" s="786">
        <f>[3]OUTM!M94</f>
        <v>81.737615256365459</v>
      </c>
      <c r="CF94" s="779">
        <f>[1]OUTM!$T382</f>
        <v>1</v>
      </c>
      <c r="CG94" s="781">
        <f>[1]OUTM!$U382</f>
        <v>0</v>
      </c>
    </row>
    <row r="95" spans="1:85" ht="13.8" x14ac:dyDescent="0.25">
      <c r="A95" s="14">
        <v>2001.01</v>
      </c>
      <c r="B95" s="931">
        <f>[2]Pat!$B95/1000</f>
        <v>36.451000000000001</v>
      </c>
      <c r="C95" s="648">
        <v>1.70042116382055</v>
      </c>
      <c r="D95" s="649">
        <v>1</v>
      </c>
      <c r="E95" s="767">
        <v>22.258193934367501</v>
      </c>
      <c r="F95" s="768">
        <f t="shared" si="52"/>
        <v>21.436453965381705</v>
      </c>
      <c r="G95" s="769">
        <f t="shared" si="53"/>
        <v>21.436453965381705</v>
      </c>
      <c r="H95" s="772">
        <f t="shared" si="58"/>
        <v>22.152379336276201</v>
      </c>
      <c r="I95" s="662">
        <f t="shared" si="59"/>
        <v>-0.13749283192829717</v>
      </c>
      <c r="J95" s="665" t="e">
        <f t="shared" si="64"/>
        <v>#N/A</v>
      </c>
      <c r="K95" s="683"/>
      <c r="L95" s="684" t="str">
        <f t="shared" si="62"/>
        <v/>
      </c>
      <c r="M95" s="685">
        <f t="shared" si="71"/>
        <v>29.853002627267294</v>
      </c>
      <c r="N95" s="686">
        <f t="shared" si="72"/>
        <v>14.563409640167372</v>
      </c>
      <c r="O95" s="776">
        <v>22.58978514580863</v>
      </c>
      <c r="P95" s="691">
        <f t="shared" si="54"/>
        <v>-1.9362991135556951E-2</v>
      </c>
      <c r="Q95" s="665" t="e">
        <f t="shared" si="65"/>
        <v>#N/A</v>
      </c>
      <c r="R95" s="683"/>
      <c r="S95" s="684" t="str">
        <f t="shared" si="66"/>
        <v/>
      </c>
      <c r="T95" s="695">
        <f t="shared" si="73"/>
        <v>0.17998507283000453</v>
      </c>
      <c r="U95" s="728">
        <f t="shared" si="74"/>
        <v>-0.29060194584381749</v>
      </c>
      <c r="V95" s="725">
        <f t="shared" si="80"/>
        <v>-0.33859789039717847</v>
      </c>
      <c r="W95" s="726">
        <f t="shared" si="81"/>
        <v>-0.3886764031586285</v>
      </c>
      <c r="X95" s="727">
        <f t="shared" si="86"/>
        <v>-0.33167408210652971</v>
      </c>
      <c r="Y95" s="724">
        <f t="shared" si="78"/>
        <v>27.974402685308682</v>
      </c>
      <c r="Z95" s="108">
        <f t="shared" si="82"/>
        <v>6.8043152465711701E-2</v>
      </c>
      <c r="AA95" s="723">
        <f t="shared" si="82"/>
        <v>0.26104796967449617</v>
      </c>
      <c r="AB95" s="723">
        <f t="shared" si="82"/>
        <v>-0.12496166474307278</v>
      </c>
      <c r="AC95" s="931">
        <f>[2]Pat!$D95/1000</f>
        <v>65.599999999999994</v>
      </c>
      <c r="AD95" s="648">
        <v>1.0946034300706999</v>
      </c>
      <c r="AE95" s="649">
        <v>1</v>
      </c>
      <c r="AF95" s="767">
        <v>60.506029667999201</v>
      </c>
      <c r="AG95" s="768">
        <f t="shared" si="55"/>
        <v>59.930380444507577</v>
      </c>
      <c r="AH95" s="769">
        <f t="shared" si="56"/>
        <v>59.930380444507577</v>
      </c>
      <c r="AI95" s="772">
        <f t="shared" si="60"/>
        <v>61.562825736571419</v>
      </c>
      <c r="AJ95" s="662">
        <f t="shared" si="61"/>
        <v>1.1088962744740638E-2</v>
      </c>
      <c r="AK95" s="665" t="e">
        <f t="shared" si="63"/>
        <v>#N/A</v>
      </c>
      <c r="AL95" s="683"/>
      <c r="AM95" s="684" t="str">
        <f t="shared" si="75"/>
        <v/>
      </c>
      <c r="AN95" s="685">
        <f t="shared" si="76"/>
        <v>66.197876104931169</v>
      </c>
      <c r="AO95" s="686">
        <f t="shared" si="77"/>
        <v>47.163943515027213</v>
      </c>
      <c r="AP95" s="776">
        <v>61.710435386049625</v>
      </c>
      <c r="AQ95" s="691">
        <f t="shared" si="57"/>
        <v>-2.3919722580919567E-3</v>
      </c>
      <c r="AR95" s="665" t="e">
        <f t="shared" si="67"/>
        <v>#N/A</v>
      </c>
      <c r="AS95" s="683"/>
      <c r="AT95" s="684" t="str">
        <f t="shared" si="68"/>
        <v/>
      </c>
      <c r="AU95" s="695">
        <f t="shared" si="69"/>
        <v>6.6315022901131337E-2</v>
      </c>
      <c r="AV95" s="728">
        <f t="shared" si="70"/>
        <v>-0.24194377416563151</v>
      </c>
      <c r="AW95" s="725">
        <f t="shared" si="83"/>
        <v>-0.19811378903429</v>
      </c>
      <c r="AX95" s="726">
        <f t="shared" si="84"/>
        <v>-6.9348757556218166E-2</v>
      </c>
      <c r="AY95" s="727">
        <f t="shared" si="87"/>
        <v>-0.17469522798465609</v>
      </c>
      <c r="AZ95" s="724">
        <f t="shared" si="79"/>
        <v>62.739250691882752</v>
      </c>
      <c r="BA95" s="108">
        <f t="shared" si="85"/>
        <v>4.7029155077431911E-2</v>
      </c>
      <c r="BB95" s="723">
        <f t="shared" si="85"/>
        <v>0.1285735137719542</v>
      </c>
      <c r="BC95" s="723">
        <f t="shared" si="85"/>
        <v>-3.4515203617090359E-2</v>
      </c>
      <c r="BD95" s="766"/>
      <c r="BE95" s="754"/>
      <c r="BF95" s="755"/>
      <c r="BG95" s="756"/>
      <c r="BH95" s="757"/>
      <c r="BI95" s="758"/>
      <c r="BJ95" s="743"/>
      <c r="BK95" s="742"/>
      <c r="BL95" s="737"/>
      <c r="BM95" s="933"/>
      <c r="BN95" s="741"/>
      <c r="BO95" s="741"/>
      <c r="BP95" s="740"/>
      <c r="BQ95" s="741"/>
      <c r="BR95" s="740"/>
      <c r="BS95" s="741"/>
      <c r="BT95" s="937"/>
      <c r="BU95" s="741"/>
      <c r="BV95" s="741"/>
      <c r="BW95" s="741"/>
      <c r="BX95" s="739"/>
      <c r="BY95" s="738"/>
      <c r="BZ95" s="942"/>
      <c r="CA95" s="946"/>
      <c r="CB95" s="737"/>
      <c r="CC95" s="737"/>
      <c r="CD95" s="736"/>
      <c r="CE95" s="786">
        <f>[3]OUTM!M95</f>
        <v>81.046792193843245</v>
      </c>
      <c r="CF95" s="779">
        <f>[1]OUTM!$T383</f>
        <v>1</v>
      </c>
      <c r="CG95" s="781">
        <f>[1]OUTM!$U383</f>
        <v>1</v>
      </c>
    </row>
    <row r="96" spans="1:85" ht="13.8" x14ac:dyDescent="0.25">
      <c r="A96" s="14">
        <v>2001.02</v>
      </c>
      <c r="B96" s="931">
        <f>[2]Pat!$B96/1000</f>
        <v>16.106999999999999</v>
      </c>
      <c r="C96" s="648">
        <v>0.86031220906917505</v>
      </c>
      <c r="D96" s="649">
        <v>1</v>
      </c>
      <c r="E96" s="767">
        <v>20.343125785742199</v>
      </c>
      <c r="F96" s="768">
        <f t="shared" si="52"/>
        <v>18.722272949522775</v>
      </c>
      <c r="G96" s="769">
        <f t="shared" si="53"/>
        <v>18.722272949522775</v>
      </c>
      <c r="H96" s="772">
        <f t="shared" si="58"/>
        <v>19.20605222454143</v>
      </c>
      <c r="I96" s="662">
        <f t="shared" si="59"/>
        <v>-0.14271946057654558</v>
      </c>
      <c r="J96" s="665" t="e">
        <f t="shared" si="64"/>
        <v>#N/A</v>
      </c>
      <c r="K96" s="683"/>
      <c r="L96" s="684" t="str">
        <f t="shared" si="62"/>
        <v/>
      </c>
      <c r="M96" s="685">
        <f t="shared" si="71"/>
        <v>29.011784148551868</v>
      </c>
      <c r="N96" s="686">
        <f t="shared" si="72"/>
        <v>13.650270965368467</v>
      </c>
      <c r="O96" s="776">
        <v>22.31743475293155</v>
      </c>
      <c r="P96" s="691">
        <f t="shared" si="54"/>
        <v>-0.13941488181034867</v>
      </c>
      <c r="Q96" s="665" t="e">
        <f t="shared" si="65"/>
        <v>#N/A</v>
      </c>
      <c r="R96" s="683"/>
      <c r="S96" s="684" t="str">
        <f t="shared" si="66"/>
        <v/>
      </c>
      <c r="T96" s="695">
        <f t="shared" si="73"/>
        <v>0.16874252794279299</v>
      </c>
      <c r="U96" s="728">
        <f t="shared" si="74"/>
        <v>-0.32976635905796703</v>
      </c>
      <c r="V96" s="725">
        <f t="shared" si="80"/>
        <v>-0.42511236958057463</v>
      </c>
      <c r="W96" s="726">
        <f t="shared" si="81"/>
        <v>-0.50056251107724603</v>
      </c>
      <c r="X96" s="727">
        <f t="shared" si="86"/>
        <v>-0.41036609111307654</v>
      </c>
      <c r="Y96" s="724">
        <f t="shared" si="78"/>
        <v>26.790877137671622</v>
      </c>
      <c r="Z96" s="108">
        <f t="shared" si="82"/>
        <v>6.8043152465711701E-2</v>
      </c>
      <c r="AA96" s="723">
        <f t="shared" si="82"/>
        <v>0.26104796967449617</v>
      </c>
      <c r="AB96" s="723">
        <f t="shared" si="82"/>
        <v>-0.12496166474307278</v>
      </c>
      <c r="AC96" s="931">
        <f>[2]Pat!$D96/1000</f>
        <v>55.784999999999997</v>
      </c>
      <c r="AD96" s="648">
        <v>0.875827206058443</v>
      </c>
      <c r="AE96" s="649">
        <v>1</v>
      </c>
      <c r="AF96" s="767">
        <v>60.869325690725297</v>
      </c>
      <c r="AG96" s="768">
        <f t="shared" si="55"/>
        <v>63.6940707186453</v>
      </c>
      <c r="AH96" s="769">
        <f t="shared" si="56"/>
        <v>63.6940707186453</v>
      </c>
      <c r="AI96" s="772">
        <f t="shared" si="60"/>
        <v>60.735249787229343</v>
      </c>
      <c r="AJ96" s="662">
        <f t="shared" si="61"/>
        <v>-1.3533959187530847E-2</v>
      </c>
      <c r="AK96" s="665" t="e">
        <f t="shared" si="63"/>
        <v>#N/A</v>
      </c>
      <c r="AL96" s="683"/>
      <c r="AM96" s="684" t="str">
        <f t="shared" si="75"/>
        <v/>
      </c>
      <c r="AN96" s="685">
        <f t="shared" si="76"/>
        <v>63.937906600559387</v>
      </c>
      <c r="AO96" s="686">
        <f t="shared" si="77"/>
        <v>43.829800567613262</v>
      </c>
      <c r="AP96" s="776">
        <v>61.709243775880971</v>
      </c>
      <c r="AQ96" s="691">
        <f t="shared" si="57"/>
        <v>-1.5783599491010381E-2</v>
      </c>
      <c r="AR96" s="665" t="e">
        <f t="shared" si="67"/>
        <v>#N/A</v>
      </c>
      <c r="AS96" s="683"/>
      <c r="AT96" s="684" t="str">
        <f t="shared" si="68"/>
        <v/>
      </c>
      <c r="AU96" s="695">
        <f t="shared" si="69"/>
        <v>3.2775164495498332E-2</v>
      </c>
      <c r="AV96" s="728">
        <f t="shared" si="70"/>
        <v>-0.29714151683007128</v>
      </c>
      <c r="AW96" s="725">
        <f t="shared" si="83"/>
        <v>-0.16887090117794812</v>
      </c>
      <c r="AX96" s="726">
        <f t="shared" si="84"/>
        <v>-5.8171149652528897E-2</v>
      </c>
      <c r="AY96" s="727">
        <f t="shared" si="87"/>
        <v>-0.17078789358795765</v>
      </c>
      <c r="AZ96" s="724">
        <f t="shared" si="79"/>
        <v>61.710888954882101</v>
      </c>
      <c r="BA96" s="108">
        <f t="shared" si="85"/>
        <v>4.7029155077431911E-2</v>
      </c>
      <c r="BB96" s="723">
        <f t="shared" si="85"/>
        <v>0.1285735137719542</v>
      </c>
      <c r="BC96" s="723">
        <f t="shared" si="85"/>
        <v>-3.4515203617090359E-2</v>
      </c>
      <c r="BD96" s="766"/>
      <c r="BE96" s="754"/>
      <c r="BF96" s="755"/>
      <c r="BG96" s="756"/>
      <c r="BH96" s="757"/>
      <c r="BI96" s="758"/>
      <c r="BJ96" s="743"/>
      <c r="BK96" s="742"/>
      <c r="BL96" s="737"/>
      <c r="BM96" s="933"/>
      <c r="BN96" s="741"/>
      <c r="BO96" s="741"/>
      <c r="BP96" s="740"/>
      <c r="BQ96" s="741"/>
      <c r="BR96" s="740"/>
      <c r="BS96" s="741"/>
      <c r="BT96" s="937"/>
      <c r="BU96" s="741"/>
      <c r="BV96" s="741"/>
      <c r="BW96" s="741"/>
      <c r="BX96" s="739"/>
      <c r="BY96" s="738"/>
      <c r="BZ96" s="942"/>
      <c r="CA96" s="946"/>
      <c r="CB96" s="737"/>
      <c r="CC96" s="737"/>
      <c r="CD96" s="736"/>
      <c r="CE96" s="786">
        <f>[3]OUTM!M96</f>
        <v>76.910442795199032</v>
      </c>
      <c r="CF96" s="779">
        <f>[1]OUTM!$T384</f>
        <v>1</v>
      </c>
      <c r="CG96" s="781">
        <f>[1]OUTM!$U384</f>
        <v>1</v>
      </c>
    </row>
    <row r="97" spans="1:85" ht="13.8" x14ac:dyDescent="0.25">
      <c r="A97" s="14">
        <v>2001.03</v>
      </c>
      <c r="B97" s="931">
        <f>[2]Pat!$B97/1000</f>
        <v>17.594000000000001</v>
      </c>
      <c r="C97" s="648">
        <v>0.98053809476990095</v>
      </c>
      <c r="D97" s="649">
        <v>1</v>
      </c>
      <c r="E97" s="767">
        <v>18.798056318661899</v>
      </c>
      <c r="F97" s="768">
        <f t="shared" si="52"/>
        <v>17.943209033738476</v>
      </c>
      <c r="G97" s="769">
        <f t="shared" si="53"/>
        <v>17.943209033738476</v>
      </c>
      <c r="H97" s="772">
        <f t="shared" si="58"/>
        <v>18.175811116987106</v>
      </c>
      <c r="I97" s="662">
        <f t="shared" si="59"/>
        <v>-5.51337987969098E-2</v>
      </c>
      <c r="J97" s="665" t="e">
        <f t="shared" si="64"/>
        <v>#N/A</v>
      </c>
      <c r="K97" s="683"/>
      <c r="L97" s="684" t="str">
        <f t="shared" si="62"/>
        <v/>
      </c>
      <c r="M97" s="685">
        <f t="shared" si="71"/>
        <v>28.835935991764096</v>
      </c>
      <c r="N97" s="686">
        <f t="shared" si="72"/>
        <v>12.472291148854417</v>
      </c>
      <c r="O97" s="776">
        <v>22.053990298257744</v>
      </c>
      <c r="P97" s="691">
        <f t="shared" si="54"/>
        <v>-0.17584931927611369</v>
      </c>
      <c r="Q97" s="665" t="e">
        <f t="shared" si="65"/>
        <v>#N/A</v>
      </c>
      <c r="R97" s="683"/>
      <c r="S97" s="684" t="str">
        <f t="shared" si="66"/>
        <v/>
      </c>
      <c r="T97" s="695">
        <f t="shared" si="73"/>
        <v>0.16874252794279299</v>
      </c>
      <c r="U97" s="728">
        <f t="shared" si="74"/>
        <v>-0.3831567473898907</v>
      </c>
      <c r="V97" s="725">
        <f t="shared" si="80"/>
        <v>-0.43415849455324362</v>
      </c>
      <c r="W97" s="726">
        <f t="shared" si="81"/>
        <v>-0.51141991965855937</v>
      </c>
      <c r="X97" s="727">
        <f t="shared" si="86"/>
        <v>-0.42922821132104594</v>
      </c>
      <c r="Y97" s="724">
        <f t="shared" si="78"/>
        <v>25.628716780652447</v>
      </c>
      <c r="Z97" s="108">
        <f t="shared" si="82"/>
        <v>6.8043152465711701E-2</v>
      </c>
      <c r="AA97" s="723">
        <f t="shared" si="82"/>
        <v>0.26104796967449617</v>
      </c>
      <c r="AB97" s="723">
        <f t="shared" si="82"/>
        <v>-0.12496166474307278</v>
      </c>
      <c r="AC97" s="931">
        <f>[2]Pat!$D97/1000</f>
        <v>55.036000000000001</v>
      </c>
      <c r="AD97" s="648">
        <v>0.98945611026451197</v>
      </c>
      <c r="AE97" s="649">
        <v>1</v>
      </c>
      <c r="AF97" s="767">
        <v>59.909705805687899</v>
      </c>
      <c r="AG97" s="768">
        <f t="shared" si="55"/>
        <v>55.622477267119194</v>
      </c>
      <c r="AH97" s="769">
        <f t="shared" si="56"/>
        <v>55.622477267119194</v>
      </c>
      <c r="AI97" s="772">
        <f t="shared" si="60"/>
        <v>59.327592397546894</v>
      </c>
      <c r="AJ97" s="662">
        <f t="shared" si="61"/>
        <v>-2.3449751285241533E-2</v>
      </c>
      <c r="AK97" s="665" t="e">
        <f t="shared" si="63"/>
        <v>#N/A</v>
      </c>
      <c r="AL97" s="683"/>
      <c r="AM97" s="684" t="str">
        <f t="shared" si="75"/>
        <v/>
      </c>
      <c r="AN97" s="685">
        <f t="shared" si="76"/>
        <v>63.937906600559387</v>
      </c>
      <c r="AO97" s="686">
        <f t="shared" si="77"/>
        <v>40.753877619413458</v>
      </c>
      <c r="AP97" s="776">
        <v>61.720020084420824</v>
      </c>
      <c r="AQ97" s="691">
        <f t="shared" si="57"/>
        <v>-3.8762587627184208E-2</v>
      </c>
      <c r="AR97" s="665" t="e">
        <f t="shared" si="67"/>
        <v>#N/A</v>
      </c>
      <c r="AS97" s="683"/>
      <c r="AT97" s="684" t="str">
        <f t="shared" si="68"/>
        <v/>
      </c>
      <c r="AU97" s="695">
        <f t="shared" si="69"/>
        <v>3.2775164495498332E-2</v>
      </c>
      <c r="AV97" s="728">
        <f t="shared" si="70"/>
        <v>-0.34816702563755031</v>
      </c>
      <c r="AW97" s="725">
        <f t="shared" si="83"/>
        <v>-0.1517801062939228</v>
      </c>
      <c r="AX97" s="726">
        <f t="shared" si="84"/>
        <v>-7.0131803492611056E-2</v>
      </c>
      <c r="AY97" s="727">
        <f t="shared" si="87"/>
        <v>-0.17273351294222683</v>
      </c>
      <c r="AZ97" s="724">
        <f t="shared" si="79"/>
        <v>60.826217779883848</v>
      </c>
      <c r="BA97" s="108">
        <f t="shared" si="85"/>
        <v>4.7029155077431911E-2</v>
      </c>
      <c r="BB97" s="723">
        <f t="shared" si="85"/>
        <v>0.1285735137719542</v>
      </c>
      <c r="BC97" s="723">
        <f t="shared" si="85"/>
        <v>-3.4515203617090359E-2</v>
      </c>
      <c r="BD97" s="766"/>
      <c r="BE97" s="754"/>
      <c r="BF97" s="755"/>
      <c r="BG97" s="756"/>
      <c r="BH97" s="757"/>
      <c r="BI97" s="758"/>
      <c r="BJ97" s="743"/>
      <c r="BK97" s="742"/>
      <c r="BL97" s="737"/>
      <c r="BM97" s="933"/>
      <c r="BN97" s="741"/>
      <c r="BO97" s="741"/>
      <c r="BP97" s="740"/>
      <c r="BQ97" s="741"/>
      <c r="BR97" s="740"/>
      <c r="BS97" s="741"/>
      <c r="BT97" s="937"/>
      <c r="BU97" s="741"/>
      <c r="BV97" s="741"/>
      <c r="BW97" s="741"/>
      <c r="BX97" s="739"/>
      <c r="BY97" s="738"/>
      <c r="BZ97" s="942"/>
      <c r="CA97" s="946"/>
      <c r="CB97" s="737"/>
      <c r="CC97" s="737"/>
      <c r="CD97" s="736"/>
      <c r="CE97" s="786">
        <f>[3]OUTM!M97</f>
        <v>73.005918532034855</v>
      </c>
      <c r="CF97" s="779">
        <f>[1]OUTM!$T385</f>
        <v>1</v>
      </c>
      <c r="CG97" s="781">
        <f>[1]OUTM!$U385</f>
        <v>1</v>
      </c>
    </row>
    <row r="98" spans="1:85" ht="13.8" x14ac:dyDescent="0.25">
      <c r="A98" s="14">
        <v>2001.04</v>
      </c>
      <c r="B98" s="931">
        <f>[2]Pat!$B98/1000</f>
        <v>17.129000000000001</v>
      </c>
      <c r="C98" s="648">
        <v>0.94663844821779397</v>
      </c>
      <c r="D98" s="649">
        <v>1</v>
      </c>
      <c r="E98" s="767">
        <v>17.8439252164703</v>
      </c>
      <c r="F98" s="768">
        <f t="shared" si="52"/>
        <v>18.094553450948695</v>
      </c>
      <c r="G98" s="769">
        <f t="shared" si="53"/>
        <v>18.094553450948695</v>
      </c>
      <c r="H98" s="772">
        <f t="shared" si="58"/>
        <v>17.905698946086055</v>
      </c>
      <c r="I98" s="662">
        <f t="shared" si="59"/>
        <v>-1.497261154176816E-2</v>
      </c>
      <c r="J98" s="665" t="e">
        <f t="shared" si="64"/>
        <v>#N/A</v>
      </c>
      <c r="K98" s="683"/>
      <c r="L98" s="684" t="str">
        <f t="shared" si="62"/>
        <v/>
      </c>
      <c r="M98" s="685">
        <f t="shared" si="71"/>
        <v>27.871415355235346</v>
      </c>
      <c r="N98" s="686">
        <f t="shared" si="72"/>
        <v>11.458000210797936</v>
      </c>
      <c r="O98" s="776">
        <v>21.800315592602693</v>
      </c>
      <c r="P98" s="691">
        <f t="shared" si="54"/>
        <v>-0.17864955348803135</v>
      </c>
      <c r="Q98" s="665" t="e">
        <f t="shared" si="65"/>
        <v>#N/A</v>
      </c>
      <c r="R98" s="683"/>
      <c r="S98" s="684" t="str">
        <f t="shared" si="66"/>
        <v/>
      </c>
      <c r="T98" s="695">
        <f t="shared" si="73"/>
        <v>0.14503851575864291</v>
      </c>
      <c r="U98" s="728">
        <f t="shared" si="74"/>
        <v>-0.42964460177179409</v>
      </c>
      <c r="V98" s="725">
        <f t="shared" si="80"/>
        <v>-0.40020442266228684</v>
      </c>
      <c r="W98" s="726">
        <f t="shared" si="81"/>
        <v>-0.48419190504039866</v>
      </c>
      <c r="X98" s="727">
        <f t="shared" si="86"/>
        <v>-0.42257499147436706</v>
      </c>
      <c r="Y98" s="724">
        <f t="shared" si="78"/>
        <v>24.633108140554011</v>
      </c>
      <c r="Z98" s="108">
        <f t="shared" si="82"/>
        <v>6.8043152465711701E-2</v>
      </c>
      <c r="AA98" s="723">
        <f t="shared" si="82"/>
        <v>0.26104796967449617</v>
      </c>
      <c r="AB98" s="723">
        <f t="shared" si="82"/>
        <v>-0.12496166474307278</v>
      </c>
      <c r="AC98" s="931">
        <f>[2]Pat!$D98/1000</f>
        <v>52.744</v>
      </c>
      <c r="AD98" s="648">
        <v>0.84564475177512199</v>
      </c>
      <c r="AE98" s="649">
        <v>1</v>
      </c>
      <c r="AF98" s="767">
        <v>57.832193702392097</v>
      </c>
      <c r="AG98" s="768">
        <f t="shared" si="55"/>
        <v>62.371344337303881</v>
      </c>
      <c r="AH98" s="769">
        <f t="shared" si="56"/>
        <v>62.371344337303881</v>
      </c>
      <c r="AI98" s="772">
        <f t="shared" si="60"/>
        <v>59.027565585464188</v>
      </c>
      <c r="AJ98" s="662">
        <f t="shared" si="61"/>
        <v>-5.0699514894506307E-3</v>
      </c>
      <c r="AK98" s="665" t="e">
        <f t="shared" si="63"/>
        <v>#N/A</v>
      </c>
      <c r="AL98" s="683"/>
      <c r="AM98" s="684" t="str">
        <f t="shared" si="75"/>
        <v/>
      </c>
      <c r="AN98" s="685">
        <f t="shared" si="76"/>
        <v>63.937906600559387</v>
      </c>
      <c r="AO98" s="686">
        <f t="shared" si="77"/>
        <v>39.777922748973573</v>
      </c>
      <c r="AP98" s="776">
        <v>61.74382411430139</v>
      </c>
      <c r="AQ98" s="691">
        <f t="shared" si="57"/>
        <v>-4.3992392240053135E-2</v>
      </c>
      <c r="AR98" s="665" t="e">
        <f t="shared" si="67"/>
        <v>#N/A</v>
      </c>
      <c r="AS98" s="683"/>
      <c r="AT98" s="684" t="str">
        <f t="shared" si="68"/>
        <v/>
      </c>
      <c r="AU98" s="695">
        <f t="shared" si="69"/>
        <v>3.2775164495498332E-2</v>
      </c>
      <c r="AV98" s="728">
        <f t="shared" si="70"/>
        <v>-0.36563758475075658</v>
      </c>
      <c r="AW98" s="725">
        <f t="shared" si="83"/>
        <v>-0.10831632283944004</v>
      </c>
      <c r="AX98" s="726">
        <f t="shared" si="84"/>
        <v>-5.3907392587845271E-2</v>
      </c>
      <c r="AY98" s="727">
        <f t="shared" si="87"/>
        <v>-0.1515187118459993</v>
      </c>
      <c r="AZ98" s="724">
        <f t="shared" si="79"/>
        <v>60.228691903261598</v>
      </c>
      <c r="BA98" s="108">
        <f t="shared" si="85"/>
        <v>4.7029155077431911E-2</v>
      </c>
      <c r="BB98" s="723">
        <f t="shared" si="85"/>
        <v>0.1285735137719542</v>
      </c>
      <c r="BC98" s="723">
        <f t="shared" si="85"/>
        <v>-3.4515203617090359E-2</v>
      </c>
      <c r="BD98" s="766"/>
      <c r="BE98" s="754"/>
      <c r="BF98" s="755"/>
      <c r="BG98" s="756"/>
      <c r="BH98" s="757"/>
      <c r="BI98" s="758"/>
      <c r="BJ98" s="743"/>
      <c r="BK98" s="742"/>
      <c r="BL98" s="737"/>
      <c r="BM98" s="933"/>
      <c r="BN98" s="741"/>
      <c r="BO98" s="741"/>
      <c r="BP98" s="740"/>
      <c r="BQ98" s="741"/>
      <c r="BR98" s="740"/>
      <c r="BS98" s="741"/>
      <c r="BT98" s="937"/>
      <c r="BU98" s="741"/>
      <c r="BV98" s="741"/>
      <c r="BW98" s="741"/>
      <c r="BX98" s="739"/>
      <c r="BY98" s="738"/>
      <c r="BZ98" s="942"/>
      <c r="CA98" s="946"/>
      <c r="CB98" s="737"/>
      <c r="CC98" s="737"/>
      <c r="CD98" s="736"/>
      <c r="CE98" s="786">
        <f>[3]OUTM!M98</f>
        <v>71.208210561782096</v>
      </c>
      <c r="CF98" s="779">
        <f>[1]OUTM!$T386</f>
        <v>1</v>
      </c>
      <c r="CG98" s="781">
        <f>[1]OUTM!$U386</f>
        <v>1</v>
      </c>
    </row>
    <row r="99" spans="1:85" ht="13.8" x14ac:dyDescent="0.25">
      <c r="A99" s="14">
        <v>2001.05</v>
      </c>
      <c r="B99" s="931">
        <f>[2]Pat!$B99/1000</f>
        <v>17.606000000000002</v>
      </c>
      <c r="C99" s="648">
        <v>1.00660474454051</v>
      </c>
      <c r="D99" s="649">
        <v>1</v>
      </c>
      <c r="E99" s="767">
        <v>17.414974310884499</v>
      </c>
      <c r="F99" s="768">
        <f t="shared" si="52"/>
        <v>17.490479848708347</v>
      </c>
      <c r="G99" s="769">
        <f t="shared" si="53"/>
        <v>17.490479848708347</v>
      </c>
      <c r="H99" s="772">
        <f t="shared" si="58"/>
        <v>17.522978524378207</v>
      </c>
      <c r="I99" s="662">
        <f t="shared" si="59"/>
        <v>-2.1605960893973358E-2</v>
      </c>
      <c r="J99" s="665" t="e">
        <f t="shared" si="64"/>
        <v>#N/A</v>
      </c>
      <c r="K99" s="683"/>
      <c r="L99" s="684" t="str">
        <f t="shared" si="62"/>
        <v/>
      </c>
      <c r="M99" s="685">
        <f t="shared" si="71"/>
        <v>27.011336048260695</v>
      </c>
      <c r="N99" s="686">
        <f t="shared" si="72"/>
        <v>10.845146868263134</v>
      </c>
      <c r="O99" s="776">
        <v>21.557254310856742</v>
      </c>
      <c r="P99" s="691">
        <f t="shared" si="54"/>
        <v>-0.18714237575454029</v>
      </c>
      <c r="Q99" s="665" t="e">
        <f t="shared" si="65"/>
        <v>#N/A</v>
      </c>
      <c r="R99" s="683"/>
      <c r="S99" s="684" t="str">
        <f t="shared" si="66"/>
        <v/>
      </c>
      <c r="T99" s="695">
        <f t="shared" si="73"/>
        <v>0.14503851575864291</v>
      </c>
      <c r="U99" s="728">
        <f t="shared" si="74"/>
        <v>-0.45709363020309524</v>
      </c>
      <c r="V99" s="725">
        <f t="shared" si="80"/>
        <v>-0.39600479464987082</v>
      </c>
      <c r="W99" s="726">
        <f t="shared" si="81"/>
        <v>-0.46674736171430664</v>
      </c>
      <c r="X99" s="727">
        <f t="shared" si="86"/>
        <v>-0.41732367185615515</v>
      </c>
      <c r="Y99" s="724">
        <f t="shared" si="78"/>
        <v>23.675707671872871</v>
      </c>
      <c r="Z99" s="108">
        <f t="shared" si="82"/>
        <v>6.8043152465711701E-2</v>
      </c>
      <c r="AA99" s="723">
        <f t="shared" si="82"/>
        <v>0.26104796967449617</v>
      </c>
      <c r="AB99" s="723">
        <f t="shared" si="82"/>
        <v>-0.12496166474307278</v>
      </c>
      <c r="AC99" s="931">
        <f>[2]Pat!$D99/1000</f>
        <v>54.052999999999997</v>
      </c>
      <c r="AD99" s="648">
        <v>0.96964582520435205</v>
      </c>
      <c r="AE99" s="649">
        <v>1</v>
      </c>
      <c r="AF99" s="767">
        <v>55.381718415332301</v>
      </c>
      <c r="AG99" s="768">
        <f t="shared" si="55"/>
        <v>55.745096400129782</v>
      </c>
      <c r="AH99" s="769">
        <f t="shared" si="56"/>
        <v>55.745096400129782</v>
      </c>
      <c r="AI99" s="772">
        <f t="shared" si="60"/>
        <v>56.193623437461554</v>
      </c>
      <c r="AJ99" s="662">
        <f t="shared" si="61"/>
        <v>-4.9201259613042482E-2</v>
      </c>
      <c r="AK99" s="665" t="e">
        <f t="shared" si="63"/>
        <v>#N/A</v>
      </c>
      <c r="AL99" s="683"/>
      <c r="AM99" s="684" t="str">
        <f t="shared" si="75"/>
        <v/>
      </c>
      <c r="AN99" s="685">
        <f t="shared" si="76"/>
        <v>61.978567839852929</v>
      </c>
      <c r="AO99" s="686">
        <f t="shared" si="77"/>
        <v>39.777922748973573</v>
      </c>
      <c r="AP99" s="776">
        <v>61.781703246411944</v>
      </c>
      <c r="AQ99" s="691">
        <f t="shared" si="57"/>
        <v>-9.0448782006911199E-2</v>
      </c>
      <c r="AR99" s="665" t="e">
        <f t="shared" si="67"/>
        <v>#N/A</v>
      </c>
      <c r="AS99" s="683"/>
      <c r="AT99" s="684" t="str">
        <f t="shared" si="68"/>
        <v/>
      </c>
      <c r="AU99" s="695">
        <f t="shared" si="69"/>
        <v>1.941320374720279E-3</v>
      </c>
      <c r="AV99" s="728">
        <f t="shared" si="70"/>
        <v>-0.36563758475075658</v>
      </c>
      <c r="AW99" s="725">
        <f t="shared" si="83"/>
        <v>-9.9136315832159094E-2</v>
      </c>
      <c r="AX99" s="726">
        <f t="shared" si="84"/>
        <v>-0.12016648089671311</v>
      </c>
      <c r="AY99" s="727">
        <f t="shared" si="87"/>
        <v>-0.16252501302280176</v>
      </c>
      <c r="AZ99" s="724">
        <f t="shared" si="79"/>
        <v>59.713368950896211</v>
      </c>
      <c r="BA99" s="108">
        <f t="shared" si="85"/>
        <v>4.7029155077431911E-2</v>
      </c>
      <c r="BB99" s="723">
        <f t="shared" si="85"/>
        <v>0.1285735137719542</v>
      </c>
      <c r="BC99" s="723">
        <f t="shared" si="85"/>
        <v>-3.4515203617090359E-2</v>
      </c>
      <c r="BD99" s="766"/>
      <c r="BE99" s="754"/>
      <c r="BF99" s="755"/>
      <c r="BG99" s="756"/>
      <c r="BH99" s="757"/>
      <c r="BI99" s="758"/>
      <c r="BJ99" s="743"/>
      <c r="BK99" s="742"/>
      <c r="BL99" s="737"/>
      <c r="BM99" s="933"/>
      <c r="BN99" s="741"/>
      <c r="BO99" s="741"/>
      <c r="BP99" s="740"/>
      <c r="BQ99" s="741"/>
      <c r="BR99" s="740"/>
      <c r="BS99" s="741"/>
      <c r="BT99" s="937"/>
      <c r="BU99" s="741"/>
      <c r="BV99" s="741"/>
      <c r="BW99" s="741"/>
      <c r="BX99" s="739"/>
      <c r="BY99" s="738"/>
      <c r="BZ99" s="942"/>
      <c r="CA99" s="946"/>
      <c r="CB99" s="737"/>
      <c r="CC99" s="737"/>
      <c r="CD99" s="736"/>
      <c r="CE99" s="786">
        <f>[3]OUTM!M99</f>
        <v>72.14579533599985</v>
      </c>
      <c r="CF99" s="779">
        <f>[1]OUTM!$T387</f>
        <v>1</v>
      </c>
      <c r="CG99" s="781">
        <f>[1]OUTM!$U387</f>
        <v>1</v>
      </c>
    </row>
    <row r="100" spans="1:85" ht="13.8" x14ac:dyDescent="0.25">
      <c r="A100" s="14">
        <v>2001.06</v>
      </c>
      <c r="B100" s="931">
        <f>[2]Pat!$B100/1000</f>
        <v>15.78</v>
      </c>
      <c r="C100" s="648">
        <v>0.92734063138014</v>
      </c>
      <c r="D100" s="649">
        <v>1</v>
      </c>
      <c r="E100" s="767">
        <v>17.266473978055402</v>
      </c>
      <c r="F100" s="768">
        <f t="shared" si="52"/>
        <v>17.016400949147439</v>
      </c>
      <c r="G100" s="769">
        <f t="shared" si="53"/>
        <v>17.016400949147439</v>
      </c>
      <c r="H100" s="772">
        <f t="shared" si="58"/>
        <v>17.397353972009721</v>
      </c>
      <c r="I100" s="662">
        <f t="shared" si="59"/>
        <v>-7.194954075461551E-3</v>
      </c>
      <c r="J100" s="665" t="e">
        <f t="shared" si="64"/>
        <v>#N/A</v>
      </c>
      <c r="K100" s="683"/>
      <c r="L100" s="684" t="str">
        <f t="shared" si="62"/>
        <v/>
      </c>
      <c r="M100" s="685">
        <f t="shared" si="71"/>
        <v>26.871358240811187</v>
      </c>
      <c r="N100" s="686">
        <f t="shared" si="72"/>
        <v>10.797701018894703</v>
      </c>
      <c r="O100" s="776">
        <v>21.32562990664</v>
      </c>
      <c r="P100" s="691">
        <f t="shared" si="54"/>
        <v>-0.18420445031765087</v>
      </c>
      <c r="Q100" s="665" t="e">
        <f t="shared" si="65"/>
        <v>#N/A</v>
      </c>
      <c r="R100" s="683"/>
      <c r="S100" s="684" t="str">
        <f t="shared" si="66"/>
        <v/>
      </c>
      <c r="T100" s="695">
        <f t="shared" si="73"/>
        <v>0.14503851575864291</v>
      </c>
      <c r="U100" s="728">
        <f t="shared" si="74"/>
        <v>-0.45709363020309524</v>
      </c>
      <c r="V100" s="725">
        <f t="shared" si="80"/>
        <v>-0.39667802089106374</v>
      </c>
      <c r="W100" s="726">
        <f t="shared" si="81"/>
        <v>-0.43382835082124604</v>
      </c>
      <c r="X100" s="727">
        <f t="shared" si="86"/>
        <v>-0.40314980122350719</v>
      </c>
      <c r="Y100" s="724">
        <f t="shared" si="78"/>
        <v>22.722492503560005</v>
      </c>
      <c r="Z100" s="108">
        <f t="shared" si="82"/>
        <v>6.8043152465711701E-2</v>
      </c>
      <c r="AA100" s="723">
        <f t="shared" si="82"/>
        <v>0.26104796967449617</v>
      </c>
      <c r="AB100" s="723">
        <f t="shared" si="82"/>
        <v>-0.12496166474307278</v>
      </c>
      <c r="AC100" s="931">
        <f>[2]Pat!$D100/1000</f>
        <v>49.347999999999999</v>
      </c>
      <c r="AD100" s="648">
        <v>0.96926211486399505</v>
      </c>
      <c r="AE100" s="649">
        <v>1</v>
      </c>
      <c r="AF100" s="767">
        <v>53.150950939257903</v>
      </c>
      <c r="AG100" s="768">
        <f t="shared" si="55"/>
        <v>50.912956612282748</v>
      </c>
      <c r="AH100" s="769">
        <f t="shared" si="56"/>
        <v>50.912956612282748</v>
      </c>
      <c r="AI100" s="772">
        <f t="shared" si="60"/>
        <v>51.413018561068327</v>
      </c>
      <c r="AJ100" s="662">
        <f t="shared" si="61"/>
        <v>-8.8911868705949082E-2</v>
      </c>
      <c r="AK100" s="665" t="e">
        <f t="shared" si="63"/>
        <v>#N/A</v>
      </c>
      <c r="AL100" s="683"/>
      <c r="AM100" s="684" t="str">
        <f t="shared" si="75"/>
        <v/>
      </c>
      <c r="AN100" s="685">
        <f t="shared" si="76"/>
        <v>61.562825736571419</v>
      </c>
      <c r="AO100" s="686">
        <f t="shared" si="77"/>
        <v>39.777922748973573</v>
      </c>
      <c r="AP100" s="776">
        <v>61.83469075853413</v>
      </c>
      <c r="AQ100" s="691">
        <f t="shared" si="57"/>
        <v>-0.16854086386819123</v>
      </c>
      <c r="AR100" s="665" t="e">
        <f t="shared" si="67"/>
        <v>#N/A</v>
      </c>
      <c r="AS100" s="683"/>
      <c r="AT100" s="684" t="str">
        <f t="shared" si="68"/>
        <v/>
      </c>
      <c r="AU100" s="695">
        <f t="shared" si="69"/>
        <v>-2.3919722580919567E-3</v>
      </c>
      <c r="AV100" s="728">
        <f t="shared" si="70"/>
        <v>-0.36563758475075658</v>
      </c>
      <c r="AW100" s="725">
        <f t="shared" si="83"/>
        <v>-0.1725132422451876</v>
      </c>
      <c r="AX100" s="726">
        <f t="shared" si="84"/>
        <v>-0.24141749539631541</v>
      </c>
      <c r="AY100" s="727">
        <f t="shared" si="87"/>
        <v>-0.20846562107857647</v>
      </c>
      <c r="AZ100" s="724">
        <f t="shared" si="79"/>
        <v>58.82015963944179</v>
      </c>
      <c r="BA100" s="108">
        <f t="shared" si="85"/>
        <v>4.7029155077431911E-2</v>
      </c>
      <c r="BB100" s="723">
        <f t="shared" si="85"/>
        <v>0.1285735137719542</v>
      </c>
      <c r="BC100" s="723">
        <f t="shared" si="85"/>
        <v>-3.4515203617090359E-2</v>
      </c>
      <c r="BD100" s="766"/>
      <c r="BE100" s="754"/>
      <c r="BF100" s="755"/>
      <c r="BG100" s="756"/>
      <c r="BH100" s="757"/>
      <c r="BI100" s="758"/>
      <c r="BJ100" s="743"/>
      <c r="BK100" s="742"/>
      <c r="BL100" s="737"/>
      <c r="BM100" s="933"/>
      <c r="BN100" s="741"/>
      <c r="BO100" s="741"/>
      <c r="BP100" s="740"/>
      <c r="BQ100" s="741"/>
      <c r="BR100" s="740"/>
      <c r="BS100" s="741"/>
      <c r="BT100" s="937"/>
      <c r="BU100" s="741"/>
      <c r="BV100" s="741"/>
      <c r="BW100" s="741"/>
      <c r="BX100" s="739"/>
      <c r="BY100" s="738"/>
      <c r="BZ100" s="942"/>
      <c r="CA100" s="946"/>
      <c r="CB100" s="737"/>
      <c r="CC100" s="737"/>
      <c r="CD100" s="736"/>
      <c r="CE100" s="786">
        <f>[3]OUTM!M100</f>
        <v>72.025993475786294</v>
      </c>
      <c r="CF100" s="779">
        <f>[1]OUTM!$T388</f>
        <v>1</v>
      </c>
      <c r="CG100" s="781">
        <f>[1]OUTM!$U388</f>
        <v>1</v>
      </c>
    </row>
    <row r="101" spans="1:85" ht="13.8" x14ac:dyDescent="0.25">
      <c r="A101" s="14">
        <v>2001.07</v>
      </c>
      <c r="B101" s="931">
        <f>[2]Pat!$B101/1000</f>
        <v>18.748999999999999</v>
      </c>
      <c r="C101" s="648">
        <v>1.03779811738546</v>
      </c>
      <c r="D101" s="649">
        <v>1</v>
      </c>
      <c r="E101" s="767">
        <v>17.028109580305902</v>
      </c>
      <c r="F101" s="768">
        <f t="shared" si="52"/>
        <v>18.066134141035665</v>
      </c>
      <c r="G101" s="769">
        <f t="shared" si="53"/>
        <v>18.066134141035665</v>
      </c>
      <c r="H101" s="772">
        <f t="shared" si="58"/>
        <v>17.448639512512603</v>
      </c>
      <c r="I101" s="662">
        <f t="shared" si="59"/>
        <v>2.9435566275968403E-3</v>
      </c>
      <c r="J101" s="665" t="e">
        <f t="shared" si="64"/>
        <v>#N/A</v>
      </c>
      <c r="K101" s="683"/>
      <c r="L101" s="684" t="str">
        <f t="shared" si="62"/>
        <v/>
      </c>
      <c r="M101" s="685">
        <f t="shared" si="71"/>
        <v>26.621593248511672</v>
      </c>
      <c r="N101" s="686">
        <f t="shared" si="72"/>
        <v>10.713705705925726</v>
      </c>
      <c r="O101" s="776">
        <v>21.106244887177017</v>
      </c>
      <c r="P101" s="691">
        <f t="shared" si="54"/>
        <v>-0.17329493684054487</v>
      </c>
      <c r="Q101" s="665" t="e">
        <f t="shared" si="65"/>
        <v>#N/A</v>
      </c>
      <c r="R101" s="683"/>
      <c r="S101" s="684" t="str">
        <f t="shared" si="66"/>
        <v/>
      </c>
      <c r="T101" s="695">
        <f t="shared" si="73"/>
        <v>0.14503851575864291</v>
      </c>
      <c r="U101" s="728">
        <f t="shared" si="74"/>
        <v>-0.4590009868886008</v>
      </c>
      <c r="V101" s="725">
        <f t="shared" si="80"/>
        <v>-0.37395933108811197</v>
      </c>
      <c r="W101" s="726">
        <f t="shared" si="81"/>
        <v>-0.38587539903469492</v>
      </c>
      <c r="X101" s="727">
        <f t="shared" si="86"/>
        <v>-0.38432921467779313</v>
      </c>
      <c r="Y101" s="724">
        <f t="shared" si="78"/>
        <v>21.853927849999778</v>
      </c>
      <c r="Z101" s="108">
        <f t="shared" si="82"/>
        <v>6.8043152465711701E-2</v>
      </c>
      <c r="AA101" s="723">
        <f t="shared" si="82"/>
        <v>0.26104796967449617</v>
      </c>
      <c r="AB101" s="723">
        <f t="shared" si="82"/>
        <v>-0.12496166474307278</v>
      </c>
      <c r="AC101" s="931">
        <f>[2]Pat!$D101/1000</f>
        <v>53.853999999999999</v>
      </c>
      <c r="AD101" s="648">
        <v>1.1200667128753901</v>
      </c>
      <c r="AE101" s="649">
        <v>1</v>
      </c>
      <c r="AF101" s="767">
        <v>51.220759115858201</v>
      </c>
      <c r="AG101" s="768">
        <f t="shared" si="55"/>
        <v>48.081064619578044</v>
      </c>
      <c r="AH101" s="769">
        <f t="shared" si="56"/>
        <v>48.081064619578044</v>
      </c>
      <c r="AI101" s="772">
        <f t="shared" si="60"/>
        <v>49.429995994818924</v>
      </c>
      <c r="AJ101" s="662">
        <f t="shared" si="61"/>
        <v>-3.9333973497992517E-2</v>
      </c>
      <c r="AK101" s="665" t="e">
        <f t="shared" si="63"/>
        <v>#N/A</v>
      </c>
      <c r="AL101" s="683"/>
      <c r="AM101" s="684" t="str">
        <f t="shared" si="75"/>
        <v/>
      </c>
      <c r="AN101" s="685">
        <f t="shared" si="76"/>
        <v>61.562825736571419</v>
      </c>
      <c r="AO101" s="686">
        <f t="shared" si="77"/>
        <v>39.777922748973573</v>
      </c>
      <c r="AP101" s="776">
        <v>61.903790914535747</v>
      </c>
      <c r="AQ101" s="691">
        <f t="shared" si="57"/>
        <v>-0.2015029247067941</v>
      </c>
      <c r="AR101" s="665" t="e">
        <f t="shared" si="67"/>
        <v>#N/A</v>
      </c>
      <c r="AS101" s="683"/>
      <c r="AT101" s="684" t="str">
        <f t="shared" si="68"/>
        <v/>
      </c>
      <c r="AU101" s="695">
        <f t="shared" si="69"/>
        <v>-2.3919722580919567E-3</v>
      </c>
      <c r="AV101" s="728">
        <f t="shared" si="70"/>
        <v>-0.36563758475075658</v>
      </c>
      <c r="AW101" s="725">
        <f t="shared" si="83"/>
        <v>-0.22690624978349749</v>
      </c>
      <c r="AX101" s="726">
        <f t="shared" si="84"/>
        <v>-0.2746466552791107</v>
      </c>
      <c r="AY101" s="727">
        <f t="shared" si="87"/>
        <v>-0.21971300555605733</v>
      </c>
      <c r="AZ101" s="724">
        <f t="shared" si="79"/>
        <v>57.61116708896342</v>
      </c>
      <c r="BA101" s="108">
        <f t="shared" si="85"/>
        <v>4.7029155077431911E-2</v>
      </c>
      <c r="BB101" s="723">
        <f t="shared" si="85"/>
        <v>0.1285735137719542</v>
      </c>
      <c r="BC101" s="723">
        <f t="shared" si="85"/>
        <v>-3.4515203617090359E-2</v>
      </c>
      <c r="BD101" s="766"/>
      <c r="BE101" s="754"/>
      <c r="BF101" s="755"/>
      <c r="BG101" s="756"/>
      <c r="BH101" s="757"/>
      <c r="BI101" s="758"/>
      <c r="BJ101" s="743"/>
      <c r="BK101" s="742"/>
      <c r="BL101" s="737"/>
      <c r="BM101" s="933"/>
      <c r="BN101" s="741"/>
      <c r="BO101" s="741"/>
      <c r="BP101" s="740"/>
      <c r="BQ101" s="741"/>
      <c r="BR101" s="740"/>
      <c r="BS101" s="741"/>
      <c r="BT101" s="937"/>
      <c r="BU101" s="741"/>
      <c r="BV101" s="741"/>
      <c r="BW101" s="741"/>
      <c r="BX101" s="739"/>
      <c r="BY101" s="738"/>
      <c r="BZ101" s="942"/>
      <c r="CA101" s="946"/>
      <c r="CB101" s="737"/>
      <c r="CC101" s="737"/>
      <c r="CD101" s="736"/>
      <c r="CE101" s="786">
        <f>[3]OUTM!M101</f>
        <v>68.84733645462498</v>
      </c>
      <c r="CF101" s="779">
        <f>[1]OUTM!$T389</f>
        <v>1</v>
      </c>
      <c r="CG101" s="781">
        <f>[1]OUTM!$U389</f>
        <v>1</v>
      </c>
    </row>
    <row r="102" spans="1:85" ht="13.8" x14ac:dyDescent="0.25">
      <c r="A102" s="14">
        <v>2001.08</v>
      </c>
      <c r="B102" s="931">
        <f>[2]Pat!$B102/1000</f>
        <v>17.565999999999999</v>
      </c>
      <c r="C102" s="648">
        <v>1.0552755813271699</v>
      </c>
      <c r="D102" s="649">
        <v>1</v>
      </c>
      <c r="E102" s="767">
        <v>16.475070978879899</v>
      </c>
      <c r="F102" s="768">
        <f t="shared" si="52"/>
        <v>16.645888818831644</v>
      </c>
      <c r="G102" s="769">
        <f t="shared" si="53"/>
        <v>16.645888818831644</v>
      </c>
      <c r="H102" s="772">
        <f t="shared" si="58"/>
        <v>16.70151585527142</v>
      </c>
      <c r="I102" s="662">
        <f t="shared" si="59"/>
        <v>-4.3762195629909947E-2</v>
      </c>
      <c r="J102" s="665" t="e">
        <f t="shared" si="64"/>
        <v>#N/A</v>
      </c>
      <c r="K102" s="683"/>
      <c r="L102" s="684" t="str">
        <f t="shared" si="62"/>
        <v/>
      </c>
      <c r="M102" s="685">
        <f t="shared" si="71"/>
        <v>26.516437382922636</v>
      </c>
      <c r="N102" s="686">
        <f t="shared" si="72"/>
        <v>9.7659313624340385</v>
      </c>
      <c r="O102" s="776">
        <v>20.89988136365945</v>
      </c>
      <c r="P102" s="691">
        <f t="shared" si="54"/>
        <v>-0.20087987272923546</v>
      </c>
      <c r="Q102" s="665" t="e">
        <f t="shared" si="65"/>
        <v>#N/A</v>
      </c>
      <c r="R102" s="683"/>
      <c r="S102" s="684" t="str">
        <f t="shared" si="66"/>
        <v/>
      </c>
      <c r="T102" s="695">
        <f t="shared" si="73"/>
        <v>0.14503851575864291</v>
      </c>
      <c r="U102" s="728">
        <f t="shared" si="74"/>
        <v>-0.50540099435249397</v>
      </c>
      <c r="V102" s="725">
        <f t="shared" si="80"/>
        <v>-0.38168494052159785</v>
      </c>
      <c r="W102" s="726">
        <f t="shared" si="81"/>
        <v>-0.39127948015797998</v>
      </c>
      <c r="X102" s="727">
        <f t="shared" si="86"/>
        <v>-0.39052588516593711</v>
      </c>
      <c r="Y102" s="724">
        <f t="shared" si="78"/>
        <v>20.99477616725067</v>
      </c>
      <c r="Z102" s="108">
        <f t="shared" si="82"/>
        <v>6.8043152465711701E-2</v>
      </c>
      <c r="AA102" s="723">
        <f t="shared" si="82"/>
        <v>0.26104796967449617</v>
      </c>
      <c r="AB102" s="723">
        <f t="shared" si="82"/>
        <v>-0.12496166474307278</v>
      </c>
      <c r="AC102" s="931">
        <f>[2]Pat!$D102/1000</f>
        <v>56.51</v>
      </c>
      <c r="AD102" s="648">
        <v>1.1158083457362</v>
      </c>
      <c r="AE102" s="649">
        <v>1</v>
      </c>
      <c r="AF102" s="767">
        <v>49.478490356090497</v>
      </c>
      <c r="AG102" s="768">
        <f t="shared" si="55"/>
        <v>50.644898127836839</v>
      </c>
      <c r="AH102" s="769">
        <f t="shared" si="56"/>
        <v>50.644898127836839</v>
      </c>
      <c r="AI102" s="772">
        <f t="shared" si="60"/>
        <v>49.780540220165463</v>
      </c>
      <c r="AJ102" s="662">
        <f t="shared" si="61"/>
        <v>7.0667027418116427E-3</v>
      </c>
      <c r="AK102" s="665" t="e">
        <f t="shared" si="63"/>
        <v>#N/A</v>
      </c>
      <c r="AL102" s="683"/>
      <c r="AM102" s="684" t="str">
        <f t="shared" si="75"/>
        <v/>
      </c>
      <c r="AN102" s="685">
        <f t="shared" si="76"/>
        <v>61.562825736571419</v>
      </c>
      <c r="AO102" s="686">
        <f t="shared" si="77"/>
        <v>39.777922748973573</v>
      </c>
      <c r="AP102" s="776">
        <v>61.989953867837045</v>
      </c>
      <c r="AQ102" s="691">
        <f t="shared" si="57"/>
        <v>-0.19695794053504423</v>
      </c>
      <c r="AR102" s="665" t="e">
        <f t="shared" si="67"/>
        <v>#N/A</v>
      </c>
      <c r="AS102" s="683"/>
      <c r="AT102" s="684" t="str">
        <f t="shared" si="68"/>
        <v/>
      </c>
      <c r="AU102" s="695">
        <f t="shared" si="69"/>
        <v>-2.3919722580919567E-3</v>
      </c>
      <c r="AV102" s="728">
        <f t="shared" si="70"/>
        <v>-0.36563758475075658</v>
      </c>
      <c r="AW102" s="725">
        <f t="shared" si="83"/>
        <v>-0.19681041438721325</v>
      </c>
      <c r="AX102" s="726">
        <f t="shared" si="84"/>
        <v>-0.23639818604247986</v>
      </c>
      <c r="AY102" s="727">
        <f t="shared" si="87"/>
        <v>-0.1991715992722779</v>
      </c>
      <c r="AZ102" s="724">
        <f t="shared" si="79"/>
        <v>56.594664787322799</v>
      </c>
      <c r="BA102" s="108">
        <f t="shared" si="85"/>
        <v>4.7029155077431911E-2</v>
      </c>
      <c r="BB102" s="723">
        <f t="shared" si="85"/>
        <v>0.1285735137719542</v>
      </c>
      <c r="BC102" s="723">
        <f t="shared" si="85"/>
        <v>-3.4515203617090359E-2</v>
      </c>
      <c r="BD102" s="766"/>
      <c r="BE102" s="754"/>
      <c r="BF102" s="755"/>
      <c r="BG102" s="756"/>
      <c r="BH102" s="757"/>
      <c r="BI102" s="758"/>
      <c r="BJ102" s="743"/>
      <c r="BK102" s="742"/>
      <c r="BL102" s="737"/>
      <c r="BM102" s="933"/>
      <c r="BN102" s="741"/>
      <c r="BO102" s="741"/>
      <c r="BP102" s="740"/>
      <c r="BQ102" s="741"/>
      <c r="BR102" s="740"/>
      <c r="BS102" s="741"/>
      <c r="BT102" s="937"/>
      <c r="BU102" s="741"/>
      <c r="BV102" s="741"/>
      <c r="BW102" s="741"/>
      <c r="BX102" s="739"/>
      <c r="BY102" s="738"/>
      <c r="BZ102" s="942"/>
      <c r="CA102" s="946"/>
      <c r="CB102" s="737"/>
      <c r="CC102" s="737"/>
      <c r="CD102" s="736"/>
      <c r="CE102" s="786">
        <f>[3]OUTM!M102</f>
        <v>66.228211535529198</v>
      </c>
      <c r="CF102" s="779">
        <f>[1]OUTM!$T390</f>
        <v>1</v>
      </c>
      <c r="CG102" s="781">
        <f>[1]OUTM!$U390</f>
        <v>1</v>
      </c>
    </row>
    <row r="103" spans="1:85" ht="13.8" x14ac:dyDescent="0.25">
      <c r="A103" s="14">
        <v>2001.09</v>
      </c>
      <c r="B103" s="931">
        <f>[2]Pat!$B103/1000</f>
        <v>15.18</v>
      </c>
      <c r="C103" s="648">
        <v>0.98264183000049199</v>
      </c>
      <c r="D103" s="649">
        <v>1</v>
      </c>
      <c r="E103" s="767">
        <v>15.6376328988098</v>
      </c>
      <c r="F103" s="768">
        <f t="shared" si="52"/>
        <v>15.448151642386728</v>
      </c>
      <c r="G103" s="769">
        <f t="shared" si="53"/>
        <v>15.448151642386728</v>
      </c>
      <c r="H103" s="772">
        <f t="shared" si="58"/>
        <v>15.475211285842871</v>
      </c>
      <c r="I103" s="662">
        <f t="shared" si="59"/>
        <v>-7.6260013236400942E-2</v>
      </c>
      <c r="J103" s="665" t="e">
        <f t="shared" si="64"/>
        <v>#N/A</v>
      </c>
      <c r="K103" s="683"/>
      <c r="L103" s="684" t="str">
        <f t="shared" si="62"/>
        <v/>
      </c>
      <c r="M103" s="685">
        <f t="shared" si="71"/>
        <v>25.4174956466995</v>
      </c>
      <c r="N103" s="686">
        <f t="shared" si="72"/>
        <v>8.3535424953158</v>
      </c>
      <c r="O103" s="776">
        <v>20.707302456596842</v>
      </c>
      <c r="P103" s="691">
        <f t="shared" si="54"/>
        <v>-0.25266889213216448</v>
      </c>
      <c r="Q103" s="665" t="e">
        <f t="shared" si="65"/>
        <v>#N/A</v>
      </c>
      <c r="R103" s="683"/>
      <c r="S103" s="684" t="str">
        <f t="shared" si="66"/>
        <v/>
      </c>
      <c r="T103" s="695">
        <f t="shared" si="73"/>
        <v>0.11138242875923532</v>
      </c>
      <c r="U103" s="728">
        <f t="shared" si="74"/>
        <v>-0.57608904299958841</v>
      </c>
      <c r="V103" s="725">
        <f t="shared" si="80"/>
        <v>-0.42410014606780411</v>
      </c>
      <c r="W103" s="726">
        <f t="shared" si="81"/>
        <v>-0.43058173467256544</v>
      </c>
      <c r="X103" s="727">
        <f t="shared" si="86"/>
        <v>-0.40954926393276192</v>
      </c>
      <c r="Y103" s="724">
        <f t="shared" si="78"/>
        <v>20.045097254336643</v>
      </c>
      <c r="Z103" s="108">
        <f t="shared" si="82"/>
        <v>6.8043152465711701E-2</v>
      </c>
      <c r="AA103" s="723">
        <f t="shared" si="82"/>
        <v>0.26104796967449617</v>
      </c>
      <c r="AB103" s="723">
        <f t="shared" si="82"/>
        <v>-0.12496166474307278</v>
      </c>
      <c r="AC103" s="931">
        <f>[2]Pat!$D103/1000</f>
        <v>49.511000000000003</v>
      </c>
      <c r="AD103" s="648">
        <v>0.99516997534970897</v>
      </c>
      <c r="AE103" s="649">
        <v>1</v>
      </c>
      <c r="AF103" s="767">
        <v>47.672361623062798</v>
      </c>
      <c r="AG103" s="768">
        <f t="shared" si="55"/>
        <v>49.751300005410158</v>
      </c>
      <c r="AH103" s="769">
        <f t="shared" si="56"/>
        <v>49.751300005410158</v>
      </c>
      <c r="AI103" s="772">
        <f t="shared" si="60"/>
        <v>49.308067892855263</v>
      </c>
      <c r="AJ103" s="662">
        <f t="shared" si="61"/>
        <v>-9.5364324314288363E-3</v>
      </c>
      <c r="AK103" s="665" t="e">
        <f t="shared" si="63"/>
        <v>#N/A</v>
      </c>
      <c r="AL103" s="683"/>
      <c r="AM103" s="684" t="str">
        <f t="shared" si="75"/>
        <v/>
      </c>
      <c r="AN103" s="685">
        <f t="shared" si="76"/>
        <v>61.562825736571419</v>
      </c>
      <c r="AO103" s="686">
        <f t="shared" si="77"/>
        <v>39.777922748973573</v>
      </c>
      <c r="AP103" s="776">
        <v>62.094065006567924</v>
      </c>
      <c r="AQ103" s="691">
        <f t="shared" si="57"/>
        <v>-0.20591335278758505</v>
      </c>
      <c r="AR103" s="665" t="e">
        <f t="shared" si="67"/>
        <v>#N/A</v>
      </c>
      <c r="AS103" s="683"/>
      <c r="AT103" s="684" t="str">
        <f t="shared" si="68"/>
        <v/>
      </c>
      <c r="AU103" s="695">
        <f t="shared" si="69"/>
        <v>-2.3919722580919567E-3</v>
      </c>
      <c r="AV103" s="728">
        <f t="shared" si="70"/>
        <v>-0.36563758475075658</v>
      </c>
      <c r="AW103" s="725">
        <f t="shared" si="83"/>
        <v>-0.13409940885583627</v>
      </c>
      <c r="AX103" s="726">
        <f t="shared" si="84"/>
        <v>-0.22465706496976445</v>
      </c>
      <c r="AY103" s="727">
        <f t="shared" si="87"/>
        <v>-0.1937793170369313</v>
      </c>
      <c r="AZ103" s="724">
        <f t="shared" si="79"/>
        <v>55.958315493508536</v>
      </c>
      <c r="BA103" s="108">
        <f t="shared" si="85"/>
        <v>4.7029155077431911E-2</v>
      </c>
      <c r="BB103" s="723">
        <f t="shared" si="85"/>
        <v>0.1285735137719542</v>
      </c>
      <c r="BC103" s="723">
        <f t="shared" si="85"/>
        <v>-3.4515203617090359E-2</v>
      </c>
      <c r="BD103" s="766"/>
      <c r="BE103" s="754"/>
      <c r="BF103" s="755"/>
      <c r="BG103" s="756"/>
      <c r="BH103" s="757"/>
      <c r="BI103" s="758"/>
      <c r="BJ103" s="743"/>
      <c r="BK103" s="742"/>
      <c r="BL103" s="737"/>
      <c r="BM103" s="933"/>
      <c r="BN103" s="741"/>
      <c r="BO103" s="741"/>
      <c r="BP103" s="740"/>
      <c r="BQ103" s="741"/>
      <c r="BR103" s="740"/>
      <c r="BS103" s="741"/>
      <c r="BT103" s="937"/>
      <c r="BU103" s="741"/>
      <c r="BV103" s="741"/>
      <c r="BW103" s="741"/>
      <c r="BX103" s="739"/>
      <c r="BY103" s="738"/>
      <c r="BZ103" s="942"/>
      <c r="CA103" s="946"/>
      <c r="CB103" s="737"/>
      <c r="CC103" s="737"/>
      <c r="CD103" s="736"/>
      <c r="CE103" s="786">
        <f>[3]OUTM!M103</f>
        <v>64.180858176617932</v>
      </c>
      <c r="CF103" s="779">
        <f>[1]OUTM!$T391</f>
        <v>1</v>
      </c>
      <c r="CG103" s="781">
        <f>[1]OUTM!$U391</f>
        <v>1</v>
      </c>
    </row>
    <row r="104" spans="1:85" ht="13.8" x14ac:dyDescent="0.25">
      <c r="A104" s="14">
        <v>2001.1</v>
      </c>
      <c r="B104" s="931">
        <f>[2]Pat!$B104/1000</f>
        <v>14.763</v>
      </c>
      <c r="C104" s="648">
        <v>1.02816050775193</v>
      </c>
      <c r="D104" s="649">
        <v>1</v>
      </c>
      <c r="E104" s="767">
        <v>14.6058448973558</v>
      </c>
      <c r="F104" s="768">
        <f t="shared" si="52"/>
        <v>14.358653039766384</v>
      </c>
      <c r="G104" s="769">
        <f t="shared" si="53"/>
        <v>14.358653039766384</v>
      </c>
      <c r="H104" s="772">
        <f t="shared" si="58"/>
        <v>14.563409640167372</v>
      </c>
      <c r="I104" s="662">
        <f t="shared" si="59"/>
        <v>-6.0727277907773859E-2</v>
      </c>
      <c r="J104" s="665" t="e">
        <f t="shared" si="64"/>
        <v>#N/A</v>
      </c>
      <c r="K104" s="683"/>
      <c r="L104" s="684" t="str">
        <f t="shared" si="62"/>
        <v/>
      </c>
      <c r="M104" s="685">
        <f t="shared" si="71"/>
        <v>22.152379336276201</v>
      </c>
      <c r="N104" s="686">
        <f t="shared" si="72"/>
        <v>7.0921893682319439</v>
      </c>
      <c r="O104" s="776">
        <v>20.529249488131612</v>
      </c>
      <c r="P104" s="691">
        <f t="shared" si="54"/>
        <v>-0.29060194584381749</v>
      </c>
      <c r="Q104" s="665" t="e">
        <f t="shared" si="65"/>
        <v>#N/A</v>
      </c>
      <c r="R104" s="683"/>
      <c r="S104" s="684" t="str">
        <f t="shared" si="66"/>
        <v/>
      </c>
      <c r="T104" s="695">
        <f t="shared" si="73"/>
        <v>-1.9362991135556951E-2</v>
      </c>
      <c r="U104" s="728">
        <f t="shared" si="74"/>
        <v>-0.63973707301646343</v>
      </c>
      <c r="V104" s="725">
        <f t="shared" si="80"/>
        <v>-0.45294748123380768</v>
      </c>
      <c r="W104" s="726">
        <f t="shared" si="81"/>
        <v>-0.44555918145182571</v>
      </c>
      <c r="X104" s="727">
        <f t="shared" si="86"/>
        <v>-0.41876098836840958</v>
      </c>
      <c r="Y104" s="724">
        <f t="shared" si="78"/>
        <v>19.040248620307949</v>
      </c>
      <c r="Z104" s="108">
        <f t="shared" si="82"/>
        <v>6.8043152465711701E-2</v>
      </c>
      <c r="AA104" s="723">
        <f t="shared" si="82"/>
        <v>0.26104796967449617</v>
      </c>
      <c r="AB104" s="723">
        <f t="shared" si="82"/>
        <v>-0.12496166474307278</v>
      </c>
      <c r="AC104" s="931">
        <f>[2]Pat!$D104/1000</f>
        <v>51.01</v>
      </c>
      <c r="AD104" s="648">
        <v>1.0833650940859101</v>
      </c>
      <c r="AE104" s="649">
        <v>1</v>
      </c>
      <c r="AF104" s="767">
        <v>45.7107169327194</v>
      </c>
      <c r="AG104" s="768">
        <f t="shared" si="55"/>
        <v>47.084773432763875</v>
      </c>
      <c r="AH104" s="769">
        <f t="shared" si="56"/>
        <v>47.084773432763875</v>
      </c>
      <c r="AI104" s="772">
        <f t="shared" si="60"/>
        <v>47.163943515027213</v>
      </c>
      <c r="AJ104" s="662">
        <f t="shared" si="61"/>
        <v>-4.4458024517175662E-2</v>
      </c>
      <c r="AK104" s="665" t="e">
        <f t="shared" si="63"/>
        <v>#N/A</v>
      </c>
      <c r="AL104" s="683"/>
      <c r="AM104" s="684" t="str">
        <f t="shared" si="75"/>
        <v/>
      </c>
      <c r="AN104" s="685">
        <f t="shared" si="76"/>
        <v>61.562825736571419</v>
      </c>
      <c r="AO104" s="686">
        <f t="shared" si="77"/>
        <v>39.777922748973573</v>
      </c>
      <c r="AP104" s="776">
        <v>62.216946326264065</v>
      </c>
      <c r="AQ104" s="691">
        <f t="shared" si="57"/>
        <v>-0.24194377416563151</v>
      </c>
      <c r="AR104" s="665" t="e">
        <f t="shared" si="67"/>
        <v>#N/A</v>
      </c>
      <c r="AS104" s="683"/>
      <c r="AT104" s="684" t="str">
        <f t="shared" si="68"/>
        <v/>
      </c>
      <c r="AU104" s="695">
        <f t="shared" si="69"/>
        <v>-2.3919722580919567E-3</v>
      </c>
      <c r="AV104" s="728">
        <f t="shared" si="70"/>
        <v>-0.36563758475075658</v>
      </c>
      <c r="AW104" s="725">
        <f t="shared" si="83"/>
        <v>-0.14941829986355459</v>
      </c>
      <c r="AX104" s="726">
        <f t="shared" si="84"/>
        <v>-0.2706857005277058</v>
      </c>
      <c r="AY104" s="727">
        <f t="shared" si="87"/>
        <v>-0.21668124296800706</v>
      </c>
      <c r="AZ104" s="724">
        <f t="shared" si="79"/>
        <v>55.267890316073533</v>
      </c>
      <c r="BA104" s="108">
        <f t="shared" si="85"/>
        <v>4.7029155077431911E-2</v>
      </c>
      <c r="BB104" s="723">
        <f t="shared" si="85"/>
        <v>0.1285735137719542</v>
      </c>
      <c r="BC104" s="723">
        <f t="shared" si="85"/>
        <v>-3.4515203617090359E-2</v>
      </c>
      <c r="BD104" s="766"/>
      <c r="BE104" s="754"/>
      <c r="BF104" s="755"/>
      <c r="BG104" s="756"/>
      <c r="BH104" s="757"/>
      <c r="BI104" s="758"/>
      <c r="BJ104" s="743"/>
      <c r="BK104" s="742"/>
      <c r="BL104" s="737"/>
      <c r="BM104" s="933"/>
      <c r="BN104" s="741"/>
      <c r="BO104" s="741"/>
      <c r="BP104" s="740"/>
      <c r="BQ104" s="741"/>
      <c r="BR104" s="740"/>
      <c r="BS104" s="741"/>
      <c r="BT104" s="937"/>
      <c r="BU104" s="741"/>
      <c r="BV104" s="741"/>
      <c r="BW104" s="741"/>
      <c r="BX104" s="739"/>
      <c r="BY104" s="738"/>
      <c r="BZ104" s="942"/>
      <c r="CA104" s="946"/>
      <c r="CB104" s="737"/>
      <c r="CC104" s="737"/>
      <c r="CD104" s="736"/>
      <c r="CE104" s="786">
        <f>[3]OUTM!M104</f>
        <v>60.121210826398745</v>
      </c>
      <c r="CF104" s="779">
        <f>[1]OUTM!$T392</f>
        <v>1</v>
      </c>
      <c r="CG104" s="781">
        <f>[1]OUTM!$U392</f>
        <v>1</v>
      </c>
    </row>
    <row r="105" spans="1:85" ht="13.8" x14ac:dyDescent="0.25">
      <c r="A105" s="14">
        <v>2001.11</v>
      </c>
      <c r="B105" s="931">
        <f>[2]Pat!$B105/1000</f>
        <v>12.547000000000001</v>
      </c>
      <c r="C105" s="648">
        <v>0.89060469507099704</v>
      </c>
      <c r="D105" s="649">
        <v>1</v>
      </c>
      <c r="E105" s="767">
        <v>13.5351547198674</v>
      </c>
      <c r="F105" s="768">
        <f t="shared" si="52"/>
        <v>14.088180838749993</v>
      </c>
      <c r="G105" s="769">
        <f t="shared" si="53"/>
        <v>14.088180838749993</v>
      </c>
      <c r="H105" s="772">
        <f t="shared" si="58"/>
        <v>13.650270965368467</v>
      </c>
      <c r="I105" s="662">
        <f t="shared" si="59"/>
        <v>-6.4752821559253229E-2</v>
      </c>
      <c r="J105" s="665" t="e">
        <f t="shared" si="64"/>
        <v>#N/A</v>
      </c>
      <c r="K105" s="683"/>
      <c r="L105" s="684" t="str">
        <f t="shared" si="62"/>
        <v/>
      </c>
      <c r="M105" s="685">
        <f t="shared" si="71"/>
        <v>19.20605222454143</v>
      </c>
      <c r="N105" s="686">
        <f t="shared" si="72"/>
        <v>6.2370371647045415</v>
      </c>
      <c r="O105" s="776">
        <v>20.366436614823769</v>
      </c>
      <c r="P105" s="691">
        <f t="shared" si="54"/>
        <v>-0.32976635905796703</v>
      </c>
      <c r="Q105" s="665" t="e">
        <f t="shared" si="65"/>
        <v>#N/A</v>
      </c>
      <c r="R105" s="683"/>
      <c r="S105" s="684" t="str">
        <f t="shared" si="66"/>
        <v/>
      </c>
      <c r="T105" s="695">
        <f t="shared" si="73"/>
        <v>-0.13941488181034867</v>
      </c>
      <c r="U105" s="728">
        <f t="shared" si="74"/>
        <v>-0.68317777607629515</v>
      </c>
      <c r="V105" s="725">
        <f t="shared" si="80"/>
        <v>-0.48521474554648725</v>
      </c>
      <c r="W105" s="726">
        <f t="shared" si="81"/>
        <v>-0.45903034304044521</v>
      </c>
      <c r="X105" s="727">
        <f t="shared" si="86"/>
        <v>-0.43261587986618433</v>
      </c>
      <c r="Y105" s="724">
        <f t="shared" si="78"/>
        <v>17.968068085511767</v>
      </c>
      <c r="Z105" s="108">
        <f t="shared" si="82"/>
        <v>6.8043152465711701E-2</v>
      </c>
      <c r="AA105" s="723">
        <f t="shared" si="82"/>
        <v>0.26104796967449617</v>
      </c>
      <c r="AB105" s="723">
        <f t="shared" si="82"/>
        <v>-0.12496166474307278</v>
      </c>
      <c r="AC105" s="931">
        <f>[2]Pat!$D105/1000</f>
        <v>47.396000000000001</v>
      </c>
      <c r="AD105" s="648">
        <v>1.0594853502181001</v>
      </c>
      <c r="AE105" s="649">
        <v>1</v>
      </c>
      <c r="AF105" s="767">
        <v>43.734451224193002</v>
      </c>
      <c r="AG105" s="768">
        <f t="shared" si="55"/>
        <v>44.734927189170961</v>
      </c>
      <c r="AH105" s="769">
        <f t="shared" si="56"/>
        <v>44.734927189170961</v>
      </c>
      <c r="AI105" s="772">
        <f t="shared" si="60"/>
        <v>43.829800567613262</v>
      </c>
      <c r="AJ105" s="662">
        <f t="shared" si="61"/>
        <v>-7.3315727798681313E-2</v>
      </c>
      <c r="AK105" s="665" t="e">
        <f t="shared" si="63"/>
        <v>#N/A</v>
      </c>
      <c r="AL105" s="683"/>
      <c r="AM105" s="684" t="str">
        <f t="shared" si="75"/>
        <v/>
      </c>
      <c r="AN105" s="685">
        <f t="shared" si="76"/>
        <v>60.735249787229343</v>
      </c>
      <c r="AO105" s="686">
        <f t="shared" si="77"/>
        <v>39.777922748973573</v>
      </c>
      <c r="AP105" s="776">
        <v>62.359353436183284</v>
      </c>
      <c r="AQ105" s="691">
        <f t="shared" si="57"/>
        <v>-0.29714151683007128</v>
      </c>
      <c r="AR105" s="665" t="e">
        <f t="shared" si="67"/>
        <v>#N/A</v>
      </c>
      <c r="AS105" s="683"/>
      <c r="AT105" s="684" t="str">
        <f t="shared" si="68"/>
        <v/>
      </c>
      <c r="AU105" s="695">
        <f t="shared" si="69"/>
        <v>-1.5783599491010381E-2</v>
      </c>
      <c r="AV105" s="728">
        <f t="shared" si="70"/>
        <v>-0.36563758475075658</v>
      </c>
      <c r="AW105" s="725">
        <f t="shared" si="83"/>
        <v>-0.24933973492466521</v>
      </c>
      <c r="AX105" s="726">
        <f t="shared" si="84"/>
        <v>-0.34824248916834599</v>
      </c>
      <c r="AY105" s="727">
        <f t="shared" si="87"/>
        <v>-0.26296617240898834</v>
      </c>
      <c r="AZ105" s="724">
        <f t="shared" si="79"/>
        <v>54.054679386555719</v>
      </c>
      <c r="BA105" s="108">
        <f t="shared" si="85"/>
        <v>4.7029155077431911E-2</v>
      </c>
      <c r="BB105" s="723">
        <f t="shared" si="85"/>
        <v>0.1285735137719542</v>
      </c>
      <c r="BC105" s="723">
        <f t="shared" si="85"/>
        <v>-3.4515203617090359E-2</v>
      </c>
      <c r="BD105" s="766"/>
      <c r="BE105" s="754"/>
      <c r="BF105" s="755"/>
      <c r="BG105" s="756"/>
      <c r="BH105" s="757"/>
      <c r="BI105" s="758"/>
      <c r="BJ105" s="743"/>
      <c r="BK105" s="742"/>
      <c r="BL105" s="737"/>
      <c r="BM105" s="933"/>
      <c r="BN105" s="741"/>
      <c r="BO105" s="741"/>
      <c r="BP105" s="740"/>
      <c r="BQ105" s="741"/>
      <c r="BR105" s="740"/>
      <c r="BS105" s="741"/>
      <c r="BT105" s="937"/>
      <c r="BU105" s="741"/>
      <c r="BV105" s="741"/>
      <c r="BW105" s="741"/>
      <c r="BX105" s="739"/>
      <c r="BY105" s="738"/>
      <c r="BZ105" s="942"/>
      <c r="CA105" s="946"/>
      <c r="CB105" s="737"/>
      <c r="CC105" s="737"/>
      <c r="CD105" s="736"/>
      <c r="CE105" s="786">
        <f>[3]OUTM!M105</f>
        <v>54.304314039493718</v>
      </c>
      <c r="CF105" s="779">
        <f>[1]OUTM!$T393</f>
        <v>1</v>
      </c>
      <c r="CG105" s="781">
        <f>[1]OUTM!$U393</f>
        <v>1</v>
      </c>
    </row>
    <row r="106" spans="1:85" ht="13.8" x14ac:dyDescent="0.25">
      <c r="A106" s="14">
        <v>2001.12</v>
      </c>
      <c r="B106" s="931">
        <f>[2]Pat!$B106/1000</f>
        <v>7.181</v>
      </c>
      <c r="C106" s="648">
        <v>0.59513996763787402</v>
      </c>
      <c r="D106" s="649">
        <v>1</v>
      </c>
      <c r="E106" s="767">
        <v>12.604772606787501</v>
      </c>
      <c r="F106" s="768">
        <f t="shared" si="52"/>
        <v>12.066069144207496</v>
      </c>
      <c r="G106" s="769">
        <f t="shared" si="53"/>
        <v>12.066069144207496</v>
      </c>
      <c r="H106" s="772">
        <f t="shared" si="58"/>
        <v>12.472291148854417</v>
      </c>
      <c r="I106" s="662">
        <f t="shared" si="59"/>
        <v>-9.0249896694322443E-2</v>
      </c>
      <c r="J106" s="665" t="e">
        <f t="shared" si="64"/>
        <v>#N/A</v>
      </c>
      <c r="K106" s="683"/>
      <c r="L106" s="684" t="str">
        <f t="shared" si="62"/>
        <v/>
      </c>
      <c r="M106" s="685">
        <f t="shared" si="71"/>
        <v>18.175811116987106</v>
      </c>
      <c r="N106" s="686">
        <f t="shared" si="72"/>
        <v>5.9772456250935333</v>
      </c>
      <c r="O106" s="776">
        <v>20.219547017948546</v>
      </c>
      <c r="P106" s="691">
        <f t="shared" si="54"/>
        <v>-0.3831567473898907</v>
      </c>
      <c r="Q106" s="665" t="e">
        <f t="shared" si="65"/>
        <v>#N/A</v>
      </c>
      <c r="R106" s="683"/>
      <c r="S106" s="684" t="str">
        <f t="shared" si="66"/>
        <v/>
      </c>
      <c r="T106" s="695">
        <f t="shared" si="73"/>
        <v>-0.17329493684054487</v>
      </c>
      <c r="U106" s="728">
        <f t="shared" si="74"/>
        <v>-0.69668504349246652</v>
      </c>
      <c r="V106" s="725">
        <f t="shared" si="80"/>
        <v>-0.50930291000270267</v>
      </c>
      <c r="W106" s="726">
        <f t="shared" si="81"/>
        <v>-0.49033734695583298</v>
      </c>
      <c r="X106" s="727">
        <f t="shared" si="86"/>
        <v>-0.45952259782270422</v>
      </c>
      <c r="Y106" s="724">
        <f t="shared" si="78"/>
        <v>16.889301044024677</v>
      </c>
      <c r="Z106" s="108">
        <f t="shared" si="82"/>
        <v>6.8043152465711701E-2</v>
      </c>
      <c r="AA106" s="723">
        <f t="shared" si="82"/>
        <v>0.26104796967449617</v>
      </c>
      <c r="AB106" s="723">
        <f t="shared" si="82"/>
        <v>-0.12496166474307278</v>
      </c>
      <c r="AC106" s="931">
        <f>[2]Pat!$D106/1000</f>
        <v>33.874000000000002</v>
      </c>
      <c r="AD106" s="648">
        <v>0.87383907788086201</v>
      </c>
      <c r="AE106" s="649">
        <v>1</v>
      </c>
      <c r="AF106" s="767">
        <v>41.843655192787097</v>
      </c>
      <c r="AG106" s="768">
        <f t="shared" si="55"/>
        <v>38.764574459347237</v>
      </c>
      <c r="AH106" s="769">
        <f t="shared" si="56"/>
        <v>38.764574459347237</v>
      </c>
      <c r="AI106" s="772">
        <f t="shared" si="60"/>
        <v>40.753877619413458</v>
      </c>
      <c r="AJ106" s="662">
        <f t="shared" si="61"/>
        <v>-7.2762972821634977E-2</v>
      </c>
      <c r="AK106" s="665" t="e">
        <f t="shared" si="63"/>
        <v>#N/A</v>
      </c>
      <c r="AL106" s="683"/>
      <c r="AM106" s="684" t="str">
        <f t="shared" si="75"/>
        <v/>
      </c>
      <c r="AN106" s="685">
        <f t="shared" si="76"/>
        <v>59.327592397546894</v>
      </c>
      <c r="AO106" s="686">
        <f t="shared" si="77"/>
        <v>39.777922748973573</v>
      </c>
      <c r="AP106" s="776">
        <v>62.521963788767138</v>
      </c>
      <c r="AQ106" s="691">
        <f t="shared" si="57"/>
        <v>-0.34816702563755031</v>
      </c>
      <c r="AR106" s="665" t="e">
        <f t="shared" si="67"/>
        <v>#N/A</v>
      </c>
      <c r="AS106" s="683"/>
      <c r="AT106" s="684" t="str">
        <f t="shared" si="68"/>
        <v/>
      </c>
      <c r="AU106" s="695">
        <f t="shared" si="69"/>
        <v>-3.8762587627184208E-2</v>
      </c>
      <c r="AV106" s="728">
        <f t="shared" si="70"/>
        <v>-0.36563758475075658</v>
      </c>
      <c r="AW106" s="725">
        <f t="shared" si="83"/>
        <v>-0.33062996545985457</v>
      </c>
      <c r="AX106" s="726">
        <f t="shared" si="84"/>
        <v>-0.40633325477476945</v>
      </c>
      <c r="AY106" s="727">
        <f t="shared" si="87"/>
        <v>-0.30699962718140472</v>
      </c>
      <c r="AZ106" s="724">
        <f t="shared" si="79"/>
        <v>52.377175109602902</v>
      </c>
      <c r="BA106" s="108">
        <f t="shared" si="85"/>
        <v>4.7029155077431911E-2</v>
      </c>
      <c r="BB106" s="723">
        <f t="shared" si="85"/>
        <v>0.1285735137719542</v>
      </c>
      <c r="BC106" s="723">
        <f t="shared" si="85"/>
        <v>-3.4515203617090359E-2</v>
      </c>
      <c r="BD106" s="766"/>
      <c r="BE106" s="754"/>
      <c r="BF106" s="755"/>
      <c r="BG106" s="756"/>
      <c r="BH106" s="757"/>
      <c r="BI106" s="758"/>
      <c r="BJ106" s="743"/>
      <c r="BK106" s="742"/>
      <c r="BL106" s="737"/>
      <c r="BM106" s="933"/>
      <c r="BN106" s="741"/>
      <c r="BO106" s="741"/>
      <c r="BP106" s="740"/>
      <c r="BQ106" s="741"/>
      <c r="BR106" s="740"/>
      <c r="BS106" s="741"/>
      <c r="BT106" s="937"/>
      <c r="BU106" s="741"/>
      <c r="BV106" s="741"/>
      <c r="BW106" s="741"/>
      <c r="BX106" s="739"/>
      <c r="BY106" s="738"/>
      <c r="BZ106" s="942"/>
      <c r="CA106" s="946"/>
      <c r="CB106" s="737"/>
      <c r="CC106" s="737"/>
      <c r="CD106" s="736"/>
      <c r="CE106" s="786">
        <f>[3]OUTM!M106</f>
        <v>48.551603727449177</v>
      </c>
      <c r="CF106" s="779">
        <f>[1]OUTM!$T394</f>
        <v>1</v>
      </c>
      <c r="CG106" s="781">
        <f>[1]OUTM!$U394</f>
        <v>1</v>
      </c>
    </row>
    <row r="107" spans="1:85" ht="13.8" x14ac:dyDescent="0.25">
      <c r="A107" s="14">
        <v>2002.01</v>
      </c>
      <c r="B107" s="931">
        <f>[2]Pat!$B107/1000</f>
        <v>16.382000000000001</v>
      </c>
      <c r="C107" s="648">
        <v>1.7364340191848</v>
      </c>
      <c r="D107" s="649">
        <v>9.9028518165134499E-2</v>
      </c>
      <c r="E107" s="767">
        <v>11.9144536609227</v>
      </c>
      <c r="F107" s="768">
        <f t="shared" si="52"/>
        <v>9.4342772711230474</v>
      </c>
      <c r="G107" s="769">
        <f t="shared" si="53"/>
        <v>11.668845468252687</v>
      </c>
      <c r="H107" s="772">
        <f t="shared" si="58"/>
        <v>11.458000210797936</v>
      </c>
      <c r="I107" s="662">
        <f t="shared" si="59"/>
        <v>-8.4821281298531948E-2</v>
      </c>
      <c r="J107" s="665" t="e">
        <f t="shared" si="64"/>
        <v>#N/A</v>
      </c>
      <c r="K107" s="683"/>
      <c r="L107" s="684" t="str">
        <f t="shared" si="62"/>
        <v/>
      </c>
      <c r="M107" s="685">
        <f t="shared" si="71"/>
        <v>17.905698946086055</v>
      </c>
      <c r="N107" s="686">
        <f t="shared" si="72"/>
        <v>5.9772456250935333</v>
      </c>
      <c r="O107" s="776">
        <v>20.089229007723805</v>
      </c>
      <c r="P107" s="691">
        <f t="shared" si="54"/>
        <v>-0.42964460177179409</v>
      </c>
      <c r="Q107" s="665" t="e">
        <f t="shared" si="65"/>
        <v>#N/A</v>
      </c>
      <c r="R107" s="683"/>
      <c r="S107" s="684" t="str">
        <f t="shared" si="66"/>
        <v/>
      </c>
      <c r="T107" s="695">
        <f t="shared" si="73"/>
        <v>-0.17329493684054487</v>
      </c>
      <c r="U107" s="728">
        <f t="shared" si="74"/>
        <v>-0.69668504349246652</v>
      </c>
      <c r="V107" s="725">
        <f t="shared" si="80"/>
        <v>-0.48276435515734462</v>
      </c>
      <c r="W107" s="726">
        <f t="shared" si="81"/>
        <v>-0.51144010504598403</v>
      </c>
      <c r="X107" s="727">
        <f t="shared" si="86"/>
        <v>-0.48174113116340045</v>
      </c>
      <c r="Y107" s="724">
        <f t="shared" si="78"/>
        <v>15.998102783568156</v>
      </c>
      <c r="Z107" s="108">
        <f t="shared" si="82"/>
        <v>6.8043152465711701E-2</v>
      </c>
      <c r="AA107" s="723">
        <f t="shared" si="82"/>
        <v>0.26104796967449617</v>
      </c>
      <c r="AB107" s="723">
        <f t="shared" si="82"/>
        <v>-0.12496166474307278</v>
      </c>
      <c r="AC107" s="931">
        <f>[2]Pat!$D107/1000</f>
        <v>36.613</v>
      </c>
      <c r="AD107" s="648">
        <v>1.0689744833314401</v>
      </c>
      <c r="AE107" s="649">
        <v>0</v>
      </c>
      <c r="AF107" s="767">
        <v>40.751434369788399</v>
      </c>
      <c r="AG107" s="768">
        <f t="shared" si="55"/>
        <v>34.250583686428357</v>
      </c>
      <c r="AH107" s="769">
        <f t="shared" si="56"/>
        <v>40.751434369788399</v>
      </c>
      <c r="AI107" s="772">
        <f t="shared" si="60"/>
        <v>39.777922748973573</v>
      </c>
      <c r="AJ107" s="662">
        <f t="shared" si="61"/>
        <v>-2.4238937879314294E-2</v>
      </c>
      <c r="AK107" s="665">
        <f t="shared" si="63"/>
        <v>34.777922748973573</v>
      </c>
      <c r="AL107" s="683">
        <v>-1</v>
      </c>
      <c r="AM107" s="684">
        <f t="shared" si="75"/>
        <v>-1</v>
      </c>
      <c r="AN107" s="685">
        <f t="shared" si="76"/>
        <v>59.027565585464188</v>
      </c>
      <c r="AO107" s="686">
        <f t="shared" si="77"/>
        <v>39.777922748973573</v>
      </c>
      <c r="AP107" s="776">
        <v>62.705358629017567</v>
      </c>
      <c r="AQ107" s="691">
        <f t="shared" si="57"/>
        <v>-0.36563758475075658</v>
      </c>
      <c r="AR107" s="665">
        <f t="shared" si="67"/>
        <v>34.777922748973573</v>
      </c>
      <c r="AS107" s="683">
        <v>-1</v>
      </c>
      <c r="AT107" s="684">
        <f t="shared" si="68"/>
        <v>-1</v>
      </c>
      <c r="AU107" s="695">
        <f t="shared" si="69"/>
        <v>-4.3992392240053135E-2</v>
      </c>
      <c r="AV107" s="728">
        <f t="shared" si="70"/>
        <v>-0.36563758475075658</v>
      </c>
      <c r="AW107" s="725">
        <f t="shared" si="83"/>
        <v>-0.35386457211720412</v>
      </c>
      <c r="AX107" s="726">
        <f t="shared" si="84"/>
        <v>-0.39829354891690216</v>
      </c>
      <c r="AY107" s="727">
        <f t="shared" si="87"/>
        <v>-0.3130719272420156</v>
      </c>
      <c r="AZ107" s="724">
        <f t="shared" si="79"/>
        <v>50.561766527303078</v>
      </c>
      <c r="BA107" s="108">
        <f t="shared" si="85"/>
        <v>4.7029155077431911E-2</v>
      </c>
      <c r="BB107" s="723">
        <f t="shared" si="85"/>
        <v>0.1285735137719542</v>
      </c>
      <c r="BC107" s="723">
        <f t="shared" si="85"/>
        <v>-3.4515203617090359E-2</v>
      </c>
      <c r="BD107" s="1387">
        <v>230.51686655314268</v>
      </c>
      <c r="BE107" s="648">
        <v>1.2731525764059199</v>
      </c>
      <c r="BF107" s="649">
        <v>0</v>
      </c>
      <c r="BG107" s="1374">
        <v>239.10645964645201</v>
      </c>
      <c r="BH107" s="1375">
        <f>IF(BE$8="NIV",BD107-BE107,BD107/BE107)</f>
        <v>181.05989087646228</v>
      </c>
      <c r="BI107" s="1376">
        <f t="shared" ref="BI107:BI108" si="88">BF107*BH107+(1-BF107)*BG107</f>
        <v>239.10645964645201</v>
      </c>
      <c r="BJ107" s="1377">
        <f>IF(BJ$9="",BI107,(BI107^2/BI108+2*BI107+BI108)/4)</f>
        <v>239.91196426585671</v>
      </c>
      <c r="BK107" s="916"/>
      <c r="BL107" s="681"/>
      <c r="BM107" s="732"/>
      <c r="BN107" s="682"/>
      <c r="BO107" s="682"/>
      <c r="BP107" s="730"/>
      <c r="BQ107" s="775">
        <f t="array" ref="BQ107:BQ395">[4]!HP(BJ107:BJ395,$BQ$9)</f>
        <v>717.20286371607517</v>
      </c>
      <c r="BR107" s="734">
        <f t="shared" ref="BR107:BR112" si="89">BJ107/BQ107-1</f>
        <v>-0.66548939441932764</v>
      </c>
      <c r="BS107" s="692"/>
      <c r="BT107" s="938"/>
      <c r="BU107" s="934"/>
      <c r="BV107" s="694"/>
      <c r="BW107" s="694"/>
      <c r="BX107" s="917"/>
      <c r="BY107" s="918"/>
      <c r="BZ107" s="1320"/>
      <c r="CA107" s="919"/>
      <c r="CB107" s="1324"/>
      <c r="CC107" s="1324"/>
      <c r="CD107" s="1324"/>
      <c r="CE107" s="786">
        <f>[3]OUTM!M107</f>
        <v>45.389600626829321</v>
      </c>
      <c r="CF107" s="779">
        <f>[1]OUTM!$T395</f>
        <v>1</v>
      </c>
      <c r="CG107" s="781">
        <f>[1]OUTM!$U395</f>
        <v>1</v>
      </c>
    </row>
    <row r="108" spans="1:85" ht="13.8" x14ac:dyDescent="0.25">
      <c r="A108" s="14">
        <v>2002.02</v>
      </c>
      <c r="B108" s="931">
        <f>[2]Pat!$B108/1000</f>
        <v>8.8119999999999994</v>
      </c>
      <c r="C108" s="648">
        <v>0.84501309479791098</v>
      </c>
      <c r="D108" s="649">
        <v>1</v>
      </c>
      <c r="E108" s="767">
        <v>11.394305356587299</v>
      </c>
      <c r="F108" s="768">
        <f t="shared" si="52"/>
        <v>10.428240762478874</v>
      </c>
      <c r="G108" s="769">
        <f t="shared" si="53"/>
        <v>10.428240762478874</v>
      </c>
      <c r="H108" s="772">
        <f t="shared" si="58"/>
        <v>10.845146868263134</v>
      </c>
      <c r="I108" s="662">
        <f t="shared" si="59"/>
        <v>-5.4970507710465598E-2</v>
      </c>
      <c r="J108" s="665" t="e">
        <f t="shared" si="64"/>
        <v>#N/A</v>
      </c>
      <c r="K108" s="683"/>
      <c r="L108" s="684" t="str">
        <f t="shared" si="62"/>
        <v/>
      </c>
      <c r="M108" s="685">
        <f t="shared" si="71"/>
        <v>17.522978524378207</v>
      </c>
      <c r="N108" s="686">
        <f t="shared" si="72"/>
        <v>5.9772456250935333</v>
      </c>
      <c r="O108" s="776">
        <v>19.976090669778259</v>
      </c>
      <c r="P108" s="691">
        <f t="shared" si="54"/>
        <v>-0.45709363020309524</v>
      </c>
      <c r="Q108" s="665" t="e">
        <f t="shared" si="65"/>
        <v>#N/A</v>
      </c>
      <c r="R108" s="683"/>
      <c r="S108" s="684" t="str">
        <f t="shared" si="66"/>
        <v/>
      </c>
      <c r="T108" s="695">
        <f t="shared" si="73"/>
        <v>-0.17329493684054487</v>
      </c>
      <c r="U108" s="728">
        <f t="shared" si="74"/>
        <v>-0.69668504349246652</v>
      </c>
      <c r="V108" s="725">
        <f t="shared" si="80"/>
        <v>-0.43532659697731946</v>
      </c>
      <c r="W108" s="726">
        <f t="shared" si="81"/>
        <v>-0.51212538147876718</v>
      </c>
      <c r="X108" s="727">
        <f t="shared" si="86"/>
        <v>-0.48963874643458882</v>
      </c>
      <c r="Y108" s="724">
        <f t="shared" si="78"/>
        <v>15.301360670544964</v>
      </c>
      <c r="Z108" s="108">
        <f t="shared" si="82"/>
        <v>6.8043152465711701E-2</v>
      </c>
      <c r="AA108" s="723">
        <f t="shared" si="82"/>
        <v>0.26104796967449617</v>
      </c>
      <c r="AB108" s="723">
        <f t="shared" si="82"/>
        <v>-0.12496166474307278</v>
      </c>
      <c r="AC108" s="931">
        <f>[2]Pat!$D108/1000</f>
        <v>34.037999999999997</v>
      </c>
      <c r="AD108" s="648">
        <v>0.87626873811300499</v>
      </c>
      <c r="AE108" s="649">
        <v>1</v>
      </c>
      <c r="AF108" s="767">
        <v>40.940139959576904</v>
      </c>
      <c r="AG108" s="768">
        <f t="shared" si="55"/>
        <v>38.844247796970251</v>
      </c>
      <c r="AH108" s="769">
        <f t="shared" si="56"/>
        <v>38.844247796970251</v>
      </c>
      <c r="AI108" s="772">
        <f t="shared" si="60"/>
        <v>40.869778716937539</v>
      </c>
      <c r="AJ108" s="662">
        <f t="shared" si="61"/>
        <v>2.7078829661214443E-2</v>
      </c>
      <c r="AK108" s="665" t="e">
        <f t="shared" si="63"/>
        <v>#N/A</v>
      </c>
      <c r="AL108" s="683"/>
      <c r="AM108" s="684" t="str">
        <f t="shared" si="75"/>
        <v/>
      </c>
      <c r="AN108" s="685">
        <f t="shared" si="76"/>
        <v>58.376456053129395</v>
      </c>
      <c r="AO108" s="686">
        <f t="shared" si="77"/>
        <v>39.777922748973573</v>
      </c>
      <c r="AP108" s="776">
        <v>62.910006179682242</v>
      </c>
      <c r="AQ108" s="691">
        <f t="shared" si="57"/>
        <v>-0.35034533933749534</v>
      </c>
      <c r="AR108" s="665" t="e">
        <f t="shared" si="67"/>
        <v>#N/A</v>
      </c>
      <c r="AS108" s="683"/>
      <c r="AT108" s="684" t="str">
        <f t="shared" si="68"/>
        <v/>
      </c>
      <c r="AU108" s="695">
        <f t="shared" si="69"/>
        <v>-9.0448782006911199E-2</v>
      </c>
      <c r="AV108" s="728">
        <f t="shared" si="70"/>
        <v>-0.36563758475075658</v>
      </c>
      <c r="AW108" s="725">
        <f t="shared" si="83"/>
        <v>-0.32708305539016436</v>
      </c>
      <c r="AX108" s="726">
        <f t="shared" si="84"/>
        <v>-0.32488376951087494</v>
      </c>
      <c r="AY108" s="727">
        <f t="shared" si="87"/>
        <v>-0.28078325780914981</v>
      </c>
      <c r="AZ108" s="724">
        <f t="shared" si="79"/>
        <v>48.90631060477876</v>
      </c>
      <c r="BA108" s="108">
        <f t="shared" si="85"/>
        <v>4.7029155077431911E-2</v>
      </c>
      <c r="BB108" s="723">
        <f t="shared" si="85"/>
        <v>0.1285735137719542</v>
      </c>
      <c r="BC108" s="723">
        <f t="shared" si="85"/>
        <v>-3.4515203617090359E-2</v>
      </c>
      <c r="BD108" s="1387">
        <v>309.23988439306368</v>
      </c>
      <c r="BE108" s="648">
        <v>1.15164408323796</v>
      </c>
      <c r="BF108" s="649">
        <v>1</v>
      </c>
      <c r="BG108" s="1374">
        <v>275.59901900862099</v>
      </c>
      <c r="BH108" s="1375">
        <f t="shared" ref="BH108" si="90">IF(BE$8="NIV",BD108-BE108,BD108/BE108)</f>
        <v>268.5203604950633</v>
      </c>
      <c r="BI108" s="1376">
        <f t="shared" si="88"/>
        <v>268.5203604950633</v>
      </c>
      <c r="BJ108" s="1378">
        <f>IF(BJ$9="",BI108,(BI107+2*BI108+BI109)/4)</f>
        <v>275.42751471380922</v>
      </c>
      <c r="BK108" s="662">
        <f t="shared" ref="BK108:BK109" si="91">LN(BJ108/BJ107)</f>
        <v>0.13805244899805341</v>
      </c>
      <c r="BL108" s="681"/>
      <c r="BM108" s="732"/>
      <c r="BN108" s="682"/>
      <c r="BO108" s="682"/>
      <c r="BP108" s="730"/>
      <c r="BQ108" s="776">
        <v>736.25089871178966</v>
      </c>
      <c r="BR108" s="734">
        <f t="shared" si="89"/>
        <v>-0.6259053602573228</v>
      </c>
      <c r="BS108" s="692"/>
      <c r="BT108" s="938"/>
      <c r="BU108" s="934"/>
      <c r="BV108" s="694"/>
      <c r="BW108" s="694"/>
      <c r="BX108" s="920"/>
      <c r="BY108" s="921"/>
      <c r="BZ108" s="1321"/>
      <c r="CA108" s="919"/>
      <c r="CB108" s="923"/>
      <c r="CC108" s="923"/>
      <c r="CD108" s="923"/>
      <c r="CE108" s="786">
        <f>[3]OUTM!M108</f>
        <v>45.072421903730564</v>
      </c>
      <c r="CF108" s="779">
        <f>[1]OUTM!$T396</f>
        <v>1</v>
      </c>
      <c r="CG108" s="781">
        <f>[1]OUTM!$U396</f>
        <v>1</v>
      </c>
    </row>
    <row r="109" spans="1:85" ht="13.8" x14ac:dyDescent="0.25">
      <c r="A109" s="14">
        <v>2002.03</v>
      </c>
      <c r="B109" s="931">
        <f>[2]Pat!$B109/1000</f>
        <v>13.497</v>
      </c>
      <c r="C109" s="648">
        <v>0.84193887145270097</v>
      </c>
      <c r="D109" s="649">
        <v>0</v>
      </c>
      <c r="E109" s="767">
        <v>10.8552604798421</v>
      </c>
      <c r="F109" s="768">
        <f t="shared" si="52"/>
        <v>16.030855039050472</v>
      </c>
      <c r="G109" s="769">
        <f t="shared" si="53"/>
        <v>10.8552604798421</v>
      </c>
      <c r="H109" s="772">
        <f t="shared" si="58"/>
        <v>10.797701018894703</v>
      </c>
      <c r="I109" s="662">
        <f t="shared" si="59"/>
        <v>-4.3844438237936982E-3</v>
      </c>
      <c r="J109" s="665" t="e">
        <f t="shared" si="64"/>
        <v>#N/A</v>
      </c>
      <c r="K109" s="683"/>
      <c r="L109" s="684" t="str">
        <f t="shared" si="62"/>
        <v/>
      </c>
      <c r="M109" s="685">
        <f t="shared" si="71"/>
        <v>17.448639512512603</v>
      </c>
      <c r="N109" s="686">
        <f t="shared" si="72"/>
        <v>5.9772456250935333</v>
      </c>
      <c r="O109" s="776">
        <v>19.880695275468572</v>
      </c>
      <c r="P109" s="691">
        <f t="shared" si="54"/>
        <v>-0.45687508061056936</v>
      </c>
      <c r="Q109" s="665" t="e">
        <f t="shared" si="65"/>
        <v>#N/A</v>
      </c>
      <c r="R109" s="683"/>
      <c r="S109" s="684" t="str">
        <f t="shared" si="66"/>
        <v/>
      </c>
      <c r="T109" s="695">
        <f t="shared" si="73"/>
        <v>-0.17329493684054487</v>
      </c>
      <c r="U109" s="728">
        <f t="shared" si="74"/>
        <v>-0.69668504349246652</v>
      </c>
      <c r="V109" s="725">
        <f t="shared" si="80"/>
        <v>-0.40593017008175358</v>
      </c>
      <c r="W109" s="726">
        <f t="shared" si="81"/>
        <v>-0.47459450836676476</v>
      </c>
      <c r="X109" s="727">
        <f t="shared" si="86"/>
        <v>-0.47183301911114051</v>
      </c>
      <c r="Y109" s="724">
        <f t="shared" si="78"/>
        <v>14.686518162370596</v>
      </c>
      <c r="Z109" s="108">
        <f t="shared" si="82"/>
        <v>6.8043152465711701E-2</v>
      </c>
      <c r="AA109" s="723">
        <f t="shared" si="82"/>
        <v>0.26104796967449617</v>
      </c>
      <c r="AB109" s="723">
        <f t="shared" si="82"/>
        <v>-0.12496166474307278</v>
      </c>
      <c r="AC109" s="931">
        <f>[2]Pat!$D109/1000</f>
        <v>39.399000000000001</v>
      </c>
      <c r="AD109" s="648">
        <v>0.87477160352611805</v>
      </c>
      <c r="AE109" s="649">
        <v>1</v>
      </c>
      <c r="AF109" s="767">
        <v>42.335883925094997</v>
      </c>
      <c r="AG109" s="768">
        <f t="shared" si="55"/>
        <v>45.039184904021255</v>
      </c>
      <c r="AH109" s="769">
        <f t="shared" si="56"/>
        <v>45.039184904021255</v>
      </c>
      <c r="AI109" s="772">
        <f t="shared" si="60"/>
        <v>42.851129443012809</v>
      </c>
      <c r="AJ109" s="662">
        <f t="shared" si="61"/>
        <v>4.734111951340788E-2</v>
      </c>
      <c r="AK109" s="665" t="e">
        <f t="shared" si="63"/>
        <v>#N/A</v>
      </c>
      <c r="AL109" s="683"/>
      <c r="AM109" s="684" t="str">
        <f t="shared" si="75"/>
        <v/>
      </c>
      <c r="AN109" s="685">
        <f t="shared" si="76"/>
        <v>61.883497565696267</v>
      </c>
      <c r="AO109" s="686">
        <f t="shared" si="77"/>
        <v>39.777922748973573</v>
      </c>
      <c r="AP109" s="776">
        <v>63.136255621785686</v>
      </c>
      <c r="AQ109" s="691">
        <f t="shared" si="57"/>
        <v>-0.32129124508570517</v>
      </c>
      <c r="AR109" s="665" t="e">
        <f t="shared" si="67"/>
        <v>#N/A</v>
      </c>
      <c r="AS109" s="683"/>
      <c r="AT109" s="684" t="str">
        <f t="shared" si="68"/>
        <v/>
      </c>
      <c r="AU109" s="695">
        <f t="shared" si="69"/>
        <v>-6.4538694769216032E-2</v>
      </c>
      <c r="AV109" s="728">
        <f t="shared" si="70"/>
        <v>-0.36563758475075658</v>
      </c>
      <c r="AW109" s="725">
        <f t="shared" si="83"/>
        <v>-0.27772006731922194</v>
      </c>
      <c r="AX109" s="726">
        <f t="shared" si="84"/>
        <v>-0.21652360441371254</v>
      </c>
      <c r="AY109" s="727">
        <f t="shared" si="87"/>
        <v>-0.23436935150219851</v>
      </c>
      <c r="AZ109" s="724">
        <f t="shared" si="79"/>
        <v>47.533272025234254</v>
      </c>
      <c r="BA109" s="108">
        <f t="shared" si="85"/>
        <v>4.7029155077431911E-2</v>
      </c>
      <c r="BB109" s="723">
        <f t="shared" si="85"/>
        <v>0.1285735137719542</v>
      </c>
      <c r="BC109" s="723">
        <f t="shared" si="85"/>
        <v>-3.4515203617090359E-2</v>
      </c>
      <c r="BD109" s="1387">
        <v>261.24110187101422</v>
      </c>
      <c r="BE109" s="648">
        <v>0.80242902170055297</v>
      </c>
      <c r="BF109" s="649">
        <v>1</v>
      </c>
      <c r="BG109" s="1374">
        <v>322.258280411589</v>
      </c>
      <c r="BH109" s="1375">
        <f t="shared" ref="BH109:BH171" si="92">IF(BE$8="NIV",BD109-BE109,BD109/BE109)</f>
        <v>325.56287821865828</v>
      </c>
      <c r="BI109" s="1376">
        <f t="shared" ref="BI109:BI170" si="93">BF109*BH109+(1-BF109)*BG109</f>
        <v>325.56287821865828</v>
      </c>
      <c r="BJ109" s="1378">
        <f t="shared" ref="BJ109:BJ172" si="94">IF(BJ$9="",BI109,(BI108+2*BI109+BI110)/4)</f>
        <v>321.90594827914344</v>
      </c>
      <c r="BK109" s="662">
        <f t="shared" si="91"/>
        <v>0.15593492730151115</v>
      </c>
      <c r="BL109" s="681"/>
      <c r="BM109" s="732"/>
      <c r="BN109" s="682"/>
      <c r="BO109" s="682"/>
      <c r="BP109" s="730"/>
      <c r="BQ109" s="776">
        <v>755.29645556160881</v>
      </c>
      <c r="BR109" s="734">
        <f t="shared" si="89"/>
        <v>-0.57380185500832681</v>
      </c>
      <c r="BS109" s="692"/>
      <c r="BT109" s="938"/>
      <c r="BU109" s="934"/>
      <c r="BV109" s="694"/>
      <c r="BW109" s="694"/>
      <c r="BX109" s="920"/>
      <c r="BY109" s="921"/>
      <c r="BZ109" s="1321"/>
      <c r="CA109" s="919"/>
      <c r="CB109" s="923"/>
      <c r="CC109" s="923"/>
      <c r="CD109" s="923"/>
      <c r="CE109" s="786">
        <f>[3]OUTM!M109</f>
        <v>46.127205108891083</v>
      </c>
      <c r="CF109" s="779">
        <f>[1]OUTM!$T397</f>
        <v>1</v>
      </c>
      <c r="CG109" s="781">
        <f>[1]OUTM!$U397</f>
        <v>1</v>
      </c>
    </row>
    <row r="110" spans="1:85" ht="13.8" x14ac:dyDescent="0.25">
      <c r="A110" s="14">
        <v>2002.04</v>
      </c>
      <c r="B110" s="931">
        <f>[2]Pat!$B110/1000</f>
        <v>13.641</v>
      </c>
      <c r="C110" s="648">
        <v>1.1082088124534999</v>
      </c>
      <c r="D110" s="649">
        <v>0.41421727762305599</v>
      </c>
      <c r="E110" s="767">
        <v>10.1631886343063</v>
      </c>
      <c r="F110" s="768">
        <f t="shared" si="52"/>
        <v>12.309052090823698</v>
      </c>
      <c r="G110" s="769">
        <f t="shared" si="53"/>
        <v>11.052042353415739</v>
      </c>
      <c r="H110" s="772">
        <f t="shared" si="58"/>
        <v>10.713705705925726</v>
      </c>
      <c r="I110" s="662">
        <f t="shared" si="59"/>
        <v>-7.8094139474783305E-3</v>
      </c>
      <c r="J110" s="665" t="e">
        <f t="shared" si="64"/>
        <v>#N/A</v>
      </c>
      <c r="K110" s="683"/>
      <c r="L110" s="684" t="str">
        <f t="shared" si="62"/>
        <v/>
      </c>
      <c r="M110" s="685">
        <f t="shared" si="71"/>
        <v>17.448639512512603</v>
      </c>
      <c r="N110" s="686">
        <f t="shared" si="72"/>
        <v>5.9772456250935333</v>
      </c>
      <c r="O110" s="776">
        <v>19.803558687305085</v>
      </c>
      <c r="P110" s="691">
        <f t="shared" si="54"/>
        <v>-0.4590009868886008</v>
      </c>
      <c r="Q110" s="665" t="e">
        <f t="shared" si="65"/>
        <v>#N/A</v>
      </c>
      <c r="R110" s="683"/>
      <c r="S110" s="684" t="str">
        <f t="shared" si="66"/>
        <v/>
      </c>
      <c r="T110" s="695">
        <f t="shared" si="73"/>
        <v>-0.17329493684054487</v>
      </c>
      <c r="U110" s="728">
        <f t="shared" si="74"/>
        <v>-0.69668504349246652</v>
      </c>
      <c r="V110" s="725">
        <f t="shared" si="80"/>
        <v>-0.40165945277061643</v>
      </c>
      <c r="W110" s="726">
        <f t="shared" si="81"/>
        <v>-0.44138133225737552</v>
      </c>
      <c r="X110" s="727">
        <f t="shared" si="86"/>
        <v>-0.4519574440584726</v>
      </c>
      <c r="Y110" s="724">
        <f t="shared" si="78"/>
        <v>14.087185392357236</v>
      </c>
      <c r="Z110" s="108">
        <f t="shared" si="82"/>
        <v>6.8043152465711701E-2</v>
      </c>
      <c r="AA110" s="723">
        <f t="shared" si="82"/>
        <v>0.26104796967449617</v>
      </c>
      <c r="AB110" s="723">
        <f t="shared" si="82"/>
        <v>-0.12496166474307278</v>
      </c>
      <c r="AC110" s="931">
        <f>[2]Pat!$D110/1000</f>
        <v>46.067999999999998</v>
      </c>
      <c r="AD110" s="648">
        <v>1.0844147700282001</v>
      </c>
      <c r="AE110" s="649">
        <v>1</v>
      </c>
      <c r="AF110" s="767">
        <v>44.510493839528898</v>
      </c>
      <c r="AG110" s="768">
        <f t="shared" si="55"/>
        <v>42.481900167038489</v>
      </c>
      <c r="AH110" s="769">
        <f t="shared" si="56"/>
        <v>42.481900167038489</v>
      </c>
      <c r="AI110" s="772">
        <f t="shared" si="60"/>
        <v>44.269596605485283</v>
      </c>
      <c r="AJ110" s="662">
        <f t="shared" si="61"/>
        <v>3.2566131801065892E-2</v>
      </c>
      <c r="AK110" s="665" t="e">
        <f t="shared" si="63"/>
        <v>#N/A</v>
      </c>
      <c r="AL110" s="683"/>
      <c r="AM110" s="684" t="str">
        <f t="shared" si="75"/>
        <v/>
      </c>
      <c r="AN110" s="685">
        <f t="shared" si="76"/>
        <v>63.619451586348987</v>
      </c>
      <c r="AO110" s="686">
        <f t="shared" si="77"/>
        <v>39.777922748973573</v>
      </c>
      <c r="AP110" s="776">
        <v>63.384341701111175</v>
      </c>
      <c r="AQ110" s="691">
        <f t="shared" si="57"/>
        <v>-0.30156888251299452</v>
      </c>
      <c r="AR110" s="665" t="e">
        <f t="shared" si="67"/>
        <v>#N/A</v>
      </c>
      <c r="AS110" s="683"/>
      <c r="AT110" s="684" t="str">
        <f t="shared" si="68"/>
        <v/>
      </c>
      <c r="AU110" s="695">
        <f t="shared" si="69"/>
        <v>-4.4665274662796128E-2</v>
      </c>
      <c r="AV110" s="728">
        <f t="shared" si="70"/>
        <v>-0.36563758475075658</v>
      </c>
      <c r="AW110" s="725">
        <f t="shared" si="83"/>
        <v>-0.2500182555997722</v>
      </c>
      <c r="AX110" s="726">
        <f t="shared" si="84"/>
        <v>-0.12306309808783666</v>
      </c>
      <c r="AY110" s="727">
        <f t="shared" si="87"/>
        <v>-0.20143311880737536</v>
      </c>
      <c r="AZ110" s="724">
        <f t="shared" si="79"/>
        <v>46.303441276902682</v>
      </c>
      <c r="BA110" s="108">
        <f t="shared" si="85"/>
        <v>4.7029155077431911E-2</v>
      </c>
      <c r="BB110" s="723">
        <f t="shared" si="85"/>
        <v>0.1285735137719542</v>
      </c>
      <c r="BC110" s="723">
        <f t="shared" si="85"/>
        <v>-3.4515203617090359E-2</v>
      </c>
      <c r="BD110" s="1387">
        <v>292.90317409880578</v>
      </c>
      <c r="BE110" s="648">
        <v>0.79598082453292895</v>
      </c>
      <c r="BF110" s="649">
        <v>1</v>
      </c>
      <c r="BG110" s="1374">
        <v>376.21321561981102</v>
      </c>
      <c r="BH110" s="1375">
        <f t="shared" si="92"/>
        <v>367.97767618419385</v>
      </c>
      <c r="BI110" s="1376">
        <f t="shared" si="93"/>
        <v>367.97767618419385</v>
      </c>
      <c r="BJ110" s="1378">
        <f t="shared" si="94"/>
        <v>369.87897890094763</v>
      </c>
      <c r="BK110" s="662">
        <f t="shared" ref="BK110:BK171" si="95">LN(BJ110/BJ109)</f>
        <v>0.13891645129378019</v>
      </c>
      <c r="BL110" s="681"/>
      <c r="BM110" s="732"/>
      <c r="BN110" s="682"/>
      <c r="BO110" s="682"/>
      <c r="BP110" s="730"/>
      <c r="BQ110" s="776">
        <v>774.33466347486046</v>
      </c>
      <c r="BR110" s="734">
        <f t="shared" si="89"/>
        <v>-0.52232671950768728</v>
      </c>
      <c r="BS110" s="692"/>
      <c r="BT110" s="938"/>
      <c r="BU110" s="934"/>
      <c r="BV110" s="694"/>
      <c r="BW110" s="694"/>
      <c r="BX110" s="920"/>
      <c r="BY110" s="921"/>
      <c r="BZ110" s="1321"/>
      <c r="CA110" s="919"/>
      <c r="CB110" s="923"/>
      <c r="CC110" s="923"/>
      <c r="CD110" s="923"/>
      <c r="CE110" s="786">
        <f>[3]OUTM!M110</f>
        <v>48.615131950188591</v>
      </c>
      <c r="CF110" s="779">
        <f>[1]OUTM!$T398</f>
        <v>1</v>
      </c>
      <c r="CG110" s="781">
        <f>[1]OUTM!$U398</f>
        <v>1</v>
      </c>
    </row>
    <row r="111" spans="1:85" ht="13.8" x14ac:dyDescent="0.25">
      <c r="A111" s="14">
        <v>2002.05</v>
      </c>
      <c r="B111" s="931">
        <f>[2]Pat!$B111/1000</f>
        <v>10.255000000000001</v>
      </c>
      <c r="C111" s="648">
        <v>1.0363319868083301</v>
      </c>
      <c r="D111" s="649">
        <v>1</v>
      </c>
      <c r="E111" s="767">
        <v>9.2692679198530694</v>
      </c>
      <c r="F111" s="768">
        <f t="shared" si="52"/>
        <v>9.8954776370293267</v>
      </c>
      <c r="G111" s="769">
        <f t="shared" si="53"/>
        <v>9.8954776370293267</v>
      </c>
      <c r="H111" s="772">
        <f t="shared" si="58"/>
        <v>9.7659313624340385</v>
      </c>
      <c r="I111" s="662">
        <f t="shared" si="59"/>
        <v>-9.262389150419463E-2</v>
      </c>
      <c r="J111" s="665" t="e">
        <f t="shared" si="64"/>
        <v>#N/A</v>
      </c>
      <c r="K111" s="683"/>
      <c r="L111" s="684" t="str">
        <f t="shared" si="62"/>
        <v/>
      </c>
      <c r="M111" s="685">
        <f t="shared" si="71"/>
        <v>16.70151585527142</v>
      </c>
      <c r="N111" s="686">
        <f t="shared" si="72"/>
        <v>5.9772456250935333</v>
      </c>
      <c r="O111" s="776">
        <v>19.745149607911031</v>
      </c>
      <c r="P111" s="691">
        <f t="shared" si="54"/>
        <v>-0.50540099435249397</v>
      </c>
      <c r="Q111" s="665" t="e">
        <f t="shared" si="65"/>
        <v>#N/A</v>
      </c>
      <c r="R111" s="683"/>
      <c r="S111" s="684" t="str">
        <f t="shared" si="66"/>
        <v/>
      </c>
      <c r="T111" s="695">
        <f t="shared" si="73"/>
        <v>-0.20087987272923546</v>
      </c>
      <c r="U111" s="728">
        <f t="shared" si="74"/>
        <v>-0.69668504349246652</v>
      </c>
      <c r="V111" s="725">
        <f t="shared" si="80"/>
        <v>-0.44267857494389207</v>
      </c>
      <c r="W111" s="726">
        <f t="shared" si="81"/>
        <v>-0.49153926244085389</v>
      </c>
      <c r="X111" s="727">
        <f t="shared" si="86"/>
        <v>-0.47320770943483481</v>
      </c>
      <c r="Y111" s="724">
        <f t="shared" si="78"/>
        <v>13.440764795528555</v>
      </c>
      <c r="Z111" s="108">
        <f t="shared" si="82"/>
        <v>6.8043152465711701E-2</v>
      </c>
      <c r="AA111" s="723">
        <f t="shared" si="82"/>
        <v>0.26104796967449617</v>
      </c>
      <c r="AB111" s="723">
        <f t="shared" si="82"/>
        <v>-0.12496166474307278</v>
      </c>
      <c r="AC111" s="931">
        <f>[2]Pat!$D111/1000</f>
        <v>54.093000000000004</v>
      </c>
      <c r="AD111" s="648">
        <v>0.97432536075809395</v>
      </c>
      <c r="AE111" s="649">
        <v>0</v>
      </c>
      <c r="AF111" s="767">
        <v>47.075401183842899</v>
      </c>
      <c r="AG111" s="768">
        <f t="shared" si="55"/>
        <v>55.518415283691098</v>
      </c>
      <c r="AH111" s="769">
        <f t="shared" si="56"/>
        <v>47.075401183842899</v>
      </c>
      <c r="AI111" s="772">
        <f t="shared" si="60"/>
        <v>47.127440745301591</v>
      </c>
      <c r="AJ111" s="662">
        <f t="shared" si="61"/>
        <v>6.2557302869914469E-2</v>
      </c>
      <c r="AK111" s="665" t="e">
        <f t="shared" si="63"/>
        <v>#N/A</v>
      </c>
      <c r="AL111" s="683"/>
      <c r="AM111" s="684" t="str">
        <f t="shared" si="75"/>
        <v/>
      </c>
      <c r="AN111" s="685">
        <f t="shared" si="76"/>
        <v>63.619451586348987</v>
      </c>
      <c r="AO111" s="686">
        <f t="shared" si="77"/>
        <v>39.777922748973573</v>
      </c>
      <c r="AP111" s="776">
        <v>63.654393840876153</v>
      </c>
      <c r="AQ111" s="691">
        <f t="shared" si="57"/>
        <v>-0.2596356998841084</v>
      </c>
      <c r="AR111" s="665" t="e">
        <f t="shared" si="67"/>
        <v>#N/A</v>
      </c>
      <c r="AS111" s="683"/>
      <c r="AT111" s="684" t="str">
        <f t="shared" si="68"/>
        <v/>
      </c>
      <c r="AU111" s="695">
        <f t="shared" si="69"/>
        <v>-4.4665274662796128E-2</v>
      </c>
      <c r="AV111" s="728">
        <f t="shared" si="70"/>
        <v>-0.36563758475075658</v>
      </c>
      <c r="AW111" s="725">
        <f t="shared" si="83"/>
        <v>-0.16133828248768844</v>
      </c>
      <c r="AX111" s="726">
        <f t="shared" si="84"/>
        <v>3.3100620004765213E-2</v>
      </c>
      <c r="AY111" s="727">
        <f t="shared" si="87"/>
        <v>-0.1418386906173984</v>
      </c>
      <c r="AZ111" s="724">
        <f t="shared" si="79"/>
        <v>45.547926052556015</v>
      </c>
      <c r="BA111" s="108">
        <f t="shared" si="85"/>
        <v>4.7029155077431911E-2</v>
      </c>
      <c r="BB111" s="723">
        <f t="shared" si="85"/>
        <v>0.1285735137719542</v>
      </c>
      <c r="BC111" s="723">
        <f t="shared" si="85"/>
        <v>-3.4515203617090359E-2</v>
      </c>
      <c r="BD111" s="1387">
        <v>339.34168406402233</v>
      </c>
      <c r="BE111" s="648">
        <v>0.81483949291193702</v>
      </c>
      <c r="BF111" s="649">
        <v>0.91958942773907304</v>
      </c>
      <c r="BG111" s="1374">
        <v>435.67233934010699</v>
      </c>
      <c r="BH111" s="1375">
        <f t="shared" si="92"/>
        <v>416.45218109316204</v>
      </c>
      <c r="BI111" s="1376">
        <f t="shared" si="93"/>
        <v>417.99768501674447</v>
      </c>
      <c r="BJ111" s="1378">
        <f t="shared" si="94"/>
        <v>431.08659573925058</v>
      </c>
      <c r="BK111" s="662">
        <f t="shared" si="95"/>
        <v>0.15313312002778642</v>
      </c>
      <c r="BL111" s="681"/>
      <c r="BM111" s="732"/>
      <c r="BN111" s="682"/>
      <c r="BO111" s="682"/>
      <c r="BP111" s="730"/>
      <c r="BQ111" s="776">
        <v>793.3584014505542</v>
      </c>
      <c r="BR111" s="734">
        <f t="shared" si="89"/>
        <v>-0.45663070441925868</v>
      </c>
      <c r="BS111" s="692"/>
      <c r="BT111" s="938"/>
      <c r="BU111" s="934"/>
      <c r="BV111" s="694"/>
      <c r="BW111" s="694"/>
      <c r="BX111" s="920"/>
      <c r="BY111" s="921"/>
      <c r="BZ111" s="1321"/>
      <c r="CA111" s="919"/>
      <c r="CB111" s="923"/>
      <c r="CC111" s="923"/>
      <c r="CD111" s="923"/>
      <c r="CE111" s="786">
        <f>[3]OUTM!M111</f>
        <v>51.833233074461383</v>
      </c>
      <c r="CF111" s="779">
        <f>[1]OUTM!$T399</f>
        <v>1</v>
      </c>
      <c r="CG111" s="781">
        <f>[1]OUTM!$U399</f>
        <v>1</v>
      </c>
    </row>
    <row r="112" spans="1:85" ht="13.8" x14ac:dyDescent="0.25">
      <c r="A112" s="14">
        <v>2002.06</v>
      </c>
      <c r="B112" s="931">
        <f>[2]Pat!$B112/1000</f>
        <v>4.4119999999999999</v>
      </c>
      <c r="C112" s="648">
        <v>0.90271161292828705</v>
      </c>
      <c r="D112" s="649">
        <v>0</v>
      </c>
      <c r="E112" s="767">
        <v>8.2207278222617592</v>
      </c>
      <c r="F112" s="768">
        <f t="shared" si="52"/>
        <v>4.887496667610165</v>
      </c>
      <c r="G112" s="769">
        <f t="shared" si="53"/>
        <v>8.2207278222617592</v>
      </c>
      <c r="H112" s="772">
        <f t="shared" si="58"/>
        <v>8.3535424953158</v>
      </c>
      <c r="I112" s="662">
        <f t="shared" si="59"/>
        <v>-0.15621423756809449</v>
      </c>
      <c r="J112" s="665" t="e">
        <f t="shared" si="64"/>
        <v>#N/A</v>
      </c>
      <c r="K112" s="683"/>
      <c r="L112" s="684" t="str">
        <f t="shared" si="62"/>
        <v/>
      </c>
      <c r="M112" s="685">
        <f t="shared" si="71"/>
        <v>15.475211285842871</v>
      </c>
      <c r="N112" s="686">
        <f t="shared" si="72"/>
        <v>5.9772456250935333</v>
      </c>
      <c r="O112" s="776">
        <v>19.705889544411299</v>
      </c>
      <c r="P112" s="691">
        <f t="shared" si="54"/>
        <v>-0.57608904299958841</v>
      </c>
      <c r="Q112" s="665" t="e">
        <f t="shared" si="65"/>
        <v>#N/A</v>
      </c>
      <c r="R112" s="683"/>
      <c r="S112" s="684" t="str">
        <f t="shared" si="66"/>
        <v/>
      </c>
      <c r="T112" s="695">
        <f t="shared" si="73"/>
        <v>-0.25266889213216448</v>
      </c>
      <c r="U112" s="728">
        <f t="shared" si="74"/>
        <v>-0.69668504349246652</v>
      </c>
      <c r="V112" s="725">
        <f t="shared" si="80"/>
        <v>-0.51983833238343835</v>
      </c>
      <c r="W112" s="726">
        <f t="shared" si="81"/>
        <v>-0.58440449667074335</v>
      </c>
      <c r="X112" s="727">
        <f t="shared" si="86"/>
        <v>-0.5206259400852975</v>
      </c>
      <c r="Y112" s="724">
        <f t="shared" si="78"/>
        <v>12.687113839137394</v>
      </c>
      <c r="Z112" s="108">
        <f t="shared" si="82"/>
        <v>6.8043152465711701E-2</v>
      </c>
      <c r="AA112" s="723">
        <f t="shared" si="82"/>
        <v>0.26104796967449617</v>
      </c>
      <c r="AB112" s="723">
        <f t="shared" si="82"/>
        <v>-0.12496166474307278</v>
      </c>
      <c r="AC112" s="931">
        <f>[2]Pat!$D112/1000</f>
        <v>45.094999999999999</v>
      </c>
      <c r="AD112" s="648">
        <v>0.86926667802469904</v>
      </c>
      <c r="AE112" s="649">
        <v>1</v>
      </c>
      <c r="AF112" s="767">
        <v>49.551556436331303</v>
      </c>
      <c r="AG112" s="768">
        <f t="shared" si="55"/>
        <v>51.877060446482091</v>
      </c>
      <c r="AH112" s="769">
        <f t="shared" si="56"/>
        <v>51.877060446482091</v>
      </c>
      <c r="AI112" s="772">
        <f t="shared" si="60"/>
        <v>50.286031395887107</v>
      </c>
      <c r="AJ112" s="662">
        <f t="shared" si="61"/>
        <v>6.4871895260398674E-2</v>
      </c>
      <c r="AK112" s="665" t="e">
        <f t="shared" si="63"/>
        <v>#N/A</v>
      </c>
      <c r="AL112" s="683"/>
      <c r="AM112" s="684" t="str">
        <f t="shared" si="75"/>
        <v/>
      </c>
      <c r="AN112" s="685">
        <f t="shared" si="76"/>
        <v>63.994323330918739</v>
      </c>
      <c r="AO112" s="686">
        <f t="shared" si="77"/>
        <v>39.777922748973573</v>
      </c>
      <c r="AP112" s="776">
        <v>63.946442218477216</v>
      </c>
      <c r="AQ112" s="691">
        <f t="shared" si="57"/>
        <v>-0.21362268718435373</v>
      </c>
      <c r="AR112" s="665" t="e">
        <f t="shared" si="67"/>
        <v>#N/A</v>
      </c>
      <c r="AS112" s="683"/>
      <c r="AT112" s="684" t="str">
        <f t="shared" si="68"/>
        <v/>
      </c>
      <c r="AU112" s="695">
        <f t="shared" si="69"/>
        <v>-4.4665274662796128E-2</v>
      </c>
      <c r="AV112" s="728">
        <f t="shared" si="70"/>
        <v>-0.36563758475075658</v>
      </c>
      <c r="AW112" s="725">
        <f t="shared" si="83"/>
        <v>-2.1920268381880437E-2</v>
      </c>
      <c r="AX112" s="726">
        <f t="shared" si="84"/>
        <v>0.2004536443418401</v>
      </c>
      <c r="AY112" s="727">
        <f t="shared" si="87"/>
        <v>-6.7026080106067143E-2</v>
      </c>
      <c r="AZ112" s="724">
        <f t="shared" si="79"/>
        <v>45.454010455457578</v>
      </c>
      <c r="BA112" s="108">
        <f t="shared" si="85"/>
        <v>4.7029155077431911E-2</v>
      </c>
      <c r="BB112" s="723">
        <f t="shared" si="85"/>
        <v>0.1285735137719542</v>
      </c>
      <c r="BC112" s="723">
        <f t="shared" si="85"/>
        <v>-3.4515203617090359E-2</v>
      </c>
      <c r="BD112" s="1387">
        <v>415.43635036520453</v>
      </c>
      <c r="BE112" s="648">
        <v>0.79834288391550901</v>
      </c>
      <c r="BF112" s="649">
        <v>1</v>
      </c>
      <c r="BG112" s="1374">
        <v>498.04597540374903</v>
      </c>
      <c r="BH112" s="1375">
        <f t="shared" si="92"/>
        <v>520.37333673931937</v>
      </c>
      <c r="BI112" s="1376">
        <f t="shared" si="93"/>
        <v>520.37333673931937</v>
      </c>
      <c r="BJ112" s="1378">
        <f t="shared" si="94"/>
        <v>501.38177578759138</v>
      </c>
      <c r="BK112" s="662">
        <f t="shared" si="95"/>
        <v>0.15105885029854374</v>
      </c>
      <c r="BL112" s="681"/>
      <c r="BM112" s="732"/>
      <c r="BN112" s="682"/>
      <c r="BO112" s="682"/>
      <c r="BP112" s="730"/>
      <c r="BQ112" s="776">
        <v>812.35844851010563</v>
      </c>
      <c r="BR112" s="734">
        <f t="shared" si="89"/>
        <v>-0.38280721188147493</v>
      </c>
      <c r="BS112" s="692"/>
      <c r="BT112" s="938"/>
      <c r="BU112" s="934"/>
      <c r="BV112" s="694"/>
      <c r="BW112" s="694"/>
      <c r="BX112" s="920"/>
      <c r="BY112" s="921"/>
      <c r="BZ112" s="1321"/>
      <c r="CA112" s="919"/>
      <c r="CB112" s="923"/>
      <c r="CC112" s="923"/>
      <c r="CD112" s="923"/>
      <c r="CE112" s="786">
        <f>[3]OUTM!M112</f>
        <v>54.510211341336039</v>
      </c>
      <c r="CF112" s="779">
        <f>[1]OUTM!$T400</f>
        <v>1</v>
      </c>
      <c r="CG112" s="781">
        <f>[1]OUTM!$U400</f>
        <v>1</v>
      </c>
    </row>
    <row r="113" spans="1:85" ht="13.8" x14ac:dyDescent="0.25">
      <c r="A113" s="14">
        <v>2002.07</v>
      </c>
      <c r="B113" s="931">
        <f>[2]Pat!$B113/1000</f>
        <v>5.5970000000000004</v>
      </c>
      <c r="C113" s="648">
        <v>1.0833447372273299</v>
      </c>
      <c r="D113" s="649">
        <v>4.2228032087363997E-2</v>
      </c>
      <c r="E113" s="767">
        <v>7.1614849071112303</v>
      </c>
      <c r="F113" s="768">
        <f t="shared" si="52"/>
        <v>5.1664071533912121</v>
      </c>
      <c r="G113" s="769">
        <f t="shared" si="53"/>
        <v>7.0772366997103546</v>
      </c>
      <c r="H113" s="772">
        <f t="shared" si="58"/>
        <v>7.0921893682319439</v>
      </c>
      <c r="I113" s="662">
        <f t="shared" si="59"/>
        <v>-0.16369161030597598</v>
      </c>
      <c r="J113" s="665" t="e">
        <f t="shared" si="64"/>
        <v>#N/A</v>
      </c>
      <c r="K113" s="683"/>
      <c r="L113" s="684" t="str">
        <f t="shared" si="62"/>
        <v/>
      </c>
      <c r="M113" s="685">
        <f t="shared" si="71"/>
        <v>14.563409640167372</v>
      </c>
      <c r="N113" s="686">
        <f t="shared" si="72"/>
        <v>5.9772456250935333</v>
      </c>
      <c r="O113" s="776">
        <v>19.686148190751933</v>
      </c>
      <c r="P113" s="691">
        <f t="shared" si="54"/>
        <v>-0.63973707301646343</v>
      </c>
      <c r="Q113" s="665" t="e">
        <f t="shared" si="65"/>
        <v>#N/A</v>
      </c>
      <c r="R113" s="683"/>
      <c r="S113" s="684" t="str">
        <f t="shared" si="66"/>
        <v/>
      </c>
      <c r="T113" s="695">
        <f t="shared" si="73"/>
        <v>-0.29060194584381749</v>
      </c>
      <c r="U113" s="728">
        <f t="shared" si="74"/>
        <v>-0.69668504349246652</v>
      </c>
      <c r="V113" s="725">
        <f t="shared" si="80"/>
        <v>-0.59353912016200117</v>
      </c>
      <c r="W113" s="726">
        <f t="shared" si="81"/>
        <v>-0.65826156903709021</v>
      </c>
      <c r="X113" s="727">
        <f t="shared" si="86"/>
        <v>-0.56524768780153423</v>
      </c>
      <c r="Y113" s="724">
        <f t="shared" si="78"/>
        <v>11.824076327114007</v>
      </c>
      <c r="Z113" s="108">
        <f t="shared" si="82"/>
        <v>6.8043152465711701E-2</v>
      </c>
      <c r="AA113" s="723">
        <f t="shared" si="82"/>
        <v>0.26104796967449617</v>
      </c>
      <c r="AB113" s="723">
        <f t="shared" si="82"/>
        <v>-0.12496166474307278</v>
      </c>
      <c r="AC113" s="931">
        <f>[2]Pat!$D113/1000</f>
        <v>57.366999999999997</v>
      </c>
      <c r="AD113" s="648">
        <v>1.1401659955904</v>
      </c>
      <c r="AE113" s="649">
        <v>1</v>
      </c>
      <c r="AF113" s="767">
        <v>51.727120041171297</v>
      </c>
      <c r="AG113" s="768">
        <f t="shared" si="55"/>
        <v>50.314603506741364</v>
      </c>
      <c r="AH113" s="769">
        <f t="shared" si="56"/>
        <v>50.314603506741364</v>
      </c>
      <c r="AI113" s="772">
        <f t="shared" si="60"/>
        <v>51.369464939653461</v>
      </c>
      <c r="AJ113" s="662">
        <f t="shared" si="61"/>
        <v>2.1316595920184998E-2</v>
      </c>
      <c r="AK113" s="665" t="e">
        <f t="shared" si="63"/>
        <v>#N/A</v>
      </c>
      <c r="AL113" s="683"/>
      <c r="AM113" s="684" t="str">
        <f t="shared" si="75"/>
        <v/>
      </c>
      <c r="AN113" s="685">
        <f t="shared" si="76"/>
        <v>65.255764976312207</v>
      </c>
      <c r="AO113" s="686">
        <f t="shared" si="77"/>
        <v>39.777922748973573</v>
      </c>
      <c r="AP113" s="776">
        <v>64.260431201585646</v>
      </c>
      <c r="AQ113" s="691">
        <f t="shared" si="57"/>
        <v>-0.20060503829320864</v>
      </c>
      <c r="AR113" s="665" t="e">
        <f t="shared" si="67"/>
        <v>#N/A</v>
      </c>
      <c r="AS113" s="683"/>
      <c r="AT113" s="684" t="str">
        <f t="shared" si="68"/>
        <v/>
      </c>
      <c r="AU113" s="695">
        <f t="shared" si="69"/>
        <v>-4.0848586164983991E-2</v>
      </c>
      <c r="AV113" s="728">
        <f t="shared" si="70"/>
        <v>-0.36563758475075658</v>
      </c>
      <c r="AW113" s="725">
        <f t="shared" si="83"/>
        <v>3.9236680193901474E-2</v>
      </c>
      <c r="AX113" s="726">
        <f t="shared" si="84"/>
        <v>0.25340489678983769</v>
      </c>
      <c r="AY113" s="727">
        <f t="shared" si="87"/>
        <v>-1.8477065914442203E-2</v>
      </c>
      <c r="AZ113" s="724">
        <f t="shared" si="79"/>
        <v>45.615632867527125</v>
      </c>
      <c r="BA113" s="108">
        <f t="shared" si="85"/>
        <v>4.7029155077431911E-2</v>
      </c>
      <c r="BB113" s="723">
        <f t="shared" si="85"/>
        <v>0.1285735137719542</v>
      </c>
      <c r="BC113" s="723">
        <f t="shared" si="85"/>
        <v>-3.4515203617090359E-2</v>
      </c>
      <c r="BD113" s="1387">
        <v>500.81337278548511</v>
      </c>
      <c r="BE113" s="648">
        <v>0.91592753736494803</v>
      </c>
      <c r="BF113" s="649">
        <v>1</v>
      </c>
      <c r="BG113" s="1374">
        <v>562.01778359691502</v>
      </c>
      <c r="BH113" s="1375">
        <f t="shared" si="92"/>
        <v>546.78274465498225</v>
      </c>
      <c r="BI113" s="1376">
        <f t="shared" si="93"/>
        <v>546.78274465498225</v>
      </c>
      <c r="BJ113" s="1378">
        <f t="shared" si="94"/>
        <v>559.95774031771839</v>
      </c>
      <c r="BK113" s="662">
        <f t="shared" si="95"/>
        <v>0.11049347875385339</v>
      </c>
      <c r="BL113" s="665" t="e">
        <f t="shared" ref="BL113:BL176" si="96">IF(BM113="",NA(),IFERROR((BJ113+BM113*BL$8),NA()))</f>
        <v>#N/A</v>
      </c>
      <c r="BM113" s="683"/>
      <c r="BN113" s="684" t="str">
        <f t="shared" ref="BN113:BN176" si="97">IF(BJ113=BO113,1,IF(BJ113=BP113,-1,""))</f>
        <v/>
      </c>
      <c r="BO113" s="685">
        <f t="shared" ref="BO113" si="98">MAX(BJ104:BJ122)</f>
        <v>950.21204641600013</v>
      </c>
      <c r="BP113" s="686">
        <f t="shared" ref="BP113" si="99">MIN(BJ104:BJ122)</f>
        <v>239.91196426585671</v>
      </c>
      <c r="BQ113" s="776">
        <v>831.32370272059131</v>
      </c>
      <c r="BR113" s="734">
        <f t="shared" ref="BR113:BR176" si="100">BJ113/BQ113-1</f>
        <v>-0.32642635054768709</v>
      </c>
      <c r="BS113" s="685" t="e">
        <f>IF(BT113="",NA(),IFERROR((BJ113+BT113*BS$8),NA()))</f>
        <v>#N/A</v>
      </c>
      <c r="BT113" s="939"/>
      <c r="BU113" s="935" t="str">
        <f>IF(BR113=BV113,1,IF(BR113=BW113,-1,""))</f>
        <v/>
      </c>
      <c r="BV113" s="695">
        <f>MAX(BR104:BR122)</f>
        <v>-4.7854654160603638E-2</v>
      </c>
      <c r="BW113" s="728">
        <f>MIN(BR104:BR122)</f>
        <v>-0.66548939441932764</v>
      </c>
      <c r="BX113" s="920"/>
      <c r="BY113" s="921"/>
      <c r="BZ113" s="1321"/>
      <c r="CA113" s="919"/>
      <c r="CB113" s="923"/>
      <c r="CC113" s="923"/>
      <c r="CD113" s="923"/>
      <c r="CE113" s="786">
        <f>[3]OUTM!M113</f>
        <v>57.325520286328718</v>
      </c>
      <c r="CF113" s="779">
        <f>[1]OUTM!$T401</f>
        <v>1</v>
      </c>
      <c r="CG113" s="781">
        <f>[1]OUTM!$U401</f>
        <v>1</v>
      </c>
    </row>
    <row r="114" spans="1:85" ht="13.8" x14ac:dyDescent="0.25">
      <c r="A114" s="14">
        <v>2002.08</v>
      </c>
      <c r="B114" s="931">
        <f>[2]Pat!$B114/1000</f>
        <v>5.9930000000000003</v>
      </c>
      <c r="C114" s="648">
        <v>0.99990719178698095</v>
      </c>
      <c r="D114" s="649">
        <v>1</v>
      </c>
      <c r="E114" s="767">
        <v>6.3490857311244397</v>
      </c>
      <c r="F114" s="768">
        <f t="shared" si="52"/>
        <v>5.9935562512453071</v>
      </c>
      <c r="G114" s="769">
        <f t="shared" si="53"/>
        <v>5.9935562512453071</v>
      </c>
      <c r="H114" s="772">
        <f t="shared" si="58"/>
        <v>6.2370371647045415</v>
      </c>
      <c r="I114" s="662">
        <f t="shared" si="59"/>
        <v>-0.12848883325067656</v>
      </c>
      <c r="J114" s="665" t="e">
        <f t="shared" si="64"/>
        <v>#N/A</v>
      </c>
      <c r="K114" s="683"/>
      <c r="L114" s="684" t="str">
        <f t="shared" si="62"/>
        <v/>
      </c>
      <c r="M114" s="685">
        <f t="shared" si="71"/>
        <v>13.650270965368467</v>
      </c>
      <c r="N114" s="686">
        <f t="shared" si="72"/>
        <v>5.9772456250935333</v>
      </c>
      <c r="O114" s="776">
        <v>19.68623629826709</v>
      </c>
      <c r="P114" s="691">
        <f t="shared" si="54"/>
        <v>-0.68317777607629515</v>
      </c>
      <c r="Q114" s="665" t="e">
        <f t="shared" si="65"/>
        <v>#N/A</v>
      </c>
      <c r="R114" s="683"/>
      <c r="S114" s="684" t="str">
        <f t="shared" si="66"/>
        <v/>
      </c>
      <c r="T114" s="695">
        <f t="shared" si="73"/>
        <v>-0.32976635905796703</v>
      </c>
      <c r="U114" s="728">
        <f t="shared" si="74"/>
        <v>-0.69668504349246652</v>
      </c>
      <c r="V114" s="725">
        <f t="shared" si="80"/>
        <v>-0.62655861786725331</v>
      </c>
      <c r="W114" s="726">
        <f t="shared" si="81"/>
        <v>-0.692985443326262</v>
      </c>
      <c r="X114" s="727">
        <f t="shared" si="86"/>
        <v>-0.59516928527588364</v>
      </c>
      <c r="Y114" s="724">
        <f t="shared" si="78"/>
        <v>10.952036436233433</v>
      </c>
      <c r="Z114" s="108">
        <f t="shared" si="82"/>
        <v>6.8043152465711701E-2</v>
      </c>
      <c r="AA114" s="723">
        <f t="shared" si="82"/>
        <v>0.26104796967449617</v>
      </c>
      <c r="AB114" s="723">
        <f t="shared" si="82"/>
        <v>-0.12496166474307278</v>
      </c>
      <c r="AC114" s="931">
        <f>[2]Pat!$D114/1000</f>
        <v>57.719000000000001</v>
      </c>
      <c r="AD114" s="648">
        <v>1.08962176697626</v>
      </c>
      <c r="AE114" s="649">
        <v>1</v>
      </c>
      <c r="AF114" s="767">
        <v>53.789510263329198</v>
      </c>
      <c r="AG114" s="768">
        <f t="shared" si="55"/>
        <v>52.971592298649028</v>
      </c>
      <c r="AH114" s="769">
        <f t="shared" si="56"/>
        <v>52.971592298649028</v>
      </c>
      <c r="AI114" s="772">
        <f t="shared" si="60"/>
        <v>53.457816833926366</v>
      </c>
      <c r="AJ114" s="662">
        <f t="shared" si="61"/>
        <v>3.9848943890495522E-2</v>
      </c>
      <c r="AK114" s="665" t="e">
        <f t="shared" si="63"/>
        <v>#N/A</v>
      </c>
      <c r="AL114" s="683"/>
      <c r="AM114" s="684" t="str">
        <f t="shared" si="75"/>
        <v/>
      </c>
      <c r="AN114" s="685">
        <f t="shared" si="76"/>
        <v>65.731899168091459</v>
      </c>
      <c r="AO114" s="686">
        <f t="shared" si="77"/>
        <v>39.777922748973573</v>
      </c>
      <c r="AP114" s="776">
        <v>64.596234231544457</v>
      </c>
      <c r="AQ114" s="691">
        <f t="shared" si="57"/>
        <v>-0.17243137359513194</v>
      </c>
      <c r="AR114" s="665" t="e">
        <f t="shared" si="67"/>
        <v>#N/A</v>
      </c>
      <c r="AS114" s="683"/>
      <c r="AT114" s="684" t="str">
        <f t="shared" si="68"/>
        <v/>
      </c>
      <c r="AU114" s="695">
        <f t="shared" si="69"/>
        <v>-4.0848586164983991E-2</v>
      </c>
      <c r="AV114" s="728">
        <f t="shared" si="70"/>
        <v>-0.36563758475075658</v>
      </c>
      <c r="AW114" s="725">
        <f t="shared" si="83"/>
        <v>7.3869761105390452E-2</v>
      </c>
      <c r="AX114" s="726">
        <f t="shared" si="84"/>
        <v>0.34027960955719472</v>
      </c>
      <c r="AY114" s="727">
        <f t="shared" si="87"/>
        <v>5.4924601587957644E-2</v>
      </c>
      <c r="AZ114" s="724">
        <f t="shared" si="79"/>
        <v>45.922072585340537</v>
      </c>
      <c r="BA114" s="108">
        <f t="shared" si="85"/>
        <v>4.7029155077431911E-2</v>
      </c>
      <c r="BB114" s="723">
        <f t="shared" si="85"/>
        <v>0.1285735137719542</v>
      </c>
      <c r="BC114" s="723">
        <f t="shared" si="85"/>
        <v>-3.4515203617090359E-2</v>
      </c>
      <c r="BD114" s="1387">
        <v>598.40281396560715</v>
      </c>
      <c r="BE114" s="648">
        <v>0.95607977843298797</v>
      </c>
      <c r="BF114" s="649">
        <v>1</v>
      </c>
      <c r="BG114" s="1374">
        <v>623.46956044193303</v>
      </c>
      <c r="BH114" s="1375">
        <f t="shared" si="92"/>
        <v>625.89213522158957</v>
      </c>
      <c r="BI114" s="1376">
        <f t="shared" si="93"/>
        <v>625.89213522158957</v>
      </c>
      <c r="BJ114" s="1378">
        <f t="shared" si="94"/>
        <v>624.68450917370126</v>
      </c>
      <c r="BK114" s="662">
        <f t="shared" si="95"/>
        <v>0.10938541980401678</v>
      </c>
      <c r="BL114" s="665" t="e">
        <f t="shared" si="96"/>
        <v>#N/A</v>
      </c>
      <c r="BM114" s="683"/>
      <c r="BN114" s="684" t="str">
        <f t="shared" si="97"/>
        <v/>
      </c>
      <c r="BO114" s="685">
        <f t="shared" ref="BO114:BO121" si="101">MAX(BJ105:BJ123)</f>
        <v>1007.197359604068</v>
      </c>
      <c r="BP114" s="686">
        <f t="shared" ref="BP114:BP121" si="102">MIN(BJ105:BJ123)</f>
        <v>239.91196426585671</v>
      </c>
      <c r="BQ114" s="776">
        <v>850.24144752461871</v>
      </c>
      <c r="BR114" s="691">
        <f t="shared" si="100"/>
        <v>-0.2652857479573606</v>
      </c>
      <c r="BS114" s="665" t="e">
        <f t="shared" ref="BS114:BS177" si="103">IF(BT114="",NA(),IFERROR((BJ114+BT114*BS$8),NA()))</f>
        <v>#N/A</v>
      </c>
      <c r="BT114" s="939"/>
      <c r="BU114" s="935" t="str">
        <f t="shared" ref="BU114:BU177" si="104">IF(BR114=BV114,1,IF(BR114=BW114,-1,""))</f>
        <v/>
      </c>
      <c r="BV114" s="695">
        <f t="shared" ref="BV114:BV177" si="105">MAX(BR105:BR123)</f>
        <v>-8.3827787312158453E-3</v>
      </c>
      <c r="BW114" s="728">
        <f t="shared" ref="BW114:BW177" si="106">MIN(BR105:BR123)</f>
        <v>-0.66548939441932764</v>
      </c>
      <c r="BX114" s="920"/>
      <c r="BY114" s="921"/>
      <c r="BZ114" s="1321"/>
      <c r="CA114" s="919"/>
      <c r="CB114" s="923"/>
      <c r="CC114" s="923"/>
      <c r="CD114" s="923"/>
      <c r="CE114" s="786">
        <f>[3]OUTM!M114</f>
        <v>61.074425345243881</v>
      </c>
      <c r="CF114" s="779">
        <f>[1]OUTM!$T402</f>
        <v>1</v>
      </c>
      <c r="CG114" s="781">
        <f>[1]OUTM!$U402</f>
        <v>1</v>
      </c>
    </row>
    <row r="115" spans="1:85" ht="13.8" x14ac:dyDescent="0.25">
      <c r="A115" s="14">
        <v>2002.09</v>
      </c>
      <c r="B115" s="931">
        <f>[2]Pat!$B115/1000</f>
        <v>5.8979999999999997</v>
      </c>
      <c r="C115" s="648">
        <v>1.0024134988772999</v>
      </c>
      <c r="D115" s="649">
        <v>1</v>
      </c>
      <c r="E115" s="767">
        <v>5.9680103406509</v>
      </c>
      <c r="F115" s="768">
        <f t="shared" si="52"/>
        <v>5.8837994566171963</v>
      </c>
      <c r="G115" s="769">
        <f t="shared" si="53"/>
        <v>5.8837994566171963</v>
      </c>
      <c r="H115" s="772">
        <f t="shared" si="58"/>
        <v>5.9772456250935333</v>
      </c>
      <c r="I115" s="662">
        <f t="shared" si="59"/>
        <v>-4.254539222881288E-2</v>
      </c>
      <c r="J115" s="665">
        <f t="shared" si="64"/>
        <v>2.9772456250935333</v>
      </c>
      <c r="K115" s="683">
        <v>-1</v>
      </c>
      <c r="L115" s="684">
        <f t="shared" si="62"/>
        <v>-1</v>
      </c>
      <c r="M115" s="685">
        <f t="shared" si="71"/>
        <v>12.472291148854417</v>
      </c>
      <c r="N115" s="686">
        <f t="shared" si="72"/>
        <v>5.9772456250935333</v>
      </c>
      <c r="O115" s="776">
        <v>19.706399229096625</v>
      </c>
      <c r="P115" s="691">
        <f t="shared" si="54"/>
        <v>-0.69668504349246652</v>
      </c>
      <c r="Q115" s="665">
        <f t="shared" si="65"/>
        <v>2.9772456250935333</v>
      </c>
      <c r="R115" s="683">
        <v>-1</v>
      </c>
      <c r="S115" s="684">
        <f t="shared" si="66"/>
        <v>-1</v>
      </c>
      <c r="T115" s="695">
        <f t="shared" si="73"/>
        <v>-0.3831567473898907</v>
      </c>
      <c r="U115" s="728">
        <f t="shared" si="74"/>
        <v>-0.69668504349246652</v>
      </c>
      <c r="V115" s="725">
        <f t="shared" si="80"/>
        <v>-0.61375353688633161</v>
      </c>
      <c r="W115" s="726">
        <f t="shared" si="81"/>
        <v>-0.6730562596606815</v>
      </c>
      <c r="X115" s="727">
        <f t="shared" si="86"/>
        <v>-0.59439788709647823</v>
      </c>
      <c r="Y115" s="724">
        <f t="shared" si="78"/>
        <v>10.160539297837655</v>
      </c>
      <c r="Z115" s="108">
        <f t="shared" si="82"/>
        <v>6.8043152465711701E-2</v>
      </c>
      <c r="AA115" s="723">
        <f t="shared" si="82"/>
        <v>0.26104796967449617</v>
      </c>
      <c r="AB115" s="723">
        <f t="shared" si="82"/>
        <v>-0.12496166474307278</v>
      </c>
      <c r="AC115" s="931">
        <f>[2]Pat!$D115/1000</f>
        <v>59.192</v>
      </c>
      <c r="AD115" s="648">
        <v>1.0281122626239301</v>
      </c>
      <c r="AE115" s="649">
        <v>1</v>
      </c>
      <c r="AF115" s="767">
        <v>55.7823070725618</v>
      </c>
      <c r="AG115" s="768">
        <f t="shared" si="55"/>
        <v>57.57347923166602</v>
      </c>
      <c r="AH115" s="769">
        <f t="shared" si="56"/>
        <v>57.57347923166602</v>
      </c>
      <c r="AI115" s="772">
        <f t="shared" si="60"/>
        <v>56.460282739515925</v>
      </c>
      <c r="AJ115" s="662">
        <f t="shared" si="61"/>
        <v>5.4644558095568681E-2</v>
      </c>
      <c r="AK115" s="665" t="e">
        <f t="shared" si="63"/>
        <v>#N/A</v>
      </c>
      <c r="AL115" s="683"/>
      <c r="AM115" s="684" t="str">
        <f t="shared" si="75"/>
        <v/>
      </c>
      <c r="AN115" s="685">
        <f t="shared" si="76"/>
        <v>67.612743401749952</v>
      </c>
      <c r="AO115" s="686">
        <f t="shared" si="77"/>
        <v>39.777922748973573</v>
      </c>
      <c r="AP115" s="776">
        <v>64.953657818407663</v>
      </c>
      <c r="AQ115" s="691">
        <f t="shared" si="57"/>
        <v>-0.13076053549804456</v>
      </c>
      <c r="AR115" s="665" t="e">
        <f t="shared" si="67"/>
        <v>#N/A</v>
      </c>
      <c r="AS115" s="683"/>
      <c r="AT115" s="684" t="str">
        <f t="shared" si="68"/>
        <v/>
      </c>
      <c r="AU115" s="695">
        <f t="shared" si="69"/>
        <v>-2.1376250859079571E-2</v>
      </c>
      <c r="AV115" s="728">
        <f t="shared" si="70"/>
        <v>-0.36563758475075658</v>
      </c>
      <c r="AW115" s="725">
        <f t="shared" si="83"/>
        <v>0.14505161431598124</v>
      </c>
      <c r="AX115" s="726">
        <f t="shared" si="84"/>
        <v>0.46433289240255937</v>
      </c>
      <c r="AY115" s="727">
        <f t="shared" si="87"/>
        <v>0.14784440336356752</v>
      </c>
      <c r="AZ115" s="724">
        <f t="shared" si="79"/>
        <v>46.518090489228925</v>
      </c>
      <c r="BA115" s="108">
        <f t="shared" si="85"/>
        <v>4.7029155077431911E-2</v>
      </c>
      <c r="BB115" s="723">
        <f t="shared" si="85"/>
        <v>0.1285735137719542</v>
      </c>
      <c r="BC115" s="723">
        <f t="shared" si="85"/>
        <v>-3.4515203617090359E-2</v>
      </c>
      <c r="BD115" s="1387">
        <v>726.84921707616684</v>
      </c>
      <c r="BE115" s="648">
        <v>1.0381023987806399</v>
      </c>
      <c r="BF115" s="649">
        <v>1</v>
      </c>
      <c r="BG115" s="1374">
        <v>677.03652420318701</v>
      </c>
      <c r="BH115" s="1375">
        <f t="shared" si="92"/>
        <v>700.17102159664353</v>
      </c>
      <c r="BI115" s="1376">
        <f t="shared" si="93"/>
        <v>700.17102159664353</v>
      </c>
      <c r="BJ115" s="1378">
        <f t="shared" si="94"/>
        <v>681.16665273223543</v>
      </c>
      <c r="BK115" s="662">
        <f t="shared" si="95"/>
        <v>8.6560256912186676E-2</v>
      </c>
      <c r="BL115" s="665" t="e">
        <f t="shared" si="96"/>
        <v>#N/A</v>
      </c>
      <c r="BM115" s="683"/>
      <c r="BN115" s="684" t="str">
        <f t="shared" si="97"/>
        <v/>
      </c>
      <c r="BO115" s="685">
        <f t="shared" si="101"/>
        <v>1061.9948198947377</v>
      </c>
      <c r="BP115" s="686">
        <f t="shared" si="102"/>
        <v>239.91196426585671</v>
      </c>
      <c r="BQ115" s="776">
        <v>869.097557403412</v>
      </c>
      <c r="BR115" s="691">
        <f t="shared" si="100"/>
        <v>-0.21623683448455955</v>
      </c>
      <c r="BS115" s="665" t="e">
        <f t="shared" si="103"/>
        <v>#N/A</v>
      </c>
      <c r="BT115" s="939"/>
      <c r="BU115" s="935" t="str">
        <f t="shared" si="104"/>
        <v/>
      </c>
      <c r="BV115" s="695">
        <f t="shared" si="105"/>
        <v>2.7842384463657721E-2</v>
      </c>
      <c r="BW115" s="728">
        <f t="shared" si="106"/>
        <v>-0.66548939441932764</v>
      </c>
      <c r="BX115" s="920"/>
      <c r="BY115" s="921"/>
      <c r="BZ115" s="1321"/>
      <c r="CA115" s="919"/>
      <c r="CB115" s="923"/>
      <c r="CC115" s="923"/>
      <c r="CD115" s="923"/>
      <c r="CE115" s="786">
        <f>[3]OUTM!M115</f>
        <v>63.840132382489713</v>
      </c>
      <c r="CF115" s="779">
        <f>[1]OUTM!$T403</f>
        <v>0</v>
      </c>
      <c r="CG115" s="781">
        <f>[1]OUTM!$U403</f>
        <v>1</v>
      </c>
    </row>
    <row r="116" spans="1:85" ht="13.8" x14ac:dyDescent="0.25">
      <c r="A116" s="14">
        <v>2002.1</v>
      </c>
      <c r="B116" s="931">
        <f>[2]Pat!$B116/1000</f>
        <v>6.226</v>
      </c>
      <c r="C116" s="648">
        <v>1.0127154944071299</v>
      </c>
      <c r="D116" s="649">
        <v>1</v>
      </c>
      <c r="E116" s="767">
        <v>6.03973303563071</v>
      </c>
      <c r="F116" s="768">
        <f t="shared" si="52"/>
        <v>6.1478273358944335</v>
      </c>
      <c r="G116" s="769">
        <f t="shared" si="53"/>
        <v>6.1478273358944335</v>
      </c>
      <c r="H116" s="772">
        <f t="shared" si="58"/>
        <v>6.0709998811131785</v>
      </c>
      <c r="I116" s="662">
        <f t="shared" si="59"/>
        <v>1.5563452521216027E-2</v>
      </c>
      <c r="J116" s="665" t="e">
        <f t="shared" si="64"/>
        <v>#N/A</v>
      </c>
      <c r="K116" s="683"/>
      <c r="L116" s="684" t="str">
        <f t="shared" si="62"/>
        <v/>
      </c>
      <c r="M116" s="685">
        <f t="shared" si="71"/>
        <v>12.888056174108451</v>
      </c>
      <c r="N116" s="686">
        <f t="shared" si="72"/>
        <v>5.9772456250935333</v>
      </c>
      <c r="O116" s="776">
        <v>19.746812515686031</v>
      </c>
      <c r="P116" s="691">
        <f t="shared" si="54"/>
        <v>-0.69255798239383526</v>
      </c>
      <c r="Q116" s="665" t="e">
        <f t="shared" si="65"/>
        <v>#N/A</v>
      </c>
      <c r="R116" s="683"/>
      <c r="S116" s="684" t="str">
        <f t="shared" si="66"/>
        <v/>
      </c>
      <c r="T116" s="695">
        <f t="shared" si="73"/>
        <v>-0.38676386526874107</v>
      </c>
      <c r="U116" s="728">
        <f t="shared" si="74"/>
        <v>-0.69668504349246652</v>
      </c>
      <c r="V116" s="725">
        <f t="shared" si="80"/>
        <v>-0.58313334369385994</v>
      </c>
      <c r="W116" s="726">
        <f t="shared" si="81"/>
        <v>-0.61354793996467061</v>
      </c>
      <c r="X116" s="727">
        <f t="shared" si="86"/>
        <v>-0.57175951467726172</v>
      </c>
      <c r="Y116" s="724">
        <f t="shared" si="78"/>
        <v>9.4528384845831397</v>
      </c>
      <c r="Z116" s="108">
        <f t="shared" si="82"/>
        <v>6.8043152465711701E-2</v>
      </c>
      <c r="AA116" s="723">
        <f t="shared" si="82"/>
        <v>0.26104796967449617</v>
      </c>
      <c r="AB116" s="723">
        <f t="shared" si="82"/>
        <v>-0.12496166474307278</v>
      </c>
      <c r="AC116" s="931">
        <f>[2]Pat!$D116/1000</f>
        <v>61.472999999999999</v>
      </c>
      <c r="AD116" s="648">
        <v>1.06497318365148</v>
      </c>
      <c r="AE116" s="649">
        <v>1</v>
      </c>
      <c r="AF116" s="767">
        <v>57.704558189543498</v>
      </c>
      <c r="AG116" s="768">
        <f t="shared" si="55"/>
        <v>57.722580196082639</v>
      </c>
      <c r="AH116" s="769">
        <f t="shared" si="56"/>
        <v>57.722580196082639</v>
      </c>
      <c r="AI116" s="772">
        <f t="shared" si="60"/>
        <v>57.323411004097402</v>
      </c>
      <c r="AJ116" s="662">
        <f t="shared" si="61"/>
        <v>1.5171678688681113E-2</v>
      </c>
      <c r="AK116" s="665" t="e">
        <f t="shared" si="63"/>
        <v>#N/A</v>
      </c>
      <c r="AL116" s="683"/>
      <c r="AM116" s="684" t="str">
        <f t="shared" si="75"/>
        <v/>
      </c>
      <c r="AN116" s="685">
        <f t="shared" si="76"/>
        <v>68.885498236429399</v>
      </c>
      <c r="AO116" s="686">
        <f t="shared" si="77"/>
        <v>39.777922748973573</v>
      </c>
      <c r="AP116" s="776">
        <v>65.33245064036322</v>
      </c>
      <c r="AQ116" s="691">
        <f t="shared" si="57"/>
        <v>-0.12258899762314646</v>
      </c>
      <c r="AR116" s="665" t="e">
        <f t="shared" si="67"/>
        <v>#N/A</v>
      </c>
      <c r="AS116" s="683"/>
      <c r="AT116" s="684" t="str">
        <f t="shared" si="68"/>
        <v/>
      </c>
      <c r="AU116" s="695">
        <f t="shared" si="69"/>
        <v>-1.0888293810507044E-2</v>
      </c>
      <c r="AV116" s="728">
        <f t="shared" si="70"/>
        <v>-0.36563758475075658</v>
      </c>
      <c r="AW116" s="725">
        <f t="shared" si="83"/>
        <v>0.2154075069196284</v>
      </c>
      <c r="AX116" s="726">
        <f t="shared" si="84"/>
        <v>0.470499511630325</v>
      </c>
      <c r="AY116" s="727">
        <f t="shared" si="87"/>
        <v>0.19696359499560834</v>
      </c>
      <c r="AZ116" s="724">
        <f t="shared" si="79"/>
        <v>47.364712779984771</v>
      </c>
      <c r="BA116" s="108">
        <f t="shared" si="85"/>
        <v>4.7029155077431911E-2</v>
      </c>
      <c r="BB116" s="723">
        <f t="shared" si="85"/>
        <v>0.1285735137719542</v>
      </c>
      <c r="BC116" s="723">
        <f t="shared" si="85"/>
        <v>-3.4515203617090359E-2</v>
      </c>
      <c r="BD116" s="1387">
        <v>932.88509218559204</v>
      </c>
      <c r="BE116" s="648">
        <v>1.3356840959226299</v>
      </c>
      <c r="BF116" s="649">
        <v>1</v>
      </c>
      <c r="BG116" s="1374">
        <v>720.93240025703699</v>
      </c>
      <c r="BH116" s="1375">
        <f t="shared" si="92"/>
        <v>698.43243251406489</v>
      </c>
      <c r="BI116" s="1376">
        <f t="shared" si="93"/>
        <v>698.43243251406489</v>
      </c>
      <c r="BJ116" s="1378">
        <f t="shared" si="94"/>
        <v>719.24293076431525</v>
      </c>
      <c r="BK116" s="662">
        <f t="shared" si="95"/>
        <v>5.4392179882804835E-2</v>
      </c>
      <c r="BL116" s="665" t="e">
        <f t="shared" si="96"/>
        <v>#N/A</v>
      </c>
      <c r="BM116" s="683"/>
      <c r="BN116" s="684" t="str">
        <f t="shared" si="97"/>
        <v/>
      </c>
      <c r="BO116" s="685">
        <f t="shared" si="101"/>
        <v>1116.4994922966412</v>
      </c>
      <c r="BP116" s="686">
        <f t="shared" si="102"/>
        <v>239.91196426585671</v>
      </c>
      <c r="BQ116" s="776">
        <v>887.8767357222124</v>
      </c>
      <c r="BR116" s="691">
        <f t="shared" si="100"/>
        <v>-0.1899292978103857</v>
      </c>
      <c r="BS116" s="665" t="e">
        <f t="shared" si="103"/>
        <v>#N/A</v>
      </c>
      <c r="BT116" s="939"/>
      <c r="BU116" s="935" t="str">
        <f t="shared" si="104"/>
        <v/>
      </c>
      <c r="BV116" s="695">
        <f t="shared" si="105"/>
        <v>6.283149141908928E-2</v>
      </c>
      <c r="BW116" s="728">
        <f t="shared" si="106"/>
        <v>-0.66548939441932764</v>
      </c>
      <c r="BX116" s="920"/>
      <c r="BY116" s="921"/>
      <c r="BZ116" s="1321"/>
      <c r="CA116" s="919"/>
      <c r="CB116" s="923"/>
      <c r="CC116" s="923"/>
      <c r="CD116" s="923"/>
      <c r="CE116" s="786">
        <f>[3]OUTM!M116</f>
        <v>67.088418432087849</v>
      </c>
      <c r="CF116" s="779">
        <f>[1]OUTM!$T404</f>
        <v>0</v>
      </c>
      <c r="CG116" s="781">
        <f>[1]OUTM!$U404</f>
        <v>0</v>
      </c>
    </row>
    <row r="117" spans="1:85" ht="13.8" x14ac:dyDescent="0.25">
      <c r="A117" s="14">
        <v>2002.11</v>
      </c>
      <c r="B117" s="931">
        <f>[2]Pat!$B117/1000</f>
        <v>5.0949999999999998</v>
      </c>
      <c r="C117" s="648">
        <v>0.83462398417080497</v>
      </c>
      <c r="D117" s="649">
        <v>1</v>
      </c>
      <c r="E117" s="767">
        <v>6.3939879742916501</v>
      </c>
      <c r="F117" s="768">
        <f t="shared" si="52"/>
        <v>6.1045453960466505</v>
      </c>
      <c r="G117" s="769">
        <f t="shared" si="53"/>
        <v>6.1045453960466505</v>
      </c>
      <c r="H117" s="772">
        <f t="shared" si="58"/>
        <v>6.3039317490254279</v>
      </c>
      <c r="I117" s="662">
        <f t="shared" si="59"/>
        <v>3.7650209317427484E-2</v>
      </c>
      <c r="J117" s="665" t="e">
        <f t="shared" si="64"/>
        <v>#N/A</v>
      </c>
      <c r="K117" s="683"/>
      <c r="L117" s="684" t="str">
        <f t="shared" si="62"/>
        <v/>
      </c>
      <c r="M117" s="685">
        <f t="shared" si="71"/>
        <v>14.012669321664774</v>
      </c>
      <c r="N117" s="686">
        <f t="shared" si="72"/>
        <v>5.9772456250935333</v>
      </c>
      <c r="O117" s="776">
        <v>19.807580407232589</v>
      </c>
      <c r="P117" s="691">
        <f t="shared" si="54"/>
        <v>-0.68174145355363069</v>
      </c>
      <c r="Q117" s="665" t="e">
        <f t="shared" si="65"/>
        <v>#N/A</v>
      </c>
      <c r="R117" s="683"/>
      <c r="S117" s="684" t="str">
        <f t="shared" si="66"/>
        <v/>
      </c>
      <c r="T117" s="695">
        <f t="shared" si="73"/>
        <v>-0.34070688818414885</v>
      </c>
      <c r="U117" s="728">
        <f t="shared" si="74"/>
        <v>-0.69668504349246652</v>
      </c>
      <c r="V117" s="725">
        <f t="shared" si="80"/>
        <v>-0.53818266574935625</v>
      </c>
      <c r="W117" s="726">
        <f t="shared" si="81"/>
        <v>-0.52666581177218852</v>
      </c>
      <c r="X117" s="727">
        <f t="shared" si="86"/>
        <v>-0.53787891800748944</v>
      </c>
      <c r="Y117" s="724">
        <f t="shared" si="78"/>
        <v>8.8406435498878864</v>
      </c>
      <c r="Z117" s="108">
        <f t="shared" si="82"/>
        <v>6.8043152465711701E-2</v>
      </c>
      <c r="AA117" s="723">
        <f t="shared" si="82"/>
        <v>0.26104796967449617</v>
      </c>
      <c r="AB117" s="723">
        <f t="shared" si="82"/>
        <v>-0.12496166474307278</v>
      </c>
      <c r="AC117" s="931">
        <f>[2]Pat!$D117/1000</f>
        <v>58.351999999999997</v>
      </c>
      <c r="AD117" s="648">
        <v>1.03690795993463</v>
      </c>
      <c r="AE117" s="649">
        <v>1</v>
      </c>
      <c r="AF117" s="767">
        <v>59.512997529205101</v>
      </c>
      <c r="AG117" s="768">
        <f t="shared" si="55"/>
        <v>56.275004392558323</v>
      </c>
      <c r="AH117" s="769">
        <f t="shared" si="56"/>
        <v>56.275004392558323</v>
      </c>
      <c r="AI117" s="772">
        <f t="shared" si="60"/>
        <v>58.376456053129395</v>
      </c>
      <c r="AJ117" s="662">
        <f t="shared" si="61"/>
        <v>1.8203549486241581E-2</v>
      </c>
      <c r="AK117" s="665" t="e">
        <f t="shared" si="63"/>
        <v>#N/A</v>
      </c>
      <c r="AL117" s="683"/>
      <c r="AM117" s="684" t="str">
        <f t="shared" si="75"/>
        <v/>
      </c>
      <c r="AN117" s="685">
        <f t="shared" si="76"/>
        <v>68.885498236429399</v>
      </c>
      <c r="AO117" s="686">
        <f t="shared" si="77"/>
        <v>40.869778716937539</v>
      </c>
      <c r="AP117" s="776">
        <v>65.732317277078437</v>
      </c>
      <c r="AQ117" s="691">
        <f t="shared" si="57"/>
        <v>-0.1119063122777525</v>
      </c>
      <c r="AR117" s="665" t="e">
        <f t="shared" si="67"/>
        <v>#N/A</v>
      </c>
      <c r="AS117" s="683"/>
      <c r="AT117" s="684" t="str">
        <f t="shared" si="68"/>
        <v/>
      </c>
      <c r="AU117" s="695">
        <f t="shared" si="69"/>
        <v>-1.0888293810507044E-2</v>
      </c>
      <c r="AV117" s="728">
        <f t="shared" si="70"/>
        <v>-0.35034533933749534</v>
      </c>
      <c r="AW117" s="725">
        <f t="shared" si="83"/>
        <v>0.33188961156864027</v>
      </c>
      <c r="AX117" s="726">
        <f t="shared" si="84"/>
        <v>0.47095385447885119</v>
      </c>
      <c r="AY117" s="727">
        <f t="shared" si="87"/>
        <v>0.24910653009333905</v>
      </c>
      <c r="AZ117" s="724">
        <f t="shared" si="79"/>
        <v>48.576934070444452</v>
      </c>
      <c r="BA117" s="108">
        <f t="shared" si="85"/>
        <v>4.7029155077431911E-2</v>
      </c>
      <c r="BB117" s="723">
        <f t="shared" si="85"/>
        <v>0.1285735137719542</v>
      </c>
      <c r="BC117" s="723">
        <f t="shared" si="85"/>
        <v>-3.4515203617090359E-2</v>
      </c>
      <c r="BD117" s="1387">
        <v>826.23845969863612</v>
      </c>
      <c r="BE117" s="648">
        <v>1.05936722112673</v>
      </c>
      <c r="BF117" s="649">
        <v>1</v>
      </c>
      <c r="BG117" s="1374">
        <v>756.10510905313595</v>
      </c>
      <c r="BH117" s="1375">
        <f t="shared" si="92"/>
        <v>779.93583643248758</v>
      </c>
      <c r="BI117" s="1376">
        <f t="shared" si="93"/>
        <v>779.93583643248758</v>
      </c>
      <c r="BJ117" s="1378">
        <f t="shared" si="94"/>
        <v>767.13034886548576</v>
      </c>
      <c r="BK117" s="662">
        <f t="shared" si="95"/>
        <v>6.4457559535297471E-2</v>
      </c>
      <c r="BL117" s="665" t="e">
        <f t="shared" si="96"/>
        <v>#N/A</v>
      </c>
      <c r="BM117" s="683"/>
      <c r="BN117" s="684" t="str">
        <f t="shared" si="97"/>
        <v/>
      </c>
      <c r="BO117" s="685">
        <f t="shared" si="101"/>
        <v>1182.8637130174911</v>
      </c>
      <c r="BP117" s="686">
        <f t="shared" si="102"/>
        <v>275.42751471380922</v>
      </c>
      <c r="BQ117" s="776">
        <v>906.56271008870806</v>
      </c>
      <c r="BR117" s="691">
        <f t="shared" si="100"/>
        <v>-0.15380332730603785</v>
      </c>
      <c r="BS117" s="665" t="e">
        <f t="shared" si="103"/>
        <v>#N/A</v>
      </c>
      <c r="BT117" s="939"/>
      <c r="BU117" s="935" t="str">
        <f t="shared" si="104"/>
        <v/>
      </c>
      <c r="BV117" s="695">
        <f t="shared" si="105"/>
        <v>0.10807384805784337</v>
      </c>
      <c r="BW117" s="728">
        <f t="shared" si="106"/>
        <v>-0.6259053602573228</v>
      </c>
      <c r="BX117" s="920"/>
      <c r="BY117" s="921"/>
      <c r="BZ117" s="1321"/>
      <c r="CA117" s="919"/>
      <c r="CB117" s="923"/>
      <c r="CC117" s="923"/>
      <c r="CD117" s="923"/>
      <c r="CE117" s="786">
        <f>[3]OUTM!M117</f>
        <v>73.021711014486385</v>
      </c>
      <c r="CF117" s="779">
        <f>[1]OUTM!$T405</f>
        <v>0</v>
      </c>
      <c r="CG117" s="781">
        <f>[1]OUTM!$U405</f>
        <v>0</v>
      </c>
    </row>
    <row r="118" spans="1:85" ht="13.8" x14ac:dyDescent="0.25">
      <c r="A118" s="14">
        <v>2002.12</v>
      </c>
      <c r="B118" s="931">
        <f>[2]Pat!$B118/1000</f>
        <v>5.423</v>
      </c>
      <c r="C118" s="648">
        <v>0.60359712402564203</v>
      </c>
      <c r="D118" s="649">
        <v>0</v>
      </c>
      <c r="E118" s="767">
        <v>6.8588088681139796</v>
      </c>
      <c r="F118" s="768">
        <f t="shared" si="52"/>
        <v>8.9844695810207664</v>
      </c>
      <c r="G118" s="769">
        <f t="shared" si="53"/>
        <v>6.8588088681139796</v>
      </c>
      <c r="H118" s="772">
        <f t="shared" si="58"/>
        <v>7.0017961219627001</v>
      </c>
      <c r="I118" s="662">
        <f t="shared" si="59"/>
        <v>0.10499317911085503</v>
      </c>
      <c r="J118" s="665" t="e">
        <f t="shared" si="64"/>
        <v>#N/A</v>
      </c>
      <c r="K118" s="683"/>
      <c r="L118" s="684" t="str">
        <f t="shared" si="62"/>
        <v/>
      </c>
      <c r="M118" s="685">
        <f t="shared" si="71"/>
        <v>15.459878972163217</v>
      </c>
      <c r="N118" s="686">
        <f t="shared" si="72"/>
        <v>5.9772456250935333</v>
      </c>
      <c r="O118" s="776">
        <v>19.888736146637459</v>
      </c>
      <c r="P118" s="691">
        <f t="shared" si="54"/>
        <v>-0.64795168127631486</v>
      </c>
      <c r="Q118" s="665" t="e">
        <f t="shared" si="65"/>
        <v>#N/A</v>
      </c>
      <c r="R118" s="683"/>
      <c r="S118" s="684" t="str">
        <f t="shared" si="66"/>
        <v/>
      </c>
      <c r="T118" s="695">
        <f t="shared" si="73"/>
        <v>-0.2812556079189239</v>
      </c>
      <c r="U118" s="728">
        <f t="shared" si="74"/>
        <v>-0.69668504349246652</v>
      </c>
      <c r="V118" s="725">
        <f t="shared" si="80"/>
        <v>-0.43861187664739398</v>
      </c>
      <c r="W118" s="726">
        <f t="shared" si="81"/>
        <v>-0.34982264286814235</v>
      </c>
      <c r="X118" s="727">
        <f t="shared" si="86"/>
        <v>-0.46529522754992891</v>
      </c>
      <c r="Y118" s="724">
        <f t="shared" si="78"/>
        <v>8.3847689643135759</v>
      </c>
      <c r="Z118" s="108">
        <f t="shared" si="82"/>
        <v>6.8043152465711701E-2</v>
      </c>
      <c r="AA118" s="723">
        <f t="shared" si="82"/>
        <v>0.26104796967449617</v>
      </c>
      <c r="AB118" s="723">
        <f t="shared" si="82"/>
        <v>-0.12496166474307278</v>
      </c>
      <c r="AC118" s="931">
        <f>[2]Pat!$D118/1000</f>
        <v>60.744999999999997</v>
      </c>
      <c r="AD118" s="648">
        <v>0.96064988257811101</v>
      </c>
      <c r="AE118" s="649">
        <v>1</v>
      </c>
      <c r="AF118" s="767">
        <v>61.164753303898898</v>
      </c>
      <c r="AG118" s="768">
        <f t="shared" si="55"/>
        <v>63.233235231318297</v>
      </c>
      <c r="AH118" s="769">
        <f t="shared" si="56"/>
        <v>63.233235231318297</v>
      </c>
      <c r="AI118" s="772">
        <f t="shared" si="60"/>
        <v>61.883497565696267</v>
      </c>
      <c r="AJ118" s="662">
        <f t="shared" si="61"/>
        <v>5.8340887082159454E-2</v>
      </c>
      <c r="AK118" s="665" t="e">
        <f t="shared" si="63"/>
        <v>#N/A</v>
      </c>
      <c r="AL118" s="683"/>
      <c r="AM118" s="684" t="str">
        <f t="shared" si="75"/>
        <v/>
      </c>
      <c r="AN118" s="685">
        <f t="shared" si="76"/>
        <v>68.885498236429399</v>
      </c>
      <c r="AO118" s="686">
        <f t="shared" si="77"/>
        <v>42.851129443012809</v>
      </c>
      <c r="AP118" s="776">
        <v>66.152920724421875</v>
      </c>
      <c r="AQ118" s="691">
        <f t="shared" si="57"/>
        <v>-6.4538694769216032E-2</v>
      </c>
      <c r="AR118" s="665" t="e">
        <f t="shared" si="67"/>
        <v>#N/A</v>
      </c>
      <c r="AS118" s="683"/>
      <c r="AT118" s="684" t="str">
        <f t="shared" si="68"/>
        <v/>
      </c>
      <c r="AU118" s="695">
        <f t="shared" si="69"/>
        <v>-1.0888293810507044E-2</v>
      </c>
      <c r="AV118" s="728">
        <f t="shared" si="70"/>
        <v>-0.32129124508570517</v>
      </c>
      <c r="AW118" s="725">
        <f t="shared" si="83"/>
        <v>0.51846894530147813</v>
      </c>
      <c r="AX118" s="726">
        <f t="shared" si="84"/>
        <v>0.56355580257870952</v>
      </c>
      <c r="AY118" s="727">
        <f t="shared" si="87"/>
        <v>0.34209109494787193</v>
      </c>
      <c r="AZ118" s="724">
        <f t="shared" si="79"/>
        <v>50.337735732634684</v>
      </c>
      <c r="BA118" s="108">
        <f t="shared" si="85"/>
        <v>4.7029155077431911E-2</v>
      </c>
      <c r="BB118" s="723">
        <f t="shared" si="85"/>
        <v>0.1285735137719542</v>
      </c>
      <c r="BC118" s="723">
        <f t="shared" si="85"/>
        <v>-3.4515203617090359E-2</v>
      </c>
      <c r="BD118" s="1387">
        <v>876.28521282681481</v>
      </c>
      <c r="BE118" s="648">
        <v>1.08154346192384</v>
      </c>
      <c r="BF118" s="649">
        <v>1</v>
      </c>
      <c r="BG118" s="1374">
        <v>786.42550524462695</v>
      </c>
      <c r="BH118" s="1375">
        <f t="shared" si="92"/>
        <v>810.21729008290276</v>
      </c>
      <c r="BI118" s="1376">
        <f t="shared" si="93"/>
        <v>810.21729008290276</v>
      </c>
      <c r="BJ118" s="1378">
        <f t="shared" si="94"/>
        <v>795.26659414481855</v>
      </c>
      <c r="BK118" s="662">
        <f t="shared" si="95"/>
        <v>3.602066369025838E-2</v>
      </c>
      <c r="BL118" s="665" t="e">
        <f t="shared" si="96"/>
        <v>#N/A</v>
      </c>
      <c r="BM118" s="683"/>
      <c r="BN118" s="684" t="str">
        <f t="shared" si="97"/>
        <v/>
      </c>
      <c r="BO118" s="685">
        <f t="shared" si="101"/>
        <v>1220.4375832626024</v>
      </c>
      <c r="BP118" s="686">
        <f t="shared" si="102"/>
        <v>321.90594827914344</v>
      </c>
      <c r="BQ118" s="776">
        <v>925.13833254566009</v>
      </c>
      <c r="BR118" s="691">
        <f t="shared" si="100"/>
        <v>-0.14038088557359796</v>
      </c>
      <c r="BS118" s="665" t="e">
        <f t="shared" si="103"/>
        <v>#N/A</v>
      </c>
      <c r="BT118" s="939"/>
      <c r="BU118" s="935" t="str">
        <f t="shared" si="104"/>
        <v/>
      </c>
      <c r="BV118" s="695">
        <f t="shared" si="105"/>
        <v>0.12564954764802017</v>
      </c>
      <c r="BW118" s="728">
        <f t="shared" si="106"/>
        <v>-0.57380185500832681</v>
      </c>
      <c r="BX118" s="920"/>
      <c r="BY118" s="924"/>
      <c r="BZ118" s="1322"/>
      <c r="CA118" s="724">
        <f>AVERAGE(BJ107:BJ118)</f>
        <v>523.92012947373951</v>
      </c>
      <c r="CB118" s="923"/>
      <c r="CC118" s="923"/>
      <c r="CD118" s="923"/>
      <c r="CE118" s="786">
        <f>[3]OUTM!M118</f>
        <v>77.434223850187919</v>
      </c>
      <c r="CF118" s="779">
        <f>[1]OUTM!$T406</f>
        <v>0</v>
      </c>
      <c r="CG118" s="781">
        <f>[1]OUTM!$U406</f>
        <v>0</v>
      </c>
    </row>
    <row r="119" spans="1:85" ht="13.8" x14ac:dyDescent="0.25">
      <c r="A119" s="14">
        <v>2003.01</v>
      </c>
      <c r="B119" s="931">
        <f>[2]Pat!$B119/1000</f>
        <v>14.503</v>
      </c>
      <c r="C119" s="648">
        <v>1.77189519366612</v>
      </c>
      <c r="D119" s="649">
        <v>1</v>
      </c>
      <c r="E119" s="767">
        <v>7.3714880838421699</v>
      </c>
      <c r="F119" s="768">
        <f t="shared" si="52"/>
        <v>8.1850213555761897</v>
      </c>
      <c r="G119" s="769">
        <f t="shared" si="53"/>
        <v>8.1850213555761897</v>
      </c>
      <c r="H119" s="772">
        <f t="shared" si="58"/>
        <v>7.8051935257235119</v>
      </c>
      <c r="I119" s="662">
        <f t="shared" si="59"/>
        <v>0.10862264376206548</v>
      </c>
      <c r="J119" s="665" t="e">
        <f t="shared" si="64"/>
        <v>#N/A</v>
      </c>
      <c r="K119" s="683"/>
      <c r="L119" s="684" t="str">
        <f t="shared" si="62"/>
        <v/>
      </c>
      <c r="M119" s="685">
        <f t="shared" si="71"/>
        <v>16.98645760179862</v>
      </c>
      <c r="N119" s="686">
        <f t="shared" si="72"/>
        <v>5.9772456250935333</v>
      </c>
      <c r="O119" s="776">
        <v>19.990242864399629</v>
      </c>
      <c r="P119" s="691">
        <f t="shared" si="54"/>
        <v>-0.60954983995598755</v>
      </c>
      <c r="Q119" s="665" t="e">
        <f t="shared" si="65"/>
        <v>#N/A</v>
      </c>
      <c r="R119" s="683"/>
      <c r="S119" s="684" t="str">
        <f t="shared" si="66"/>
        <v/>
      </c>
      <c r="T119" s="695">
        <f t="shared" si="73"/>
        <v>-0.22017468890440606</v>
      </c>
      <c r="U119" s="728">
        <f t="shared" si="74"/>
        <v>-0.69668504349246652</v>
      </c>
      <c r="V119" s="725">
        <f t="shared" si="80"/>
        <v>-0.31879966991378172</v>
      </c>
      <c r="W119" s="726">
        <f t="shared" si="81"/>
        <v>-0.12386524600747195</v>
      </c>
      <c r="X119" s="727">
        <f t="shared" si="86"/>
        <v>-0.37272207337585694</v>
      </c>
      <c r="Y119" s="724">
        <f t="shared" si="78"/>
        <v>8.0803684072240411</v>
      </c>
      <c r="Z119" s="108">
        <f t="shared" si="82"/>
        <v>6.8043152465711701E-2</v>
      </c>
      <c r="AA119" s="723">
        <f t="shared" si="82"/>
        <v>0.26104796967449617</v>
      </c>
      <c r="AB119" s="723">
        <f t="shared" si="82"/>
        <v>-0.12496166474307278</v>
      </c>
      <c r="AC119" s="931">
        <f>[2]Pat!$D119/1000</f>
        <v>68.69</v>
      </c>
      <c r="AD119" s="648">
        <v>1.06015331505332</v>
      </c>
      <c r="AE119" s="649">
        <v>1</v>
      </c>
      <c r="AF119" s="767">
        <v>62.4652970604252</v>
      </c>
      <c r="AG119" s="768">
        <f t="shared" si="55"/>
        <v>64.792515407590145</v>
      </c>
      <c r="AH119" s="769">
        <f t="shared" si="56"/>
        <v>64.792515407590145</v>
      </c>
      <c r="AI119" s="772">
        <f t="shared" si="60"/>
        <v>63.619451586348987</v>
      </c>
      <c r="AJ119" s="662">
        <f t="shared" si="61"/>
        <v>2.7665720283993198E-2</v>
      </c>
      <c r="AK119" s="665" t="e">
        <f t="shared" si="63"/>
        <v>#N/A</v>
      </c>
      <c r="AL119" s="683"/>
      <c r="AM119" s="684" t="str">
        <f t="shared" si="75"/>
        <v/>
      </c>
      <c r="AN119" s="685">
        <f t="shared" si="76"/>
        <v>70.919254951206085</v>
      </c>
      <c r="AO119" s="686">
        <f t="shared" si="77"/>
        <v>44.269596605485283</v>
      </c>
      <c r="AP119" s="776">
        <v>66.593885785836235</v>
      </c>
      <c r="AQ119" s="691">
        <f t="shared" si="57"/>
        <v>-4.4665274662796128E-2</v>
      </c>
      <c r="AR119" s="665" t="e">
        <f t="shared" si="67"/>
        <v>#N/A</v>
      </c>
      <c r="AS119" s="683"/>
      <c r="AT119" s="684" t="str">
        <f t="shared" si="68"/>
        <v/>
      </c>
      <c r="AU119" s="695">
        <f t="shared" si="69"/>
        <v>-6.8405776587942002E-3</v>
      </c>
      <c r="AV119" s="728">
        <f t="shared" si="70"/>
        <v>-0.30156888251299452</v>
      </c>
      <c r="AW119" s="725">
        <f t="shared" si="83"/>
        <v>0.59936585899248906</v>
      </c>
      <c r="AX119" s="726">
        <f t="shared" si="84"/>
        <v>0.5408022826980301</v>
      </c>
      <c r="AY119" s="727">
        <f t="shared" si="87"/>
        <v>0.38094698127094073</v>
      </c>
      <c r="AZ119" s="724">
        <f t="shared" si="79"/>
        <v>52.324529802415967</v>
      </c>
      <c r="BA119" s="108">
        <f t="shared" si="85"/>
        <v>4.7029155077431911E-2</v>
      </c>
      <c r="BB119" s="723">
        <f t="shared" si="85"/>
        <v>0.1285735137719542</v>
      </c>
      <c r="BC119" s="723">
        <f t="shared" si="85"/>
        <v>-3.4515203617090359E-2</v>
      </c>
      <c r="BD119" s="1387">
        <v>995.72628884052767</v>
      </c>
      <c r="BE119" s="648">
        <v>1.2754341509142499</v>
      </c>
      <c r="BF119" s="649">
        <v>1</v>
      </c>
      <c r="BG119" s="1374">
        <v>817.94884698324699</v>
      </c>
      <c r="BH119" s="1375">
        <f t="shared" si="92"/>
        <v>780.69595998098089</v>
      </c>
      <c r="BI119" s="1376">
        <f t="shared" si="93"/>
        <v>780.69595998098089</v>
      </c>
      <c r="BJ119" s="1378">
        <f t="shared" si="94"/>
        <v>800.95002440021869</v>
      </c>
      <c r="BK119" s="662">
        <f t="shared" si="95"/>
        <v>7.1211566237195968E-3</v>
      </c>
      <c r="BL119" s="665" t="e">
        <f t="shared" si="96"/>
        <v>#N/A</v>
      </c>
      <c r="BM119" s="683"/>
      <c r="BN119" s="684" t="str">
        <f t="shared" si="97"/>
        <v/>
      </c>
      <c r="BO119" s="685">
        <f t="shared" si="101"/>
        <v>1272.9584775287976</v>
      </c>
      <c r="BP119" s="686">
        <f t="shared" si="102"/>
        <v>369.87897890094763</v>
      </c>
      <c r="BQ119" s="776">
        <v>943.58573118795186</v>
      </c>
      <c r="BR119" s="691">
        <f t="shared" si="100"/>
        <v>-0.151163484221151</v>
      </c>
      <c r="BS119" s="665" t="e">
        <f t="shared" si="103"/>
        <v>#N/A</v>
      </c>
      <c r="BT119" s="939"/>
      <c r="BU119" s="935" t="str">
        <f t="shared" si="104"/>
        <v/>
      </c>
      <c r="BV119" s="695">
        <f t="shared" si="105"/>
        <v>0.15659161482496531</v>
      </c>
      <c r="BW119" s="728">
        <f t="shared" si="106"/>
        <v>-0.52232671950768728</v>
      </c>
      <c r="BX119" s="725">
        <f>BJ119/BJ107-1</f>
        <v>2.3385163880891398</v>
      </c>
      <c r="BY119" s="726">
        <f>(BJ119/CA118)^BY$9-1</f>
        <v>1.189377330715268</v>
      </c>
      <c r="BZ119" s="1322"/>
      <c r="CA119" s="724">
        <f t="shared" ref="CA119:CA126" si="107">CA118+(BJ119-BJ107)/12</f>
        <v>570.67330115160303</v>
      </c>
      <c r="CB119" s="831">
        <f>$CB$11</f>
        <v>9.4779206777033151E-2</v>
      </c>
      <c r="CC119" s="723">
        <f>$CC$11</f>
        <v>0.2983549397125923</v>
      </c>
      <c r="CD119" s="723">
        <f>$CD$11</f>
        <v>-0.10879652615852599</v>
      </c>
      <c r="CE119" s="786">
        <f>[3]OUTM!M119</f>
        <v>80.949859895232919</v>
      </c>
      <c r="CF119" s="779">
        <f>[1]OUTM!$T407</f>
        <v>0</v>
      </c>
      <c r="CG119" s="781">
        <f>[1]OUTM!$U407</f>
        <v>0</v>
      </c>
    </row>
    <row r="120" spans="1:85" ht="13.8" x14ac:dyDescent="0.25">
      <c r="A120" s="14">
        <v>2003.02</v>
      </c>
      <c r="B120" s="931">
        <f>[2]Pat!$B120/1000</f>
        <v>6.7489999999999997</v>
      </c>
      <c r="C120" s="648">
        <v>0.8444776560392</v>
      </c>
      <c r="D120" s="649">
        <v>1</v>
      </c>
      <c r="E120" s="767">
        <v>7.94944830490242</v>
      </c>
      <c r="F120" s="768">
        <f t="shared" si="52"/>
        <v>7.9919225236276903</v>
      </c>
      <c r="G120" s="769">
        <f t="shared" si="53"/>
        <v>7.9919225236276903</v>
      </c>
      <c r="H120" s="772">
        <f t="shared" si="58"/>
        <v>8.0157409229805605</v>
      </c>
      <c r="I120" s="662">
        <f t="shared" si="59"/>
        <v>2.6617875076848242E-2</v>
      </c>
      <c r="J120" s="665" t="e">
        <f t="shared" si="64"/>
        <v>#N/A</v>
      </c>
      <c r="K120" s="683"/>
      <c r="L120" s="684" t="str">
        <f t="shared" si="62"/>
        <v/>
      </c>
      <c r="M120" s="685">
        <f t="shared" si="71"/>
        <v>18.179872130690576</v>
      </c>
      <c r="N120" s="686">
        <f t="shared" si="72"/>
        <v>5.9772456250935333</v>
      </c>
      <c r="O120" s="776">
        <v>20.111996780633742</v>
      </c>
      <c r="P120" s="691">
        <f t="shared" si="54"/>
        <v>-0.60144479882280599</v>
      </c>
      <c r="Q120" s="665" t="e">
        <f t="shared" si="65"/>
        <v>#N/A</v>
      </c>
      <c r="R120" s="683"/>
      <c r="S120" s="684" t="str">
        <f t="shared" si="66"/>
        <v/>
      </c>
      <c r="T120" s="695">
        <f t="shared" si="73"/>
        <v>-0.1763375082668508</v>
      </c>
      <c r="U120" s="728">
        <f t="shared" si="74"/>
        <v>-0.69668504349246652</v>
      </c>
      <c r="V120" s="725">
        <f t="shared" si="80"/>
        <v>-0.26089143647860136</v>
      </c>
      <c r="W120" s="726">
        <f t="shared" si="81"/>
        <v>-1.4715713078721326E-2</v>
      </c>
      <c r="X120" s="727">
        <f t="shared" si="86"/>
        <v>-0.31145966028080807</v>
      </c>
      <c r="Y120" s="724">
        <f t="shared" si="78"/>
        <v>7.8445845784504931</v>
      </c>
      <c r="Z120" s="108">
        <f t="shared" si="82"/>
        <v>6.8043152465711701E-2</v>
      </c>
      <c r="AA120" s="723">
        <f t="shared" si="82"/>
        <v>0.26104796967449617</v>
      </c>
      <c r="AB120" s="723">
        <f t="shared" si="82"/>
        <v>-0.12496166474307278</v>
      </c>
      <c r="AC120" s="931">
        <f>[2]Pat!$D120/1000</f>
        <v>54.265999999999998</v>
      </c>
      <c r="AD120" s="648">
        <v>0.88009089488736303</v>
      </c>
      <c r="AE120" s="649">
        <v>1</v>
      </c>
      <c r="AF120" s="767">
        <v>63.5053658733408</v>
      </c>
      <c r="AG120" s="768">
        <f t="shared" si="55"/>
        <v>61.659540298897355</v>
      </c>
      <c r="AH120" s="769">
        <f t="shared" si="56"/>
        <v>61.659540298897355</v>
      </c>
      <c r="AI120" s="772">
        <f t="shared" si="60"/>
        <v>63.005079937380344</v>
      </c>
      <c r="AJ120" s="662">
        <f t="shared" si="61"/>
        <v>-9.7039090709694544E-3</v>
      </c>
      <c r="AK120" s="665" t="e">
        <f t="shared" si="63"/>
        <v>#N/A</v>
      </c>
      <c r="AL120" s="683"/>
      <c r="AM120" s="684" t="str">
        <f t="shared" si="75"/>
        <v/>
      </c>
      <c r="AN120" s="685">
        <f t="shared" si="76"/>
        <v>72.323325793415918</v>
      </c>
      <c r="AO120" s="686">
        <f t="shared" si="77"/>
        <v>47.127440745301591</v>
      </c>
      <c r="AP120" s="776">
        <v>67.054815097458103</v>
      </c>
      <c r="AQ120" s="691">
        <f t="shared" si="57"/>
        <v>-6.0394397541650546E-2</v>
      </c>
      <c r="AR120" s="665" t="e">
        <f t="shared" si="67"/>
        <v>#N/A</v>
      </c>
      <c r="AS120" s="683"/>
      <c r="AT120" s="684" t="str">
        <f t="shared" si="68"/>
        <v/>
      </c>
      <c r="AU120" s="695">
        <f t="shared" si="69"/>
        <v>4.1029293643655151E-3</v>
      </c>
      <c r="AV120" s="728">
        <f t="shared" si="70"/>
        <v>-0.2596356998841084</v>
      </c>
      <c r="AW120" s="725">
        <f t="shared" si="83"/>
        <v>0.54160560481012188</v>
      </c>
      <c r="AX120" s="726">
        <f t="shared" si="84"/>
        <v>0.40906056327104734</v>
      </c>
      <c r="AY120" s="727">
        <f t="shared" si="87"/>
        <v>0.36348821262416431</v>
      </c>
      <c r="AZ120" s="724">
        <f t="shared" si="79"/>
        <v>54.16913823745287</v>
      </c>
      <c r="BA120" s="108">
        <f t="shared" si="85"/>
        <v>4.7029155077431911E-2</v>
      </c>
      <c r="BB120" s="723">
        <f t="shared" si="85"/>
        <v>0.1285735137719542</v>
      </c>
      <c r="BC120" s="723">
        <f t="shared" si="85"/>
        <v>-3.4515203617090359E-2</v>
      </c>
      <c r="BD120" s="1387">
        <v>955.77374071015674</v>
      </c>
      <c r="BE120" s="648">
        <v>1.1485030117514099</v>
      </c>
      <c r="BF120" s="649">
        <v>1</v>
      </c>
      <c r="BG120" s="1374">
        <v>853.32386461103295</v>
      </c>
      <c r="BH120" s="1375">
        <f t="shared" si="92"/>
        <v>832.19088755601035</v>
      </c>
      <c r="BI120" s="1376">
        <f t="shared" si="93"/>
        <v>832.19088755601035</v>
      </c>
      <c r="BJ120" s="1378">
        <f t="shared" si="94"/>
        <v>841.22627750691436</v>
      </c>
      <c r="BK120" s="662">
        <f t="shared" si="95"/>
        <v>4.9062127849495894E-2</v>
      </c>
      <c r="BL120" s="665" t="e">
        <f t="shared" si="96"/>
        <v>#N/A</v>
      </c>
      <c r="BM120" s="683"/>
      <c r="BN120" s="684" t="str">
        <f t="shared" si="97"/>
        <v/>
      </c>
      <c r="BO120" s="685">
        <f t="shared" si="101"/>
        <v>1358.3727044803318</v>
      </c>
      <c r="BP120" s="686">
        <f t="shared" si="102"/>
        <v>431.08659573925058</v>
      </c>
      <c r="BQ120" s="776">
        <v>961.88635980237552</v>
      </c>
      <c r="BR120" s="691">
        <f t="shared" si="100"/>
        <v>-0.12544109921701296</v>
      </c>
      <c r="BS120" s="665" t="e">
        <f t="shared" si="103"/>
        <v>#N/A</v>
      </c>
      <c r="BT120" s="939"/>
      <c r="BU120" s="935" t="str">
        <f t="shared" si="104"/>
        <v/>
      </c>
      <c r="BV120" s="695">
        <f t="shared" si="105"/>
        <v>0.21642776495581773</v>
      </c>
      <c r="BW120" s="728">
        <f t="shared" si="106"/>
        <v>-0.45663070441925868</v>
      </c>
      <c r="BX120" s="725">
        <f t="shared" ref="BX120:BX183" si="108">BJ120/BJ108-1</f>
        <v>2.0542565015010008</v>
      </c>
      <c r="BY120" s="726">
        <f t="shared" ref="BY120:BY183" si="109">(BJ120/CA119)^BY$9-1</f>
        <v>1.0470270704405427</v>
      </c>
      <c r="BZ120" s="1322"/>
      <c r="CA120" s="724">
        <f t="shared" si="107"/>
        <v>617.8231980510285</v>
      </c>
      <c r="CB120" s="831">
        <f t="shared" ref="CB120:CB183" si="110">$CB$11</f>
        <v>9.4779206777033151E-2</v>
      </c>
      <c r="CC120" s="723">
        <f t="shared" ref="CC120:CC183" si="111">$CC$11</f>
        <v>0.2983549397125923</v>
      </c>
      <c r="CD120" s="723">
        <f t="shared" ref="CD120:CD183" si="112">$CD$11</f>
        <v>-0.10879652615852599</v>
      </c>
      <c r="CE120" s="786">
        <f>[3]OUTM!M120</f>
        <v>85.015749227621754</v>
      </c>
      <c r="CF120" s="779">
        <f>[1]OUTM!$T408</f>
        <v>0</v>
      </c>
      <c r="CG120" s="781">
        <f>[1]OUTM!$U408</f>
        <v>0</v>
      </c>
    </row>
    <row r="121" spans="1:85" ht="13.8" x14ac:dyDescent="0.25">
      <c r="A121" s="14">
        <v>2003.03</v>
      </c>
      <c r="B121" s="931">
        <f>[2]Pat!$B121/1000</f>
        <v>7.5030000000000001</v>
      </c>
      <c r="C121" s="648">
        <v>0.95045699656740301</v>
      </c>
      <c r="D121" s="649">
        <v>1</v>
      </c>
      <c r="E121" s="767">
        <v>8.6421200889178404</v>
      </c>
      <c r="F121" s="768">
        <f t="shared" si="52"/>
        <v>7.8940972890906735</v>
      </c>
      <c r="G121" s="769">
        <f t="shared" si="53"/>
        <v>7.8940972890906735</v>
      </c>
      <c r="H121" s="772">
        <f t="shared" si="58"/>
        <v>8.2601488286951223</v>
      </c>
      <c r="I121" s="662">
        <f t="shared" si="59"/>
        <v>3.0035381539643406E-2</v>
      </c>
      <c r="J121" s="665" t="e">
        <f t="shared" si="64"/>
        <v>#N/A</v>
      </c>
      <c r="K121" s="683"/>
      <c r="L121" s="684" t="str">
        <f t="shared" si="62"/>
        <v/>
      </c>
      <c r="M121" s="685">
        <f t="shared" si="71"/>
        <v>18.904712175886893</v>
      </c>
      <c r="N121" s="686">
        <f t="shared" si="72"/>
        <v>5.9772456250935333</v>
      </c>
      <c r="O121" s="776">
        <v>20.253830849362341</v>
      </c>
      <c r="P121" s="691">
        <f t="shared" si="54"/>
        <v>-0.59216856849798472</v>
      </c>
      <c r="Q121" s="665" t="e">
        <f t="shared" si="65"/>
        <v>#N/A</v>
      </c>
      <c r="R121" s="683"/>
      <c r="S121" s="684" t="str">
        <f t="shared" si="66"/>
        <v/>
      </c>
      <c r="T121" s="695">
        <f t="shared" si="73"/>
        <v>-0.15520210563122561</v>
      </c>
      <c r="U121" s="728">
        <f t="shared" si="74"/>
        <v>-0.69668504349246652</v>
      </c>
      <c r="V121" s="725">
        <f t="shared" si="80"/>
        <v>-0.23500856207809084</v>
      </c>
      <c r="W121" s="726">
        <f t="shared" si="81"/>
        <v>9.9985433117755207E-2</v>
      </c>
      <c r="X121" s="727">
        <f t="shared" si="86"/>
        <v>-0.237230581468583</v>
      </c>
      <c r="Y121" s="724">
        <f t="shared" si="78"/>
        <v>7.6331218959338614</v>
      </c>
      <c r="Z121" s="108">
        <f t="shared" si="82"/>
        <v>6.8043152465711701E-2</v>
      </c>
      <c r="AA121" s="723">
        <f t="shared" si="82"/>
        <v>0.26104796967449617</v>
      </c>
      <c r="AB121" s="723">
        <f t="shared" si="82"/>
        <v>-0.12496166474307278</v>
      </c>
      <c r="AC121" s="931">
        <f>[2]Pat!$D121/1000</f>
        <v>59.109000000000002</v>
      </c>
      <c r="AD121" s="648">
        <v>0.92489720553092902</v>
      </c>
      <c r="AE121" s="649">
        <v>1</v>
      </c>
      <c r="AF121" s="767">
        <v>64.556498435676403</v>
      </c>
      <c r="AG121" s="768">
        <f t="shared" si="55"/>
        <v>63.908723744136523</v>
      </c>
      <c r="AH121" s="769">
        <f t="shared" si="56"/>
        <v>63.908723744136523</v>
      </c>
      <c r="AI121" s="772">
        <f t="shared" si="60"/>
        <v>63.994323330918739</v>
      </c>
      <c r="AJ121" s="662">
        <f t="shared" si="61"/>
        <v>1.557902440391655E-2</v>
      </c>
      <c r="AK121" s="665" t="e">
        <f t="shared" si="63"/>
        <v>#N/A</v>
      </c>
      <c r="AL121" s="683"/>
      <c r="AM121" s="684" t="str">
        <f t="shared" si="75"/>
        <v/>
      </c>
      <c r="AN121" s="685">
        <f t="shared" si="76"/>
        <v>72.323325793415918</v>
      </c>
      <c r="AO121" s="686">
        <f t="shared" si="77"/>
        <v>50.286031395887107</v>
      </c>
      <c r="AP121" s="776">
        <v>67.535295851840473</v>
      </c>
      <c r="AQ121" s="691">
        <f t="shared" si="57"/>
        <v>-5.2431435684977989E-2</v>
      </c>
      <c r="AR121" s="665" t="e">
        <f t="shared" si="67"/>
        <v>#N/A</v>
      </c>
      <c r="AS121" s="683"/>
      <c r="AT121" s="684" t="str">
        <f t="shared" si="68"/>
        <v/>
      </c>
      <c r="AU121" s="695">
        <f t="shared" si="69"/>
        <v>4.1029293643655151E-3</v>
      </c>
      <c r="AV121" s="728">
        <f t="shared" si="70"/>
        <v>-0.21362268718435373</v>
      </c>
      <c r="AW121" s="725">
        <f t="shared" si="83"/>
        <v>0.49341042261264101</v>
      </c>
      <c r="AX121" s="726">
        <f t="shared" si="84"/>
        <v>0.3603234959671644</v>
      </c>
      <c r="AY121" s="727">
        <f t="shared" si="87"/>
        <v>0.37516614417914829</v>
      </c>
      <c r="AZ121" s="724">
        <f t="shared" si="79"/>
        <v>55.931071061445031</v>
      </c>
      <c r="BA121" s="108">
        <f t="shared" si="85"/>
        <v>4.7029155077431911E-2</v>
      </c>
      <c r="BB121" s="723">
        <f t="shared" si="85"/>
        <v>0.1285735137719542</v>
      </c>
      <c r="BC121" s="723">
        <f t="shared" si="85"/>
        <v>-3.4515203617090359E-2</v>
      </c>
      <c r="BD121" s="1387">
        <v>734.21993702587702</v>
      </c>
      <c r="BE121" s="648">
        <v>0.79821492274899497</v>
      </c>
      <c r="BF121" s="649">
        <v>1</v>
      </c>
      <c r="BG121" s="1374">
        <v>896.69849071183796</v>
      </c>
      <c r="BH121" s="1375">
        <f t="shared" si="92"/>
        <v>919.82737493465572</v>
      </c>
      <c r="BI121" s="1376">
        <f t="shared" si="93"/>
        <v>919.82737493465572</v>
      </c>
      <c r="BJ121" s="1378">
        <f t="shared" si="94"/>
        <v>902.14287794932147</v>
      </c>
      <c r="BK121" s="662">
        <f t="shared" si="95"/>
        <v>6.9912227331573776E-2</v>
      </c>
      <c r="BL121" s="665" t="e">
        <f t="shared" si="96"/>
        <v>#N/A</v>
      </c>
      <c r="BM121" s="683"/>
      <c r="BN121" s="684" t="str">
        <f t="shared" si="97"/>
        <v/>
      </c>
      <c r="BO121" s="685">
        <f t="shared" si="101"/>
        <v>1434.915093353969</v>
      </c>
      <c r="BP121" s="686">
        <f t="shared" si="102"/>
        <v>501.38177578759138</v>
      </c>
      <c r="BQ121" s="776">
        <v>980.02093159572939</v>
      </c>
      <c r="BR121" s="691">
        <f t="shared" si="100"/>
        <v>-7.9465704390213499E-2</v>
      </c>
      <c r="BS121" s="665" t="e">
        <f t="shared" si="103"/>
        <v>#N/A</v>
      </c>
      <c r="BT121" s="939"/>
      <c r="BU121" s="935" t="str">
        <f t="shared" si="104"/>
        <v/>
      </c>
      <c r="BV121" s="695">
        <f t="shared" si="105"/>
        <v>0.26711845278821267</v>
      </c>
      <c r="BW121" s="728">
        <f t="shared" si="106"/>
        <v>-0.38280721188147493</v>
      </c>
      <c r="BX121" s="725">
        <f t="shared" si="108"/>
        <v>1.8025045289533472</v>
      </c>
      <c r="BY121" s="726">
        <f t="shared" si="109"/>
        <v>1.0115378549578051</v>
      </c>
      <c r="BZ121" s="1322"/>
      <c r="CA121" s="724">
        <f t="shared" si="107"/>
        <v>666.17627552354338</v>
      </c>
      <c r="CB121" s="831">
        <f t="shared" si="110"/>
        <v>9.4779206777033151E-2</v>
      </c>
      <c r="CC121" s="723">
        <f t="shared" si="111"/>
        <v>0.2983549397125923</v>
      </c>
      <c r="CD121" s="723">
        <f t="shared" si="112"/>
        <v>-0.10879652615852599</v>
      </c>
      <c r="CE121" s="786">
        <f>[3]OUTM!M121</f>
        <v>88.386983538156485</v>
      </c>
      <c r="CF121" s="779">
        <f>[1]OUTM!$T409</f>
        <v>0</v>
      </c>
      <c r="CG121" s="781">
        <f>[1]OUTM!$U409</f>
        <v>0</v>
      </c>
    </row>
    <row r="122" spans="1:85" ht="13.8" x14ac:dyDescent="0.25">
      <c r="A122" s="14">
        <v>2003.04</v>
      </c>
      <c r="B122" s="931">
        <f>[2]Pat!$B122/1000</f>
        <v>9.2710000000000008</v>
      </c>
      <c r="C122" s="648">
        <v>1.00113620342131</v>
      </c>
      <c r="D122" s="649">
        <v>1</v>
      </c>
      <c r="E122" s="767">
        <v>9.4655481751759201</v>
      </c>
      <c r="F122" s="768">
        <f t="shared" si="52"/>
        <v>9.2604782129714547</v>
      </c>
      <c r="G122" s="769">
        <f t="shared" si="53"/>
        <v>9.2604782129714547</v>
      </c>
      <c r="H122" s="772">
        <f t="shared" si="58"/>
        <v>9.2661337055560367</v>
      </c>
      <c r="I122" s="662">
        <f t="shared" si="59"/>
        <v>0.11492361121318817</v>
      </c>
      <c r="J122" s="665" t="e">
        <f t="shared" si="64"/>
        <v>#N/A</v>
      </c>
      <c r="K122" s="683"/>
      <c r="L122" s="684" t="str">
        <f t="shared" si="62"/>
        <v/>
      </c>
      <c r="M122" s="685">
        <f t="shared" si="71"/>
        <v>19.770575840820314</v>
      </c>
      <c r="N122" s="686">
        <f t="shared" si="72"/>
        <v>5.9772456250935333</v>
      </c>
      <c r="O122" s="776">
        <v>20.41551521954122</v>
      </c>
      <c r="P122" s="691">
        <f t="shared" si="54"/>
        <v>-0.54612295570739622</v>
      </c>
      <c r="Q122" s="665" t="e">
        <f t="shared" si="65"/>
        <v>#N/A</v>
      </c>
      <c r="R122" s="683"/>
      <c r="S122" s="684" t="str">
        <f t="shared" si="66"/>
        <v/>
      </c>
      <c r="T122" s="695">
        <f t="shared" si="73"/>
        <v>-0.12901825522028154</v>
      </c>
      <c r="U122" s="728">
        <f t="shared" si="74"/>
        <v>-0.69668504349246652</v>
      </c>
      <c r="V122" s="725">
        <f t="shared" si="80"/>
        <v>-0.13511403431298663</v>
      </c>
      <c r="W122" s="726">
        <f t="shared" si="81"/>
        <v>0.43034052218008578</v>
      </c>
      <c r="X122" s="727">
        <f t="shared" si="86"/>
        <v>-8.4659811840979593E-2</v>
      </c>
      <c r="Y122" s="724">
        <f t="shared" si="78"/>
        <v>7.5124908959030536</v>
      </c>
      <c r="Z122" s="108">
        <f t="shared" si="82"/>
        <v>6.8043152465711701E-2</v>
      </c>
      <c r="AA122" s="723">
        <f t="shared" si="82"/>
        <v>0.26104796967449617</v>
      </c>
      <c r="AB122" s="723">
        <f t="shared" si="82"/>
        <v>-0.12496166474307278</v>
      </c>
      <c r="AC122" s="931">
        <f>[2]Pat!$D122/1000</f>
        <v>63.573</v>
      </c>
      <c r="AD122" s="648">
        <v>0.95598057012087501</v>
      </c>
      <c r="AE122" s="649">
        <v>1</v>
      </c>
      <c r="AF122" s="767">
        <v>65.465467149981293</v>
      </c>
      <c r="AG122" s="768">
        <f t="shared" si="55"/>
        <v>66.500305536504555</v>
      </c>
      <c r="AH122" s="769">
        <f t="shared" si="56"/>
        <v>66.500305536504555</v>
      </c>
      <c r="AI122" s="772">
        <f t="shared" si="60"/>
        <v>65.255764976312207</v>
      </c>
      <c r="AJ122" s="662">
        <f t="shared" si="61"/>
        <v>1.9520012955992726E-2</v>
      </c>
      <c r="AK122" s="665" t="e">
        <f t="shared" si="63"/>
        <v>#N/A</v>
      </c>
      <c r="AL122" s="683"/>
      <c r="AM122" s="684" t="str">
        <f t="shared" si="75"/>
        <v/>
      </c>
      <c r="AN122" s="685">
        <f t="shared" si="76"/>
        <v>72.323325793415918</v>
      </c>
      <c r="AO122" s="686">
        <f t="shared" si="77"/>
        <v>51.369464939653461</v>
      </c>
      <c r="AP122" s="776">
        <v>68.034894214874058</v>
      </c>
      <c r="AQ122" s="691">
        <f t="shared" si="57"/>
        <v>-4.0848586164983991E-2</v>
      </c>
      <c r="AR122" s="665" t="e">
        <f t="shared" si="67"/>
        <v>#N/A</v>
      </c>
      <c r="AS122" s="683"/>
      <c r="AT122" s="684" t="str">
        <f t="shared" si="68"/>
        <v/>
      </c>
      <c r="AU122" s="695">
        <f t="shared" si="69"/>
        <v>4.1029293643655151E-3</v>
      </c>
      <c r="AV122" s="728">
        <f t="shared" si="70"/>
        <v>-0.20060503829320864</v>
      </c>
      <c r="AW122" s="725">
        <f t="shared" si="83"/>
        <v>0.4740537520106205</v>
      </c>
      <c r="AX122" s="726">
        <f t="shared" si="84"/>
        <v>0.32931858121110213</v>
      </c>
      <c r="AY122" s="727">
        <f t="shared" si="87"/>
        <v>0.38393956609252533</v>
      </c>
      <c r="AZ122" s="724">
        <f t="shared" si="79"/>
        <v>57.679918425680611</v>
      </c>
      <c r="BA122" s="108">
        <f t="shared" si="85"/>
        <v>4.7029155077431911E-2</v>
      </c>
      <c r="BB122" s="723">
        <f t="shared" si="85"/>
        <v>0.1285735137719542</v>
      </c>
      <c r="BC122" s="723">
        <f t="shared" si="85"/>
        <v>-3.4515203617090359E-2</v>
      </c>
      <c r="BD122" s="1387">
        <v>748.57241365000664</v>
      </c>
      <c r="BE122" s="648">
        <v>0.79913711591653602</v>
      </c>
      <c r="BF122" s="649">
        <v>1</v>
      </c>
      <c r="BG122" s="1374">
        <v>948.53798299628602</v>
      </c>
      <c r="BH122" s="1375">
        <f t="shared" si="92"/>
        <v>936.72587437196387</v>
      </c>
      <c r="BI122" s="1376">
        <f t="shared" si="93"/>
        <v>936.72587437196387</v>
      </c>
      <c r="BJ122" s="1378">
        <f t="shared" si="94"/>
        <v>950.21204641600013</v>
      </c>
      <c r="BK122" s="335">
        <f t="shared" si="95"/>
        <v>5.1912257648690806E-2</v>
      </c>
      <c r="BL122" s="665" t="e">
        <f t="shared" si="96"/>
        <v>#N/A</v>
      </c>
      <c r="BM122" s="683"/>
      <c r="BN122" s="684" t="str">
        <f t="shared" si="97"/>
        <v/>
      </c>
      <c r="BO122" s="685">
        <f t="shared" ref="BO122:BO185" si="113">MAX(BJ113:BJ131)</f>
        <v>1526.3522022584355</v>
      </c>
      <c r="BP122" s="686">
        <f t="shared" ref="BP122:BP185" si="114">MIN(BJ113:BJ131)</f>
        <v>559.95774031771839</v>
      </c>
      <c r="BQ122" s="776">
        <v>997.96953329463383</v>
      </c>
      <c r="BR122" s="691">
        <f t="shared" si="100"/>
        <v>-4.7854654160603638E-2</v>
      </c>
      <c r="BS122" s="665" t="e">
        <f t="shared" si="103"/>
        <v>#N/A</v>
      </c>
      <c r="BT122" s="939"/>
      <c r="BU122" s="935" t="str">
        <f t="shared" si="104"/>
        <v/>
      </c>
      <c r="BV122" s="695">
        <f t="shared" si="105"/>
        <v>0.32981062798032212</v>
      </c>
      <c r="BW122" s="728">
        <f t="shared" si="106"/>
        <v>-0.32642635054768709</v>
      </c>
      <c r="BX122" s="725">
        <f t="shared" si="108"/>
        <v>1.568980938682822</v>
      </c>
      <c r="BY122" s="726">
        <f t="shared" si="109"/>
        <v>0.92634840003523666</v>
      </c>
      <c r="BZ122" s="1322"/>
      <c r="CA122" s="724">
        <f t="shared" si="107"/>
        <v>714.53736448313111</v>
      </c>
      <c r="CB122" s="831">
        <f t="shared" si="110"/>
        <v>9.4779206777033151E-2</v>
      </c>
      <c r="CC122" s="723">
        <f t="shared" si="111"/>
        <v>0.2983549397125923</v>
      </c>
      <c r="CD122" s="723">
        <f t="shared" si="112"/>
        <v>-0.10879652615852599</v>
      </c>
      <c r="CE122" s="786">
        <f>[3]OUTM!M122</f>
        <v>89.116078949140004</v>
      </c>
      <c r="CF122" s="779">
        <f>[1]OUTM!$T410</f>
        <v>0</v>
      </c>
      <c r="CG122" s="781">
        <f>[1]OUTM!$U410</f>
        <v>0</v>
      </c>
    </row>
    <row r="123" spans="1:85" ht="13.8" x14ac:dyDescent="0.25">
      <c r="A123" s="14">
        <v>2003.05</v>
      </c>
      <c r="B123" s="931">
        <f>[2]Pat!$B123/1000</f>
        <v>10.842000000000001</v>
      </c>
      <c r="C123" s="648">
        <v>1.01807777213478</v>
      </c>
      <c r="D123" s="649">
        <v>1</v>
      </c>
      <c r="E123" s="767">
        <v>10.4552596394493</v>
      </c>
      <c r="F123" s="768">
        <f t="shared" si="52"/>
        <v>10.649481107190566</v>
      </c>
      <c r="G123" s="769">
        <f t="shared" si="53"/>
        <v>10.649481107190566</v>
      </c>
      <c r="H123" s="772">
        <f t="shared" si="58"/>
        <v>10.643818897007597</v>
      </c>
      <c r="I123" s="662">
        <f t="shared" si="59"/>
        <v>0.13861312182362912</v>
      </c>
      <c r="J123" s="665" t="e">
        <f t="shared" si="64"/>
        <v>#N/A</v>
      </c>
      <c r="K123" s="683"/>
      <c r="L123" s="684" t="str">
        <f t="shared" si="62"/>
        <v/>
      </c>
      <c r="M123" s="685">
        <f t="shared" si="71"/>
        <v>21.484634635822943</v>
      </c>
      <c r="N123" s="686">
        <f t="shared" si="72"/>
        <v>5.9772456250935333</v>
      </c>
      <c r="O123" s="776">
        <v>20.596757767633854</v>
      </c>
      <c r="P123" s="691">
        <f t="shared" si="54"/>
        <v>-0.48322842764439844</v>
      </c>
      <c r="Q123" s="665" t="e">
        <f t="shared" si="65"/>
        <v>#N/A</v>
      </c>
      <c r="R123" s="683"/>
      <c r="S123" s="684" t="str">
        <f t="shared" si="66"/>
        <v/>
      </c>
      <c r="T123" s="695">
        <f t="shared" si="73"/>
        <v>-6.7326910967594356E-2</v>
      </c>
      <c r="U123" s="728">
        <f t="shared" si="74"/>
        <v>-0.69668504349246652</v>
      </c>
      <c r="V123" s="725">
        <f t="shared" si="80"/>
        <v>8.9892863465175443E-2</v>
      </c>
      <c r="W123" s="726">
        <f t="shared" si="81"/>
        <v>0.90260236749883838</v>
      </c>
      <c r="X123" s="727">
        <f t="shared" si="86"/>
        <v>0.12065989339718786</v>
      </c>
      <c r="Y123" s="724">
        <f t="shared" si="78"/>
        <v>7.5856481904508506</v>
      </c>
      <c r="Z123" s="108">
        <f t="shared" si="82"/>
        <v>6.8043152465711701E-2</v>
      </c>
      <c r="AA123" s="723">
        <f t="shared" si="82"/>
        <v>0.26104796967449617</v>
      </c>
      <c r="AB123" s="723">
        <f t="shared" si="82"/>
        <v>-0.12496166474307278</v>
      </c>
      <c r="AC123" s="931">
        <f>[2]Pat!$D123/1000</f>
        <v>62.734000000000002</v>
      </c>
      <c r="AD123" s="648">
        <v>0.97848003549618701</v>
      </c>
      <c r="AE123" s="649">
        <v>1</v>
      </c>
      <c r="AF123" s="767">
        <v>66.144201897895698</v>
      </c>
      <c r="AG123" s="768">
        <f t="shared" si="55"/>
        <v>64.113725088103209</v>
      </c>
      <c r="AH123" s="769">
        <f t="shared" si="56"/>
        <v>64.113725088103209</v>
      </c>
      <c r="AI123" s="772">
        <f t="shared" si="60"/>
        <v>65.731899168091459</v>
      </c>
      <c r="AJ123" s="662">
        <f t="shared" si="61"/>
        <v>7.269940905394073E-3</v>
      </c>
      <c r="AK123" s="665" t="e">
        <f t="shared" si="63"/>
        <v>#N/A</v>
      </c>
      <c r="AL123" s="683"/>
      <c r="AM123" s="684" t="str">
        <f t="shared" si="75"/>
        <v/>
      </c>
      <c r="AN123" s="685">
        <f t="shared" si="76"/>
        <v>74.826539033949103</v>
      </c>
      <c r="AO123" s="686">
        <f t="shared" si="77"/>
        <v>53.457816833926366</v>
      </c>
      <c r="AP123" s="776">
        <v>68.553157967337825</v>
      </c>
      <c r="AQ123" s="691">
        <f t="shared" si="57"/>
        <v>-4.1154322906474361E-2</v>
      </c>
      <c r="AR123" s="665" t="e">
        <f t="shared" si="67"/>
        <v>#N/A</v>
      </c>
      <c r="AS123" s="683"/>
      <c r="AT123" s="684" t="str">
        <f t="shared" si="68"/>
        <v/>
      </c>
      <c r="AU123" s="695">
        <f t="shared" si="69"/>
        <v>1.1484188948268859E-2</v>
      </c>
      <c r="AV123" s="728">
        <f t="shared" si="70"/>
        <v>-0.17243137359513194</v>
      </c>
      <c r="AW123" s="725">
        <f t="shared" si="83"/>
        <v>0.39476912237473138</v>
      </c>
      <c r="AX123" s="726">
        <f t="shared" si="84"/>
        <v>0.27283491281386962</v>
      </c>
      <c r="AY123" s="727">
        <f t="shared" si="87"/>
        <v>0.36970935321578047</v>
      </c>
      <c r="AZ123" s="724">
        <f t="shared" si="79"/>
        <v>59.230289960913098</v>
      </c>
      <c r="BA123" s="108">
        <f t="shared" si="85"/>
        <v>4.7029155077431911E-2</v>
      </c>
      <c r="BB123" s="723">
        <f t="shared" si="85"/>
        <v>0.1285735137719542</v>
      </c>
      <c r="BC123" s="723">
        <f t="shared" si="85"/>
        <v>-3.4515203617090359E-2</v>
      </c>
      <c r="BD123" s="1387">
        <v>788.62769659011849</v>
      </c>
      <c r="BE123" s="648">
        <v>0.78270336629444104</v>
      </c>
      <c r="BF123" s="649">
        <v>1</v>
      </c>
      <c r="BG123" s="1374">
        <v>1003.95216533094</v>
      </c>
      <c r="BH123" s="1375">
        <f t="shared" si="92"/>
        <v>1007.5690619854173</v>
      </c>
      <c r="BI123" s="1376">
        <f t="shared" si="93"/>
        <v>1007.5690619854173</v>
      </c>
      <c r="BJ123" s="1378">
        <f t="shared" si="94"/>
        <v>1007.197359604068</v>
      </c>
      <c r="BK123" s="335">
        <f t="shared" si="95"/>
        <v>5.8241694764370661E-2</v>
      </c>
      <c r="BL123" s="665" t="e">
        <f t="shared" si="96"/>
        <v>#N/A</v>
      </c>
      <c r="BM123" s="683"/>
      <c r="BN123" s="684" t="str">
        <f t="shared" si="97"/>
        <v/>
      </c>
      <c r="BO123" s="685">
        <f t="shared" si="113"/>
        <v>1582.8883238180904</v>
      </c>
      <c r="BP123" s="686">
        <f t="shared" si="114"/>
        <v>624.68450917370126</v>
      </c>
      <c r="BQ123" s="776">
        <v>1015.7118472744442</v>
      </c>
      <c r="BR123" s="691">
        <f t="shared" si="100"/>
        <v>-8.3827787312158453E-3</v>
      </c>
      <c r="BS123" s="665" t="e">
        <f t="shared" si="103"/>
        <v>#N/A</v>
      </c>
      <c r="BT123" s="939"/>
      <c r="BU123" s="935" t="str">
        <f t="shared" si="104"/>
        <v/>
      </c>
      <c r="BV123" s="695">
        <f t="shared" si="105"/>
        <v>0.36128069331244284</v>
      </c>
      <c r="BW123" s="728">
        <f t="shared" si="106"/>
        <v>-0.2652857479573606</v>
      </c>
      <c r="BX123" s="725">
        <f t="shared" si="108"/>
        <v>1.3364153967183126</v>
      </c>
      <c r="BY123" s="726">
        <f t="shared" si="109"/>
        <v>0.8847007471005548</v>
      </c>
      <c r="BZ123" s="1322"/>
      <c r="CA123" s="724">
        <f t="shared" si="107"/>
        <v>762.54659480519922</v>
      </c>
      <c r="CB123" s="831">
        <f t="shared" si="110"/>
        <v>9.4779206777033151E-2</v>
      </c>
      <c r="CC123" s="723">
        <f t="shared" si="111"/>
        <v>0.2983549397125923</v>
      </c>
      <c r="CD123" s="723">
        <f t="shared" si="112"/>
        <v>-0.10879652615852599</v>
      </c>
      <c r="CE123" s="786">
        <f>[3]OUTM!M123</f>
        <v>85.761609161390666</v>
      </c>
      <c r="CF123" s="779">
        <f>[1]OUTM!$T411</f>
        <v>0</v>
      </c>
      <c r="CG123" s="781">
        <f>[1]OUTM!$U411</f>
        <v>0</v>
      </c>
    </row>
    <row r="124" spans="1:85" ht="13.8" x14ac:dyDescent="0.25">
      <c r="A124" s="14">
        <v>2003.06</v>
      </c>
      <c r="B124" s="931">
        <f>[2]Pat!$B124/1000</f>
        <v>11.38</v>
      </c>
      <c r="C124" s="648">
        <v>0.947083564964457</v>
      </c>
      <c r="D124" s="649">
        <v>1</v>
      </c>
      <c r="E124" s="767">
        <v>11.6039149105032</v>
      </c>
      <c r="F124" s="768">
        <f t="shared" si="52"/>
        <v>12.015835160677801</v>
      </c>
      <c r="G124" s="769">
        <f t="shared" si="53"/>
        <v>12.015835160677801</v>
      </c>
      <c r="H124" s="772">
        <f t="shared" si="58"/>
        <v>11.847748381283552</v>
      </c>
      <c r="I124" s="662">
        <f t="shared" si="59"/>
        <v>0.10715850109947149</v>
      </c>
      <c r="J124" s="665" t="e">
        <f t="shared" si="64"/>
        <v>#N/A</v>
      </c>
      <c r="K124" s="683"/>
      <c r="L124" s="684" t="str">
        <f t="shared" si="62"/>
        <v/>
      </c>
      <c r="M124" s="685">
        <f t="shared" si="71"/>
        <v>22.742915650252574</v>
      </c>
      <c r="N124" s="686">
        <f t="shared" si="72"/>
        <v>5.9772456250935333</v>
      </c>
      <c r="O124" s="776">
        <v>20.7972084813108</v>
      </c>
      <c r="P124" s="691">
        <f t="shared" si="54"/>
        <v>-0.43032025707053856</v>
      </c>
      <c r="Q124" s="665" t="e">
        <f t="shared" si="65"/>
        <v>#N/A</v>
      </c>
      <c r="R124" s="683"/>
      <c r="S124" s="684" t="str">
        <f t="shared" si="66"/>
        <v/>
      </c>
      <c r="T124" s="695">
        <f t="shared" si="73"/>
        <v>-2.7508680533538499E-2</v>
      </c>
      <c r="U124" s="728">
        <f t="shared" si="74"/>
        <v>-0.69668504349246652</v>
      </c>
      <c r="V124" s="725">
        <f t="shared" si="80"/>
        <v>0.4182903107187288</v>
      </c>
      <c r="W124" s="726">
        <f t="shared" si="81"/>
        <v>1.2776920208747571</v>
      </c>
      <c r="X124" s="727">
        <f t="shared" si="86"/>
        <v>0.32454239711286537</v>
      </c>
      <c r="Y124" s="724">
        <f t="shared" si="78"/>
        <v>7.8768320142814963</v>
      </c>
      <c r="Z124" s="108">
        <f t="shared" si="82"/>
        <v>6.8043152465711701E-2</v>
      </c>
      <c r="AA124" s="723">
        <f t="shared" si="82"/>
        <v>0.26104796967449617</v>
      </c>
      <c r="AB124" s="723">
        <f t="shared" si="82"/>
        <v>-0.12496166474307278</v>
      </c>
      <c r="AC124" s="931">
        <f>[2]Pat!$D124/1000</f>
        <v>61.478000000000002</v>
      </c>
      <c r="AD124" s="648">
        <v>0.90143905227533705</v>
      </c>
      <c r="AE124" s="649">
        <v>1</v>
      </c>
      <c r="AF124" s="767">
        <v>66.8547051330697</v>
      </c>
      <c r="AG124" s="768">
        <f t="shared" si="55"/>
        <v>68.199840959654878</v>
      </c>
      <c r="AH124" s="769">
        <f t="shared" si="56"/>
        <v>68.199840959654878</v>
      </c>
      <c r="AI124" s="772">
        <f t="shared" si="60"/>
        <v>67.612743401749952</v>
      </c>
      <c r="AJ124" s="662">
        <f t="shared" si="61"/>
        <v>2.8212141810229012E-2</v>
      </c>
      <c r="AK124" s="665" t="e">
        <f t="shared" si="63"/>
        <v>#N/A</v>
      </c>
      <c r="AL124" s="683"/>
      <c r="AM124" s="684" t="str">
        <f t="shared" si="75"/>
        <v/>
      </c>
      <c r="AN124" s="685">
        <f t="shared" si="76"/>
        <v>75.630045086020843</v>
      </c>
      <c r="AO124" s="686">
        <f t="shared" si="77"/>
        <v>56.460282739515925</v>
      </c>
      <c r="AP124" s="776">
        <v>69.089620460471593</v>
      </c>
      <c r="AQ124" s="691">
        <f t="shared" si="57"/>
        <v>-2.1376250859079571E-2</v>
      </c>
      <c r="AR124" s="665" t="e">
        <f t="shared" si="67"/>
        <v>#N/A</v>
      </c>
      <c r="AS124" s="683"/>
      <c r="AT124" s="684" t="str">
        <f t="shared" si="68"/>
        <v/>
      </c>
      <c r="AU124" s="695">
        <f t="shared" si="69"/>
        <v>1.3066599100078902E-2</v>
      </c>
      <c r="AV124" s="728">
        <f t="shared" si="70"/>
        <v>-0.13076053549804456</v>
      </c>
      <c r="AW124" s="725">
        <f t="shared" si="83"/>
        <v>0.34456312269812561</v>
      </c>
      <c r="AX124" s="726">
        <f t="shared" si="84"/>
        <v>0.27680800971864739</v>
      </c>
      <c r="AY124" s="727">
        <f t="shared" si="87"/>
        <v>0.37358177140664472</v>
      </c>
      <c r="AZ124" s="724">
        <f t="shared" si="79"/>
        <v>60.674182628068337</v>
      </c>
      <c r="BA124" s="108">
        <f t="shared" si="85"/>
        <v>4.7029155077431911E-2</v>
      </c>
      <c r="BB124" s="723">
        <f t="shared" si="85"/>
        <v>0.1285735137719542</v>
      </c>
      <c r="BC124" s="723">
        <f t="shared" si="85"/>
        <v>-3.4515203617090359E-2</v>
      </c>
      <c r="BD124" s="1387">
        <v>895.96686193094581</v>
      </c>
      <c r="BE124" s="648">
        <v>0.83196740330492902</v>
      </c>
      <c r="BF124" s="649">
        <v>1</v>
      </c>
      <c r="BG124" s="1374">
        <v>1060.8496530469999</v>
      </c>
      <c r="BH124" s="1375">
        <f t="shared" si="92"/>
        <v>1076.9254400734737</v>
      </c>
      <c r="BI124" s="1376">
        <f t="shared" si="93"/>
        <v>1076.9254400734737</v>
      </c>
      <c r="BJ124" s="1378">
        <f t="shared" si="94"/>
        <v>1061.9948198947377</v>
      </c>
      <c r="BK124" s="335">
        <f t="shared" si="95"/>
        <v>5.2977462895696971E-2</v>
      </c>
      <c r="BL124" s="665" t="e">
        <f t="shared" si="96"/>
        <v>#N/A</v>
      </c>
      <c r="BM124" s="683"/>
      <c r="BN124" s="684" t="str">
        <f t="shared" si="97"/>
        <v/>
      </c>
      <c r="BO124" s="685">
        <f t="shared" si="113"/>
        <v>1582.8883238180904</v>
      </c>
      <c r="BP124" s="686">
        <f t="shared" si="114"/>
        <v>681.16665273223543</v>
      </c>
      <c r="BQ124" s="776">
        <v>1033.227307948486</v>
      </c>
      <c r="BR124" s="691">
        <f t="shared" si="100"/>
        <v>2.7842384463657721E-2</v>
      </c>
      <c r="BS124" s="665" t="e">
        <f t="shared" si="103"/>
        <v>#N/A</v>
      </c>
      <c r="BT124" s="939"/>
      <c r="BU124" s="935" t="str">
        <f t="shared" si="104"/>
        <v/>
      </c>
      <c r="BV124" s="695">
        <f t="shared" si="105"/>
        <v>0.36128069331244284</v>
      </c>
      <c r="BW124" s="728">
        <f t="shared" si="106"/>
        <v>-0.21623683448455955</v>
      </c>
      <c r="BX124" s="725">
        <f t="shared" si="108"/>
        <v>1.1181360615401545</v>
      </c>
      <c r="BY124" s="726">
        <f t="shared" si="109"/>
        <v>0.84323339615758663</v>
      </c>
      <c r="BZ124" s="1323"/>
      <c r="CA124" s="724">
        <f t="shared" si="107"/>
        <v>809.26434848079475</v>
      </c>
      <c r="CB124" s="831">
        <f t="shared" si="110"/>
        <v>9.4779206777033151E-2</v>
      </c>
      <c r="CC124" s="723">
        <f t="shared" si="111"/>
        <v>0.2983549397125923</v>
      </c>
      <c r="CD124" s="723">
        <f t="shared" si="112"/>
        <v>-0.10879652615852599</v>
      </c>
      <c r="CE124" s="786">
        <f>[3]OUTM!M124</f>
        <v>83.30057828824242</v>
      </c>
      <c r="CF124" s="779">
        <f>[1]OUTM!$T412</f>
        <v>0</v>
      </c>
      <c r="CG124" s="781">
        <f>[1]OUTM!$U412</f>
        <v>0</v>
      </c>
    </row>
    <row r="125" spans="1:85" ht="13.8" x14ac:dyDescent="0.25">
      <c r="A125" s="14">
        <v>2003.07</v>
      </c>
      <c r="B125" s="931">
        <f>[2]Pat!$B125/1000</f>
        <v>13.759</v>
      </c>
      <c r="C125" s="648">
        <v>1.08254688732078</v>
      </c>
      <c r="D125" s="649">
        <v>1</v>
      </c>
      <c r="E125" s="767">
        <v>12.913419732685</v>
      </c>
      <c r="F125" s="768">
        <f t="shared" si="52"/>
        <v>12.709842096588041</v>
      </c>
      <c r="G125" s="769">
        <f t="shared" si="53"/>
        <v>12.709842096588041</v>
      </c>
      <c r="H125" s="772">
        <f t="shared" si="58"/>
        <v>12.888056174108451</v>
      </c>
      <c r="I125" s="662">
        <f t="shared" si="59"/>
        <v>8.4163164993086542E-2</v>
      </c>
      <c r="J125" s="665" t="e">
        <f t="shared" si="64"/>
        <v>#N/A</v>
      </c>
      <c r="K125" s="683"/>
      <c r="L125" s="684" t="str">
        <f t="shared" si="62"/>
        <v/>
      </c>
      <c r="M125" s="685">
        <f t="shared" si="71"/>
        <v>23.207403477066471</v>
      </c>
      <c r="N125" s="686">
        <f t="shared" si="72"/>
        <v>6.0709998811131785</v>
      </c>
      <c r="O125" s="776">
        <v>21.016465671509131</v>
      </c>
      <c r="P125" s="691">
        <f t="shared" si="54"/>
        <v>-0.38676386526874107</v>
      </c>
      <c r="Q125" s="665" t="e">
        <f t="shared" si="65"/>
        <v>#N/A</v>
      </c>
      <c r="R125" s="683"/>
      <c r="S125" s="684" t="str">
        <f t="shared" si="66"/>
        <v/>
      </c>
      <c r="T125" s="695">
        <f t="shared" si="73"/>
        <v>-2.287166004689356E-2</v>
      </c>
      <c r="U125" s="728">
        <f t="shared" si="74"/>
        <v>-0.69255798239383526</v>
      </c>
      <c r="V125" s="725">
        <f t="shared" si="80"/>
        <v>0.8172182812599369</v>
      </c>
      <c r="W125" s="726">
        <f t="shared" si="81"/>
        <v>1.4818404153005393</v>
      </c>
      <c r="X125" s="727">
        <f t="shared" si="86"/>
        <v>0.5108747633024211</v>
      </c>
      <c r="Y125" s="724">
        <f t="shared" si="78"/>
        <v>8.3598209147712055</v>
      </c>
      <c r="Z125" s="108">
        <f t="shared" si="82"/>
        <v>6.8043152465711701E-2</v>
      </c>
      <c r="AA125" s="723">
        <f t="shared" si="82"/>
        <v>0.26104796967449617</v>
      </c>
      <c r="AB125" s="723">
        <f t="shared" si="82"/>
        <v>-0.12496166474307278</v>
      </c>
      <c r="AC125" s="931">
        <f>[2]Pat!$D125/1000</f>
        <v>77.197000000000003</v>
      </c>
      <c r="AD125" s="648">
        <v>1.1037987701513201</v>
      </c>
      <c r="AE125" s="649">
        <v>1</v>
      </c>
      <c r="AF125" s="767">
        <v>67.709619826862095</v>
      </c>
      <c r="AG125" s="768">
        <f t="shared" si="55"/>
        <v>69.937566599586845</v>
      </c>
      <c r="AH125" s="769">
        <f t="shared" si="56"/>
        <v>69.937566599586845</v>
      </c>
      <c r="AI125" s="772">
        <f t="shared" si="60"/>
        <v>68.885498236429399</v>
      </c>
      <c r="AJ125" s="662">
        <f t="shared" si="61"/>
        <v>1.8649203200013585E-2</v>
      </c>
      <c r="AK125" s="665" t="e">
        <f t="shared" si="63"/>
        <v>#N/A</v>
      </c>
      <c r="AL125" s="683"/>
      <c r="AM125" s="684" t="str">
        <f t="shared" si="75"/>
        <v/>
      </c>
      <c r="AN125" s="685">
        <f t="shared" si="76"/>
        <v>76.08796862951111</v>
      </c>
      <c r="AO125" s="686">
        <f t="shared" si="77"/>
        <v>57.323411004097402</v>
      </c>
      <c r="AP125" s="776">
        <v>69.643800397234799</v>
      </c>
      <c r="AQ125" s="691">
        <f t="shared" si="57"/>
        <v>-1.0888293810507044E-2</v>
      </c>
      <c r="AR125" s="665" t="e">
        <f t="shared" si="67"/>
        <v>#N/A</v>
      </c>
      <c r="AS125" s="683"/>
      <c r="AT125" s="684" t="str">
        <f t="shared" si="68"/>
        <v/>
      </c>
      <c r="AU125" s="695">
        <f t="shared" si="69"/>
        <v>1.3066599100078902E-2</v>
      </c>
      <c r="AV125" s="728">
        <f t="shared" si="70"/>
        <v>-0.12258899762314646</v>
      </c>
      <c r="AW125" s="725">
        <f t="shared" si="83"/>
        <v>0.34098142383521002</v>
      </c>
      <c r="AX125" s="726">
        <f t="shared" si="84"/>
        <v>0.26405841359028237</v>
      </c>
      <c r="AY125" s="727">
        <f t="shared" si="87"/>
        <v>0.3514026381420543</v>
      </c>
      <c r="AZ125" s="724">
        <f t="shared" si="79"/>
        <v>62.133852069466329</v>
      </c>
      <c r="BA125" s="108">
        <f t="shared" si="85"/>
        <v>4.7029155077431911E-2</v>
      </c>
      <c r="BB125" s="723">
        <f t="shared" si="85"/>
        <v>0.1285735137719542</v>
      </c>
      <c r="BC125" s="723">
        <f t="shared" si="85"/>
        <v>-3.4515203617090359E-2</v>
      </c>
      <c r="BD125" s="1387">
        <v>1002.3421839106705</v>
      </c>
      <c r="BE125" s="648">
        <v>0.92249189654581998</v>
      </c>
      <c r="BF125" s="649">
        <v>1</v>
      </c>
      <c r="BG125" s="1374">
        <v>1114.9389794523499</v>
      </c>
      <c r="BH125" s="1375">
        <f t="shared" si="92"/>
        <v>1086.5593374465859</v>
      </c>
      <c r="BI125" s="1376">
        <f t="shared" si="93"/>
        <v>1086.5593374465859</v>
      </c>
      <c r="BJ125" s="1378">
        <f t="shared" si="94"/>
        <v>1116.4994922966412</v>
      </c>
      <c r="BK125" s="335">
        <f t="shared" si="95"/>
        <v>5.0049292451097821E-2</v>
      </c>
      <c r="BL125" s="665" t="e">
        <f t="shared" si="96"/>
        <v>#N/A</v>
      </c>
      <c r="BM125" s="683"/>
      <c r="BN125" s="684" t="str">
        <f t="shared" si="97"/>
        <v/>
      </c>
      <c r="BO125" s="685">
        <f t="shared" si="113"/>
        <v>1582.8883238180904</v>
      </c>
      <c r="BP125" s="686">
        <f t="shared" si="114"/>
        <v>719.24293076431525</v>
      </c>
      <c r="BQ125" s="776">
        <v>1050.4953055219455</v>
      </c>
      <c r="BR125" s="691">
        <f t="shared" si="100"/>
        <v>6.283149141908928E-2</v>
      </c>
      <c r="BS125" s="665" t="e">
        <f t="shared" si="103"/>
        <v>#N/A</v>
      </c>
      <c r="BT125" s="939"/>
      <c r="BU125" s="935" t="str">
        <f t="shared" si="104"/>
        <v/>
      </c>
      <c r="BV125" s="695">
        <f t="shared" si="105"/>
        <v>0.36128069331244284</v>
      </c>
      <c r="BW125" s="728">
        <f t="shared" si="106"/>
        <v>-0.1899292978103857</v>
      </c>
      <c r="BX125" s="725">
        <f t="shared" si="108"/>
        <v>0.993899560461728</v>
      </c>
      <c r="BY125" s="726">
        <f t="shared" si="109"/>
        <v>0.81147963215286789</v>
      </c>
      <c r="BZ125" s="943">
        <f>(BJ125/CA118)^BZ$9-1</f>
        <v>1.0675199429144429</v>
      </c>
      <c r="CA125" s="724">
        <f t="shared" si="107"/>
        <v>855.64282781237171</v>
      </c>
      <c r="CB125" s="831">
        <f t="shared" si="110"/>
        <v>9.4779206777033151E-2</v>
      </c>
      <c r="CC125" s="723">
        <f t="shared" si="111"/>
        <v>0.2983549397125923</v>
      </c>
      <c r="CD125" s="723">
        <f t="shared" si="112"/>
        <v>-0.10879652615852599</v>
      </c>
      <c r="CE125" s="786">
        <f>[3]OUTM!M125</f>
        <v>84.777586378590911</v>
      </c>
      <c r="CF125" s="779">
        <f>[1]OUTM!$T413</f>
        <v>0</v>
      </c>
      <c r="CG125" s="781">
        <f>[1]OUTM!$U413</f>
        <v>0</v>
      </c>
    </row>
    <row r="126" spans="1:85" ht="13.8" x14ac:dyDescent="0.25">
      <c r="A126" s="14">
        <v>2003.08</v>
      </c>
      <c r="B126" s="931">
        <f>[2]Pat!$B126/1000</f>
        <v>13.429</v>
      </c>
      <c r="C126" s="648">
        <v>0.95128428865724002</v>
      </c>
      <c r="D126" s="649">
        <v>1</v>
      </c>
      <c r="E126" s="767">
        <v>14.242293082578099</v>
      </c>
      <c r="F126" s="768">
        <f t="shared" si="52"/>
        <v>14.116705342579921</v>
      </c>
      <c r="G126" s="769">
        <f t="shared" si="53"/>
        <v>14.116705342579921</v>
      </c>
      <c r="H126" s="772">
        <f t="shared" si="58"/>
        <v>14.012669321664774</v>
      </c>
      <c r="I126" s="662">
        <f t="shared" si="59"/>
        <v>8.3660867439185618E-2</v>
      </c>
      <c r="J126" s="665" t="e">
        <f t="shared" si="64"/>
        <v>#N/A</v>
      </c>
      <c r="K126" s="683"/>
      <c r="L126" s="684" t="str">
        <f t="shared" si="62"/>
        <v/>
      </c>
      <c r="M126" s="685">
        <f t="shared" si="71"/>
        <v>24.048607488510122</v>
      </c>
      <c r="N126" s="686">
        <f t="shared" si="72"/>
        <v>6.3039317490254279</v>
      </c>
      <c r="O126" s="776">
        <v>21.254081182602569</v>
      </c>
      <c r="P126" s="691">
        <f t="shared" si="54"/>
        <v>-0.34070688818414885</v>
      </c>
      <c r="Q126" s="665" t="e">
        <f t="shared" si="65"/>
        <v>#N/A</v>
      </c>
      <c r="R126" s="683"/>
      <c r="S126" s="684" t="str">
        <f t="shared" si="66"/>
        <v/>
      </c>
      <c r="T126" s="695">
        <f t="shared" si="73"/>
        <v>-3.2919457609045244E-3</v>
      </c>
      <c r="U126" s="728">
        <f t="shared" si="74"/>
        <v>-0.68174145355363069</v>
      </c>
      <c r="V126" s="725">
        <f t="shared" si="80"/>
        <v>1.2466868405021883</v>
      </c>
      <c r="W126" s="726">
        <f t="shared" si="81"/>
        <v>1.5949944279447337</v>
      </c>
      <c r="X126" s="727">
        <f t="shared" si="86"/>
        <v>0.69639163788118585</v>
      </c>
      <c r="Y126" s="724">
        <f t="shared" si="78"/>
        <v>9.0077902611845584</v>
      </c>
      <c r="Z126" s="108">
        <f t="shared" si="82"/>
        <v>6.8043152465711701E-2</v>
      </c>
      <c r="AA126" s="723">
        <f t="shared" si="82"/>
        <v>0.26104796967449617</v>
      </c>
      <c r="AB126" s="723">
        <f t="shared" si="82"/>
        <v>-0.12496166474307278</v>
      </c>
      <c r="AC126" s="931">
        <f>[2]Pat!$D126/1000</f>
        <v>71.337999999999994</v>
      </c>
      <c r="AD126" s="648">
        <v>1.05737590429686</v>
      </c>
      <c r="AE126" s="649">
        <v>1</v>
      </c>
      <c r="AF126" s="767">
        <v>68.4338286996514</v>
      </c>
      <c r="AG126" s="768">
        <f t="shared" si="55"/>
        <v>67.467018786889</v>
      </c>
      <c r="AH126" s="769">
        <f t="shared" si="56"/>
        <v>67.467018786889</v>
      </c>
      <c r="AI126" s="772">
        <f t="shared" si="60"/>
        <v>67.436122105475164</v>
      </c>
      <c r="AJ126" s="662">
        <f t="shared" si="61"/>
        <v>-2.1264869704293147E-2</v>
      </c>
      <c r="AK126" s="665" t="e">
        <f t="shared" si="63"/>
        <v>#N/A</v>
      </c>
      <c r="AL126" s="683"/>
      <c r="AM126" s="684" t="str">
        <f t="shared" si="75"/>
        <v/>
      </c>
      <c r="AN126" s="685">
        <f t="shared" si="76"/>
        <v>76.845424974168026</v>
      </c>
      <c r="AO126" s="686">
        <f t="shared" si="77"/>
        <v>58.376456053129395</v>
      </c>
      <c r="AP126" s="776">
        <v>70.215208812481706</v>
      </c>
      <c r="AQ126" s="691">
        <f t="shared" si="57"/>
        <v>-3.9579554828761299E-2</v>
      </c>
      <c r="AR126" s="665" t="e">
        <f t="shared" si="67"/>
        <v>#N/A</v>
      </c>
      <c r="AS126" s="683"/>
      <c r="AT126" s="684" t="str">
        <f t="shared" si="68"/>
        <v/>
      </c>
      <c r="AU126" s="695">
        <f t="shared" si="69"/>
        <v>1.3066599100078902E-2</v>
      </c>
      <c r="AV126" s="728">
        <f t="shared" si="70"/>
        <v>-0.1119063122777525</v>
      </c>
      <c r="AW126" s="725">
        <f t="shared" si="83"/>
        <v>0.26148290557719966</v>
      </c>
      <c r="AX126" s="726">
        <f t="shared" si="84"/>
        <v>0.16320748017150533</v>
      </c>
      <c r="AY126" s="727">
        <f t="shared" si="87"/>
        <v>0.27579167477081845</v>
      </c>
      <c r="AZ126" s="724">
        <f t="shared" si="79"/>
        <v>63.298710842095396</v>
      </c>
      <c r="BA126" s="108">
        <f t="shared" si="85"/>
        <v>4.7029155077431911E-2</v>
      </c>
      <c r="BB126" s="723">
        <f t="shared" si="85"/>
        <v>0.1285735137719542</v>
      </c>
      <c r="BC126" s="723">
        <f t="shared" si="85"/>
        <v>-3.4515203617090359E-2</v>
      </c>
      <c r="BD126" s="1387">
        <v>1111.4408546117775</v>
      </c>
      <c r="BE126" s="648">
        <v>0.91404854777553202</v>
      </c>
      <c r="BF126" s="649">
        <v>1</v>
      </c>
      <c r="BG126" s="1374">
        <v>1167.8077776273799</v>
      </c>
      <c r="BH126" s="1375">
        <f t="shared" si="92"/>
        <v>1215.9538542199184</v>
      </c>
      <c r="BI126" s="1376">
        <f t="shared" si="93"/>
        <v>1215.9538542199184</v>
      </c>
      <c r="BJ126" s="1378">
        <f t="shared" si="94"/>
        <v>1182.8637130174911</v>
      </c>
      <c r="BK126" s="335">
        <f t="shared" si="95"/>
        <v>5.7740036239437235E-2</v>
      </c>
      <c r="BL126" s="665" t="e">
        <f t="shared" si="96"/>
        <v>#N/A</v>
      </c>
      <c r="BM126" s="683"/>
      <c r="BN126" s="684" t="str">
        <f t="shared" si="97"/>
        <v/>
      </c>
      <c r="BO126" s="685">
        <f t="shared" si="113"/>
        <v>1582.8883238180904</v>
      </c>
      <c r="BP126" s="686">
        <f t="shared" si="114"/>
        <v>767.13034886548576</v>
      </c>
      <c r="BQ126" s="776">
        <v>1067.4953795640374</v>
      </c>
      <c r="BR126" s="691">
        <f t="shared" si="100"/>
        <v>0.10807384805784337</v>
      </c>
      <c r="BS126" s="665" t="e">
        <f t="shared" si="103"/>
        <v>#N/A</v>
      </c>
      <c r="BT126" s="939"/>
      <c r="BU126" s="935" t="str">
        <f t="shared" si="104"/>
        <v/>
      </c>
      <c r="BV126" s="695">
        <f t="shared" si="105"/>
        <v>0.36128069331244284</v>
      </c>
      <c r="BW126" s="728">
        <f t="shared" si="106"/>
        <v>-0.15380332730603785</v>
      </c>
      <c r="BX126" s="725">
        <f t="shared" si="108"/>
        <v>0.89353777090153708</v>
      </c>
      <c r="BY126" s="726">
        <f t="shared" si="109"/>
        <v>0.81822292257530638</v>
      </c>
      <c r="BZ126" s="943">
        <f t="shared" ref="BZ126:BZ188" si="115">(BJ126/CA119)^BZ$9-1</f>
        <v>1.0131923351523273</v>
      </c>
      <c r="CA126" s="724">
        <f t="shared" si="107"/>
        <v>902.15776146602082</v>
      </c>
      <c r="CB126" s="831">
        <f t="shared" si="110"/>
        <v>9.4779206777033151E-2</v>
      </c>
      <c r="CC126" s="723">
        <f t="shared" si="111"/>
        <v>0.2983549397125923</v>
      </c>
      <c r="CD126" s="723">
        <f t="shared" si="112"/>
        <v>-0.10879652615852599</v>
      </c>
      <c r="CE126" s="786">
        <f>[3]OUTM!M126</f>
        <v>86.549035170309935</v>
      </c>
      <c r="CF126" s="779">
        <f>[1]OUTM!$T414</f>
        <v>0</v>
      </c>
      <c r="CG126" s="781">
        <f>[1]OUTM!$U414</f>
        <v>0</v>
      </c>
    </row>
    <row r="127" spans="1:85" ht="13.8" x14ac:dyDescent="0.25">
      <c r="A127" s="14">
        <v>2003.09</v>
      </c>
      <c r="B127" s="931">
        <f>[2]Pat!$B127/1000</f>
        <v>15.537000000000001</v>
      </c>
      <c r="C127" s="648">
        <v>1.02843472723952</v>
      </c>
      <c r="D127" s="649">
        <v>1</v>
      </c>
      <c r="E127" s="767">
        <v>15.500390855715001</v>
      </c>
      <c r="F127" s="768">
        <f t="shared" si="52"/>
        <v>15.10742450491121</v>
      </c>
      <c r="G127" s="769">
        <f t="shared" si="53"/>
        <v>15.10742450491121</v>
      </c>
      <c r="H127" s="772">
        <f t="shared" si="58"/>
        <v>15.459878972163217</v>
      </c>
      <c r="I127" s="662">
        <f t="shared" si="59"/>
        <v>9.8286342737691296E-2</v>
      </c>
      <c r="J127" s="665" t="e">
        <f t="shared" si="64"/>
        <v>#N/A</v>
      </c>
      <c r="K127" s="683"/>
      <c r="L127" s="684" t="str">
        <f t="shared" si="62"/>
        <v/>
      </c>
      <c r="M127" s="685">
        <f t="shared" si="71"/>
        <v>25.395847188410983</v>
      </c>
      <c r="N127" s="686">
        <f t="shared" si="72"/>
        <v>7.0017961219627001</v>
      </c>
      <c r="O127" s="776">
        <v>21.509564655384896</v>
      </c>
      <c r="P127" s="691">
        <f t="shared" si="54"/>
        <v>-0.2812556079189239</v>
      </c>
      <c r="Q127" s="665" t="e">
        <f t="shared" si="65"/>
        <v>#N/A</v>
      </c>
      <c r="R127" s="683"/>
      <c r="S127" s="684" t="str">
        <f t="shared" si="66"/>
        <v/>
      </c>
      <c r="T127" s="695">
        <f t="shared" si="73"/>
        <v>3.5811094168158419E-2</v>
      </c>
      <c r="U127" s="728">
        <f t="shared" si="74"/>
        <v>-0.64795168127631486</v>
      </c>
      <c r="V127" s="725">
        <f t="shared" si="80"/>
        <v>1.5864553578424005</v>
      </c>
      <c r="W127" s="726">
        <f t="shared" si="81"/>
        <v>1.710723457766234</v>
      </c>
      <c r="X127" s="727">
        <f t="shared" si="86"/>
        <v>0.91800923665546952</v>
      </c>
      <c r="Y127" s="724">
        <f t="shared" si="78"/>
        <v>9.7980097067736978</v>
      </c>
      <c r="Z127" s="108">
        <f t="shared" si="82"/>
        <v>6.8043152465711701E-2</v>
      </c>
      <c r="AA127" s="723">
        <f t="shared" si="82"/>
        <v>0.26104796967449617</v>
      </c>
      <c r="AB127" s="723">
        <f t="shared" si="82"/>
        <v>-0.12496166474307278</v>
      </c>
      <c r="AC127" s="931">
        <f>[2]Pat!$D127/1000</f>
        <v>75.489000000000004</v>
      </c>
      <c r="AD127" s="648">
        <v>1.16364488606353</v>
      </c>
      <c r="AE127" s="649">
        <v>1</v>
      </c>
      <c r="AF127" s="767">
        <v>69.081306155990802</v>
      </c>
      <c r="AG127" s="768">
        <f t="shared" si="55"/>
        <v>64.872884248535797</v>
      </c>
      <c r="AH127" s="769">
        <f t="shared" si="56"/>
        <v>64.872884248535797</v>
      </c>
      <c r="AI127" s="772">
        <f t="shared" si="60"/>
        <v>67.45709670038768</v>
      </c>
      <c r="AJ127" s="662">
        <f t="shared" si="61"/>
        <v>3.1098071893055342E-4</v>
      </c>
      <c r="AK127" s="665" t="e">
        <f t="shared" si="63"/>
        <v>#N/A</v>
      </c>
      <c r="AL127" s="683"/>
      <c r="AM127" s="684" t="str">
        <f t="shared" si="75"/>
        <v/>
      </c>
      <c r="AN127" s="685">
        <f t="shared" si="76"/>
        <v>76.845424974168026</v>
      </c>
      <c r="AO127" s="686">
        <f t="shared" si="77"/>
        <v>61.883497565696267</v>
      </c>
      <c r="AP127" s="776">
        <v>70.803352803879861</v>
      </c>
      <c r="AQ127" s="691">
        <f t="shared" si="57"/>
        <v>-4.7261266182705541E-2</v>
      </c>
      <c r="AR127" s="665" t="e">
        <f t="shared" si="67"/>
        <v>#N/A</v>
      </c>
      <c r="AS127" s="683"/>
      <c r="AT127" s="684" t="str">
        <f t="shared" si="68"/>
        <v/>
      </c>
      <c r="AU127" s="695">
        <f t="shared" si="69"/>
        <v>1.3066599100078902E-2</v>
      </c>
      <c r="AV127" s="728">
        <f t="shared" si="70"/>
        <v>-6.4538694769216032E-2</v>
      </c>
      <c r="AW127" s="725">
        <f t="shared" si="83"/>
        <v>0.1947707915599084</v>
      </c>
      <c r="AX127" s="726">
        <f t="shared" si="84"/>
        <v>0.12464216972808106</v>
      </c>
      <c r="AY127" s="727">
        <f t="shared" si="87"/>
        <v>0.23442494774653166</v>
      </c>
      <c r="AZ127" s="724">
        <f t="shared" si="79"/>
        <v>64.215112005501382</v>
      </c>
      <c r="BA127" s="108">
        <f t="shared" si="85"/>
        <v>4.7029155077431911E-2</v>
      </c>
      <c r="BB127" s="723">
        <f t="shared" si="85"/>
        <v>0.1285735137719542</v>
      </c>
      <c r="BC127" s="723">
        <f t="shared" si="85"/>
        <v>-3.4515203617090359E-2</v>
      </c>
      <c r="BD127" s="1387">
        <v>1312.8879506250971</v>
      </c>
      <c r="BE127" s="648">
        <v>1.0823587376000701</v>
      </c>
      <c r="BF127" s="649">
        <v>1</v>
      </c>
      <c r="BG127" s="1374">
        <v>1226.92053422001</v>
      </c>
      <c r="BH127" s="1375">
        <f t="shared" si="92"/>
        <v>1212.987806183542</v>
      </c>
      <c r="BI127" s="1376">
        <f t="shared" si="93"/>
        <v>1212.987806183542</v>
      </c>
      <c r="BJ127" s="1378">
        <f t="shared" si="94"/>
        <v>1220.4375832626024</v>
      </c>
      <c r="BK127" s="335">
        <f t="shared" si="95"/>
        <v>3.1271095432330552E-2</v>
      </c>
      <c r="BL127" s="665" t="e">
        <f t="shared" si="96"/>
        <v>#N/A</v>
      </c>
      <c r="BM127" s="683"/>
      <c r="BN127" s="684" t="str">
        <f t="shared" si="97"/>
        <v/>
      </c>
      <c r="BO127" s="685">
        <f t="shared" si="113"/>
        <v>1582.8883238180904</v>
      </c>
      <c r="BP127" s="686">
        <f t="shared" si="114"/>
        <v>795.26659414481855</v>
      </c>
      <c r="BQ127" s="776">
        <v>1084.2074123448424</v>
      </c>
      <c r="BR127" s="691">
        <f t="shared" si="100"/>
        <v>0.12564954764802017</v>
      </c>
      <c r="BS127" s="665" t="e">
        <f t="shared" si="103"/>
        <v>#N/A</v>
      </c>
      <c r="BT127" s="939"/>
      <c r="BU127" s="935" t="str">
        <f t="shared" si="104"/>
        <v/>
      </c>
      <c r="BV127" s="695">
        <f t="shared" si="105"/>
        <v>0.36128069331244284</v>
      </c>
      <c r="BW127" s="728">
        <f t="shared" si="106"/>
        <v>-0.151163484221151</v>
      </c>
      <c r="BX127" s="725">
        <f t="shared" si="108"/>
        <v>0.79168721540799325</v>
      </c>
      <c r="BY127" s="726">
        <f t="shared" si="109"/>
        <v>0.74693385628727427</v>
      </c>
      <c r="BZ127" s="943">
        <f t="shared" si="115"/>
        <v>0.92231833201874891</v>
      </c>
      <c r="CA127" s="947">
        <f t="shared" ref="CA127:CA190" si="116">CA126+(BJ127-BJ115)/12</f>
        <v>947.09700567688469</v>
      </c>
      <c r="CB127" s="831">
        <f t="shared" si="110"/>
        <v>9.4779206777033151E-2</v>
      </c>
      <c r="CC127" s="723">
        <f t="shared" si="111"/>
        <v>0.2983549397125923</v>
      </c>
      <c r="CD127" s="723">
        <f t="shared" si="112"/>
        <v>-0.10879652615852599</v>
      </c>
      <c r="CE127" s="786">
        <f>[3]OUTM!M127</f>
        <v>86.852540675190426</v>
      </c>
      <c r="CF127" s="779">
        <f>[1]OUTM!$T415</f>
        <v>0</v>
      </c>
      <c r="CG127" s="781">
        <f>[1]OUTM!$U415</f>
        <v>0</v>
      </c>
    </row>
    <row r="128" spans="1:85" ht="13.8" x14ac:dyDescent="0.25">
      <c r="A128" s="14">
        <v>2003.1</v>
      </c>
      <c r="B128" s="931">
        <f>[2]Pat!$B128/1000</f>
        <v>17.34</v>
      </c>
      <c r="C128" s="648">
        <v>0.99040656241431901</v>
      </c>
      <c r="D128" s="649">
        <v>1</v>
      </c>
      <c r="E128" s="767">
        <v>16.720383783765701</v>
      </c>
      <c r="F128" s="768">
        <f t="shared" si="52"/>
        <v>17.507961536250523</v>
      </c>
      <c r="G128" s="769">
        <f t="shared" si="53"/>
        <v>17.507961536250523</v>
      </c>
      <c r="H128" s="772">
        <f t="shared" si="58"/>
        <v>16.98645760179862</v>
      </c>
      <c r="I128" s="662">
        <f t="shared" si="59"/>
        <v>9.4168200254988191E-2</v>
      </c>
      <c r="J128" s="665" t="e">
        <f t="shared" si="64"/>
        <v>#N/A</v>
      </c>
      <c r="K128" s="683"/>
      <c r="L128" s="684" t="str">
        <f t="shared" si="62"/>
        <v/>
      </c>
      <c r="M128" s="685">
        <f t="shared" si="71"/>
        <v>26.947602426239154</v>
      </c>
      <c r="N128" s="686">
        <f t="shared" si="72"/>
        <v>7.8051935257235119</v>
      </c>
      <c r="O128" s="776">
        <v>21.78238813245747</v>
      </c>
      <c r="P128" s="691">
        <f t="shared" si="54"/>
        <v>-0.22017468890440606</v>
      </c>
      <c r="Q128" s="665" t="e">
        <f t="shared" si="65"/>
        <v>#N/A</v>
      </c>
      <c r="R128" s="683"/>
      <c r="S128" s="684" t="str">
        <f t="shared" si="66"/>
        <v/>
      </c>
      <c r="T128" s="695">
        <f t="shared" si="73"/>
        <v>8.1391797163694379E-2</v>
      </c>
      <c r="U128" s="728">
        <f t="shared" si="74"/>
        <v>-0.60954983995598755</v>
      </c>
      <c r="V128" s="725">
        <f t="shared" si="80"/>
        <v>1.7979670456992305</v>
      </c>
      <c r="W128" s="726">
        <f t="shared" si="81"/>
        <v>1.761633670459275</v>
      </c>
      <c r="X128" s="727">
        <f t="shared" si="86"/>
        <v>1.15528445589942</v>
      </c>
      <c r="Y128" s="724">
        <f t="shared" si="78"/>
        <v>10.707631183497485</v>
      </c>
      <c r="Z128" s="108">
        <f t="shared" si="82"/>
        <v>6.8043152465711701E-2</v>
      </c>
      <c r="AA128" s="723">
        <f t="shared" si="82"/>
        <v>0.26104796967449617</v>
      </c>
      <c r="AB128" s="723">
        <f t="shared" si="82"/>
        <v>-0.12496166474307278</v>
      </c>
      <c r="AC128" s="931">
        <f>[2]Pat!$D128/1000</f>
        <v>76.203999999999994</v>
      </c>
      <c r="AD128" s="648">
        <v>1.0494163858213501</v>
      </c>
      <c r="AE128" s="649">
        <v>1</v>
      </c>
      <c r="AF128" s="767">
        <v>69.872272470649193</v>
      </c>
      <c r="AG128" s="768">
        <f t="shared" si="55"/>
        <v>72.615599517590113</v>
      </c>
      <c r="AH128" s="769">
        <f t="shared" si="56"/>
        <v>72.615599517590113</v>
      </c>
      <c r="AI128" s="772">
        <f t="shared" si="60"/>
        <v>70.919254951206085</v>
      </c>
      <c r="AJ128" s="662">
        <f t="shared" si="61"/>
        <v>5.0050184311028784E-2</v>
      </c>
      <c r="AK128" s="665" t="e">
        <f t="shared" si="63"/>
        <v>#N/A</v>
      </c>
      <c r="AL128" s="683"/>
      <c r="AM128" s="684" t="str">
        <f t="shared" si="75"/>
        <v/>
      </c>
      <c r="AN128" s="685">
        <f t="shared" si="76"/>
        <v>76.845424974168026</v>
      </c>
      <c r="AO128" s="686">
        <f t="shared" si="77"/>
        <v>63.005079937380344</v>
      </c>
      <c r="AP128" s="776">
        <v>71.407725039778512</v>
      </c>
      <c r="AQ128" s="691">
        <f t="shared" si="57"/>
        <v>-6.8405776587942002E-3</v>
      </c>
      <c r="AR128" s="665" t="e">
        <f t="shared" si="67"/>
        <v>#N/A</v>
      </c>
      <c r="AS128" s="683"/>
      <c r="AT128" s="684" t="str">
        <f t="shared" si="68"/>
        <v/>
      </c>
      <c r="AU128" s="695">
        <f t="shared" si="69"/>
        <v>1.3066599100078902E-2</v>
      </c>
      <c r="AV128" s="728">
        <f t="shared" si="70"/>
        <v>-6.0394397541650546E-2</v>
      </c>
      <c r="AW128" s="725">
        <f t="shared" si="83"/>
        <v>0.23717785995213836</v>
      </c>
      <c r="AX128" s="726">
        <f t="shared" si="84"/>
        <v>0.20120997310955513</v>
      </c>
      <c r="AY128" s="727">
        <f t="shared" si="87"/>
        <v>0.25599117318757414</v>
      </c>
      <c r="AZ128" s="724">
        <f t="shared" si="79"/>
        <v>65.348099001093772</v>
      </c>
      <c r="BA128" s="108">
        <f t="shared" si="85"/>
        <v>4.7029155077431911E-2</v>
      </c>
      <c r="BB128" s="723">
        <f t="shared" si="85"/>
        <v>0.1285735137719542</v>
      </c>
      <c r="BC128" s="723">
        <f t="shared" si="85"/>
        <v>-3.4515203617090359E-2</v>
      </c>
      <c r="BD128" s="1387">
        <v>1638.709964251944</v>
      </c>
      <c r="BE128" s="648">
        <v>1.3366898159734999</v>
      </c>
      <c r="BF128" s="649">
        <v>0.80014363461580296</v>
      </c>
      <c r="BG128" s="1374">
        <v>1295.36889963517</v>
      </c>
      <c r="BH128" s="1375">
        <f t="shared" si="92"/>
        <v>1225.9463225269546</v>
      </c>
      <c r="BI128" s="1376">
        <f t="shared" si="93"/>
        <v>1239.8208664634067</v>
      </c>
      <c r="BJ128" s="1378">
        <f t="shared" si="94"/>
        <v>1272.9584775287976</v>
      </c>
      <c r="BK128" s="335">
        <f t="shared" si="95"/>
        <v>4.2134231991880218E-2</v>
      </c>
      <c r="BL128" s="665" t="e">
        <f t="shared" si="96"/>
        <v>#N/A</v>
      </c>
      <c r="BM128" s="683"/>
      <c r="BN128" s="684" t="str">
        <f t="shared" si="97"/>
        <v/>
      </c>
      <c r="BO128" s="685">
        <f t="shared" si="113"/>
        <v>1582.8883238180904</v>
      </c>
      <c r="BP128" s="686">
        <f t="shared" si="114"/>
        <v>800.95002440021869</v>
      </c>
      <c r="BQ128" s="776">
        <v>1100.6118851392873</v>
      </c>
      <c r="BR128" s="691">
        <f t="shared" si="100"/>
        <v>0.15659161482496531</v>
      </c>
      <c r="BS128" s="665" t="e">
        <f t="shared" si="103"/>
        <v>#N/A</v>
      </c>
      <c r="BT128" s="939"/>
      <c r="BU128" s="935" t="str">
        <f t="shared" si="104"/>
        <v/>
      </c>
      <c r="BV128" s="695">
        <f t="shared" si="105"/>
        <v>0.36128069331244284</v>
      </c>
      <c r="BW128" s="728">
        <f t="shared" si="106"/>
        <v>-0.151163484221151</v>
      </c>
      <c r="BX128" s="725">
        <f t="shared" si="108"/>
        <v>0.76985886559367023</v>
      </c>
      <c r="BY128" s="726">
        <f t="shared" si="109"/>
        <v>0.72616640462128967</v>
      </c>
      <c r="BZ128" s="943">
        <f t="shared" si="115"/>
        <v>0.86198454771585586</v>
      </c>
      <c r="CA128" s="947">
        <f t="shared" si="116"/>
        <v>993.23996790725823</v>
      </c>
      <c r="CB128" s="831">
        <f t="shared" si="110"/>
        <v>9.4779206777033151E-2</v>
      </c>
      <c r="CC128" s="723">
        <f t="shared" si="111"/>
        <v>0.2983549397125923</v>
      </c>
      <c r="CD128" s="723">
        <f t="shared" si="112"/>
        <v>-0.10879652615852599</v>
      </c>
      <c r="CE128" s="786">
        <f>[3]OUTM!M128</f>
        <v>89.315334605911474</v>
      </c>
      <c r="CF128" s="779">
        <f>[1]OUTM!$T416</f>
        <v>0</v>
      </c>
      <c r="CG128" s="781">
        <f>[1]OUTM!$U416</f>
        <v>0</v>
      </c>
    </row>
    <row r="129" spans="1:85" ht="13.8" x14ac:dyDescent="0.25">
      <c r="A129" s="14">
        <v>2003.11</v>
      </c>
      <c r="B129" s="931">
        <f>[2]Pat!$B129/1000</f>
        <v>13.859</v>
      </c>
      <c r="C129" s="648">
        <v>0.77761331753626095</v>
      </c>
      <c r="D129" s="649">
        <v>1</v>
      </c>
      <c r="E129" s="767">
        <v>17.933960436271899</v>
      </c>
      <c r="F129" s="768">
        <f t="shared" si="52"/>
        <v>17.822482829782221</v>
      </c>
      <c r="G129" s="769">
        <f t="shared" si="53"/>
        <v>17.822482829782221</v>
      </c>
      <c r="H129" s="772">
        <f t="shared" si="58"/>
        <v>18.179872130690576</v>
      </c>
      <c r="I129" s="662">
        <f t="shared" si="59"/>
        <v>6.7898640275591921E-2</v>
      </c>
      <c r="J129" s="665" t="e">
        <f t="shared" si="64"/>
        <v>#N/A</v>
      </c>
      <c r="K129" s="683"/>
      <c r="L129" s="684" t="str">
        <f t="shared" si="62"/>
        <v/>
      </c>
      <c r="M129" s="685">
        <f t="shared" si="71"/>
        <v>27.863046046336198</v>
      </c>
      <c r="N129" s="686">
        <f t="shared" si="72"/>
        <v>8.0157409229805605</v>
      </c>
      <c r="O129" s="776">
        <v>22.071992245800242</v>
      </c>
      <c r="P129" s="691">
        <f t="shared" si="54"/>
        <v>-0.1763375082668508</v>
      </c>
      <c r="Q129" s="665" t="e">
        <f t="shared" si="65"/>
        <v>#N/A</v>
      </c>
      <c r="R129" s="683"/>
      <c r="S129" s="684" t="str">
        <f t="shared" si="66"/>
        <v/>
      </c>
      <c r="T129" s="695">
        <f t="shared" si="73"/>
        <v>9.9915478115337075E-2</v>
      </c>
      <c r="U129" s="728">
        <f t="shared" si="74"/>
        <v>-0.60144479882280599</v>
      </c>
      <c r="V129" s="725">
        <f t="shared" si="80"/>
        <v>1.8838941877029582</v>
      </c>
      <c r="W129" s="726">
        <f t="shared" si="81"/>
        <v>1.6572107880231357</v>
      </c>
      <c r="X129" s="727">
        <f t="shared" si="86"/>
        <v>1.3359018516444157</v>
      </c>
      <c r="Y129" s="724">
        <f t="shared" si="78"/>
        <v>11.697292881969581</v>
      </c>
      <c r="Z129" s="108">
        <f t="shared" si="82"/>
        <v>6.8043152465711701E-2</v>
      </c>
      <c r="AA129" s="723">
        <f t="shared" si="82"/>
        <v>0.26104796967449617</v>
      </c>
      <c r="AB129" s="723">
        <f t="shared" si="82"/>
        <v>-0.12496166474307278</v>
      </c>
      <c r="AC129" s="931">
        <f>[2]Pat!$D129/1000</f>
        <v>67.08</v>
      </c>
      <c r="AD129" s="648">
        <v>0.91174830273023699</v>
      </c>
      <c r="AE129" s="649">
        <v>1</v>
      </c>
      <c r="AF129" s="767">
        <v>70.774779151087401</v>
      </c>
      <c r="AG129" s="768">
        <f t="shared" si="55"/>
        <v>73.572936521108346</v>
      </c>
      <c r="AH129" s="769">
        <f t="shared" si="56"/>
        <v>73.572936521108346</v>
      </c>
      <c r="AI129" s="772">
        <f t="shared" si="60"/>
        <v>72.323325793415918</v>
      </c>
      <c r="AJ129" s="662">
        <f t="shared" si="61"/>
        <v>1.9604726545586416E-2</v>
      </c>
      <c r="AK129" s="665" t="e">
        <f t="shared" si="63"/>
        <v>#N/A</v>
      </c>
      <c r="AL129" s="683"/>
      <c r="AM129" s="684" t="str">
        <f t="shared" si="75"/>
        <v/>
      </c>
      <c r="AN129" s="685">
        <f t="shared" si="76"/>
        <v>77.117855026376347</v>
      </c>
      <c r="AO129" s="686">
        <f t="shared" si="77"/>
        <v>63.005079937380344</v>
      </c>
      <c r="AP129" s="776">
        <v>72.027800814403832</v>
      </c>
      <c r="AQ129" s="691">
        <f t="shared" si="57"/>
        <v>4.1029293643655151E-3</v>
      </c>
      <c r="AR129" s="665" t="e">
        <f t="shared" si="67"/>
        <v>#N/A</v>
      </c>
      <c r="AS129" s="683"/>
      <c r="AT129" s="684" t="str">
        <f t="shared" si="68"/>
        <v/>
      </c>
      <c r="AU129" s="695">
        <f t="shared" si="69"/>
        <v>1.3066599100078902E-2</v>
      </c>
      <c r="AV129" s="728">
        <f t="shared" si="70"/>
        <v>-6.0394397541650546E-2</v>
      </c>
      <c r="AW129" s="725">
        <f t="shared" si="83"/>
        <v>0.23891258022914652</v>
      </c>
      <c r="AX129" s="726">
        <f t="shared" si="84"/>
        <v>0.20590929103007949</v>
      </c>
      <c r="AY129" s="727">
        <f t="shared" si="87"/>
        <v>0.24257783209927641</v>
      </c>
      <c r="AZ129" s="724">
        <f t="shared" si="79"/>
        <v>66.510338146117647</v>
      </c>
      <c r="BA129" s="108">
        <f t="shared" si="85"/>
        <v>4.7029155077431911E-2</v>
      </c>
      <c r="BB129" s="723">
        <f t="shared" si="85"/>
        <v>0.1285735137719542</v>
      </c>
      <c r="BC129" s="723">
        <f t="shared" si="85"/>
        <v>-3.4515203617090359E-2</v>
      </c>
      <c r="BD129" s="1387">
        <v>1411.4644821812958</v>
      </c>
      <c r="BE129" s="648">
        <v>1.0087622018845299</v>
      </c>
      <c r="BF129" s="649">
        <v>1</v>
      </c>
      <c r="BG129" s="1374">
        <v>1369.3559835680101</v>
      </c>
      <c r="BH129" s="1375">
        <f t="shared" si="92"/>
        <v>1399.2043710048347</v>
      </c>
      <c r="BI129" s="1376">
        <f t="shared" si="93"/>
        <v>1399.2043710048347</v>
      </c>
      <c r="BJ129" s="1378">
        <f t="shared" si="94"/>
        <v>1358.3727044803318</v>
      </c>
      <c r="BK129" s="335">
        <f t="shared" si="95"/>
        <v>6.4943741264132313E-2</v>
      </c>
      <c r="BL129" s="665" t="e">
        <f t="shared" si="96"/>
        <v>#N/A</v>
      </c>
      <c r="BM129" s="683"/>
      <c r="BN129" s="684" t="str">
        <f t="shared" si="97"/>
        <v/>
      </c>
      <c r="BO129" s="685">
        <f t="shared" si="113"/>
        <v>1582.8883238180904</v>
      </c>
      <c r="BP129" s="686">
        <f t="shared" si="114"/>
        <v>841.22627750691436</v>
      </c>
      <c r="BQ129" s="776">
        <v>1116.6899865440589</v>
      </c>
      <c r="BR129" s="691">
        <f t="shared" si="100"/>
        <v>0.21642776495581773</v>
      </c>
      <c r="BS129" s="665" t="e">
        <f t="shared" si="103"/>
        <v>#N/A</v>
      </c>
      <c r="BT129" s="939"/>
      <c r="BU129" s="935" t="str">
        <f t="shared" si="104"/>
        <v/>
      </c>
      <c r="BV129" s="695">
        <f t="shared" si="105"/>
        <v>0.36128069331244284</v>
      </c>
      <c r="BW129" s="728">
        <f t="shared" si="106"/>
        <v>-0.12544109921701296</v>
      </c>
      <c r="BX129" s="725">
        <f t="shared" si="108"/>
        <v>0.77071954784377694</v>
      </c>
      <c r="BY129" s="726">
        <f t="shared" si="109"/>
        <v>0.78242745339255637</v>
      </c>
      <c r="BZ129" s="943">
        <f t="shared" si="115"/>
        <v>0.85282431863679009</v>
      </c>
      <c r="CA129" s="947">
        <f t="shared" si="116"/>
        <v>1042.5101642084953</v>
      </c>
      <c r="CB129" s="831">
        <f t="shared" si="110"/>
        <v>9.4779206777033151E-2</v>
      </c>
      <c r="CC129" s="723">
        <f t="shared" si="111"/>
        <v>0.2983549397125923</v>
      </c>
      <c r="CD129" s="723">
        <f t="shared" si="112"/>
        <v>-0.10879652615852599</v>
      </c>
      <c r="CE129" s="786">
        <f>[3]OUTM!M129</f>
        <v>92.597653126537296</v>
      </c>
      <c r="CF129" s="779">
        <f>[1]OUTM!$T417</f>
        <v>0</v>
      </c>
      <c r="CG129" s="781">
        <f>[1]OUTM!$U417</f>
        <v>0</v>
      </c>
    </row>
    <row r="130" spans="1:85" ht="13.8" x14ac:dyDescent="0.25">
      <c r="A130" s="14">
        <v>2003.12</v>
      </c>
      <c r="B130" s="931">
        <f>[2]Pat!$B130/1000</f>
        <v>11.875</v>
      </c>
      <c r="C130" s="648">
        <v>0.60690275626742796</v>
      </c>
      <c r="D130" s="649">
        <v>1</v>
      </c>
      <c r="E130" s="767">
        <v>19.112342164595798</v>
      </c>
      <c r="F130" s="768">
        <f t="shared" si="52"/>
        <v>19.566561326947333</v>
      </c>
      <c r="G130" s="769">
        <f t="shared" si="53"/>
        <v>19.566561326947333</v>
      </c>
      <c r="H130" s="772">
        <f t="shared" si="58"/>
        <v>18.904712175886893</v>
      </c>
      <c r="I130" s="662">
        <f t="shared" si="59"/>
        <v>3.9096157256431931E-2</v>
      </c>
      <c r="J130" s="665" t="e">
        <f t="shared" si="64"/>
        <v>#N/A</v>
      </c>
      <c r="K130" s="683"/>
      <c r="L130" s="684" t="str">
        <f t="shared" si="62"/>
        <v/>
      </c>
      <c r="M130" s="685">
        <f t="shared" si="71"/>
        <v>27.863046046336198</v>
      </c>
      <c r="N130" s="686">
        <f t="shared" si="72"/>
        <v>8.2601488286951223</v>
      </c>
      <c r="O130" s="776">
        <v>22.377792726403904</v>
      </c>
      <c r="P130" s="691">
        <f t="shared" si="54"/>
        <v>-0.15520210563122561</v>
      </c>
      <c r="Q130" s="665" t="e">
        <f t="shared" si="65"/>
        <v>#N/A</v>
      </c>
      <c r="R130" s="683"/>
      <c r="S130" s="684" t="str">
        <f t="shared" si="66"/>
        <v/>
      </c>
      <c r="T130" s="695">
        <f t="shared" si="73"/>
        <v>9.9915478115337075E-2</v>
      </c>
      <c r="U130" s="728">
        <f t="shared" si="74"/>
        <v>-0.59216856849798472</v>
      </c>
      <c r="V130" s="725">
        <f t="shared" si="80"/>
        <v>1.6999803831174165</v>
      </c>
      <c r="W130" s="726">
        <f t="shared" si="81"/>
        <v>1.4260225925577856</v>
      </c>
      <c r="X130" s="727">
        <f t="shared" si="86"/>
        <v>1.4027814903010198</v>
      </c>
      <c r="Y130" s="724">
        <f t="shared" si="78"/>
        <v>12.689202553129931</v>
      </c>
      <c r="Z130" s="108">
        <f t="shared" si="82"/>
        <v>6.8043152465711701E-2</v>
      </c>
      <c r="AA130" s="723">
        <f t="shared" si="82"/>
        <v>0.26104796967449617</v>
      </c>
      <c r="AB130" s="723">
        <f t="shared" si="82"/>
        <v>-0.12496166474307278</v>
      </c>
      <c r="AC130" s="931">
        <f>[2]Pat!$D130/1000</f>
        <v>68.164000000000001</v>
      </c>
      <c r="AD130" s="648">
        <v>0.98032799364289602</v>
      </c>
      <c r="AE130" s="649">
        <v>1</v>
      </c>
      <c r="AF130" s="767">
        <v>71.868732667462993</v>
      </c>
      <c r="AG130" s="768">
        <f t="shared" si="55"/>
        <v>69.531830613856869</v>
      </c>
      <c r="AH130" s="769">
        <f t="shared" si="56"/>
        <v>69.531830613856869</v>
      </c>
      <c r="AI130" s="772">
        <f t="shared" si="60"/>
        <v>70.814852189640035</v>
      </c>
      <c r="AJ130" s="662">
        <f t="shared" si="61"/>
        <v>-2.1077946824810862E-2</v>
      </c>
      <c r="AK130" s="665" t="e">
        <f t="shared" si="63"/>
        <v>#N/A</v>
      </c>
      <c r="AL130" s="683"/>
      <c r="AM130" s="684" t="str">
        <f t="shared" si="75"/>
        <v/>
      </c>
      <c r="AN130" s="685">
        <f t="shared" si="76"/>
        <v>78.738653317640072</v>
      </c>
      <c r="AO130" s="686">
        <f t="shared" si="77"/>
        <v>63.994323330918739</v>
      </c>
      <c r="AP130" s="776">
        <v>72.663052885792538</v>
      </c>
      <c r="AQ130" s="691">
        <f t="shared" si="57"/>
        <v>-2.5435219451313107E-2</v>
      </c>
      <c r="AR130" s="665" t="e">
        <f t="shared" si="67"/>
        <v>#N/A</v>
      </c>
      <c r="AS130" s="683"/>
      <c r="AT130" s="684" t="str">
        <f t="shared" si="68"/>
        <v/>
      </c>
      <c r="AU130" s="695">
        <f t="shared" si="69"/>
        <v>1.3066599100078902E-2</v>
      </c>
      <c r="AV130" s="728">
        <f t="shared" si="70"/>
        <v>-5.2431435684977989E-2</v>
      </c>
      <c r="AW130" s="725">
        <f t="shared" si="83"/>
        <v>0.1443253044070778</v>
      </c>
      <c r="AX130" s="726">
        <f t="shared" si="84"/>
        <v>0.12274302052258435</v>
      </c>
      <c r="AY130" s="727">
        <f t="shared" si="87"/>
        <v>0.18707258298787677</v>
      </c>
      <c r="AZ130" s="724">
        <f t="shared" si="79"/>
        <v>67.254617698112966</v>
      </c>
      <c r="BA130" s="108">
        <f t="shared" si="85"/>
        <v>4.7029155077431911E-2</v>
      </c>
      <c r="BB130" s="723">
        <f t="shared" si="85"/>
        <v>0.1285735137719542</v>
      </c>
      <c r="BC130" s="723">
        <f t="shared" si="85"/>
        <v>-3.4515203617090359E-2</v>
      </c>
      <c r="BD130" s="1387">
        <v>1580.1186665831515</v>
      </c>
      <c r="BE130" s="648">
        <v>1.13248949793996</v>
      </c>
      <c r="BF130" s="649">
        <v>1</v>
      </c>
      <c r="BG130" s="1374">
        <v>1444.71556129071</v>
      </c>
      <c r="BH130" s="1375">
        <f t="shared" si="92"/>
        <v>1395.2612094482513</v>
      </c>
      <c r="BI130" s="1376">
        <f t="shared" si="93"/>
        <v>1395.2612094482513</v>
      </c>
      <c r="BJ130" s="1378">
        <f t="shared" si="94"/>
        <v>1434.915093353969</v>
      </c>
      <c r="BK130" s="335">
        <f t="shared" si="95"/>
        <v>5.4818236568461076E-2</v>
      </c>
      <c r="BL130" s="665" t="e">
        <f t="shared" si="96"/>
        <v>#N/A</v>
      </c>
      <c r="BM130" s="683"/>
      <c r="BN130" s="684" t="str">
        <f t="shared" si="97"/>
        <v/>
      </c>
      <c r="BO130" s="685">
        <f t="shared" si="113"/>
        <v>1582.8883238180904</v>
      </c>
      <c r="BP130" s="686">
        <f t="shared" si="114"/>
        <v>902.14287794932147</v>
      </c>
      <c r="BQ130" s="776">
        <v>1132.4237999979644</v>
      </c>
      <c r="BR130" s="691">
        <f t="shared" si="100"/>
        <v>0.26711845278821267</v>
      </c>
      <c r="BS130" s="665" t="e">
        <f t="shared" si="103"/>
        <v>#N/A</v>
      </c>
      <c r="BT130" s="939"/>
      <c r="BU130" s="935" t="str">
        <f t="shared" si="104"/>
        <v/>
      </c>
      <c r="BV130" s="695">
        <f t="shared" si="105"/>
        <v>0.36128069331244284</v>
      </c>
      <c r="BW130" s="728">
        <f t="shared" si="106"/>
        <v>-7.9465704390213499E-2</v>
      </c>
      <c r="BX130" s="725">
        <f t="shared" si="108"/>
        <v>0.80431958781946533</v>
      </c>
      <c r="BY130" s="726">
        <f t="shared" si="109"/>
        <v>0.80362517172375836</v>
      </c>
      <c r="BZ130" s="943">
        <f t="shared" si="115"/>
        <v>0.83475223346125893</v>
      </c>
      <c r="CA130" s="947">
        <f t="shared" si="116"/>
        <v>1095.8142058092578</v>
      </c>
      <c r="CB130" s="831">
        <f t="shared" si="110"/>
        <v>9.4779206777033151E-2</v>
      </c>
      <c r="CC130" s="723">
        <f t="shared" si="111"/>
        <v>0.2983549397125923</v>
      </c>
      <c r="CD130" s="723">
        <f t="shared" si="112"/>
        <v>-0.10879652615852599</v>
      </c>
      <c r="CE130" s="786">
        <f>[3]OUTM!M130</f>
        <v>93.519725887320945</v>
      </c>
      <c r="CF130" s="779">
        <f>[1]OUTM!$T418</f>
        <v>0</v>
      </c>
      <c r="CG130" s="781">
        <f>[1]OUTM!$U418</f>
        <v>0</v>
      </c>
    </row>
    <row r="131" spans="1:85" ht="13.8" x14ac:dyDescent="0.25">
      <c r="A131" s="14">
        <v>2004.01</v>
      </c>
      <c r="B131" s="931">
        <f>[2]Pat!$B131/1000</f>
        <v>32.743000000000002</v>
      </c>
      <c r="C131" s="648">
        <v>1.7544110428319699</v>
      </c>
      <c r="D131" s="649">
        <v>1</v>
      </c>
      <c r="E131" s="767">
        <v>20.215232921873799</v>
      </c>
      <c r="F131" s="768">
        <f t="shared" si="52"/>
        <v>18.663243219870676</v>
      </c>
      <c r="G131" s="769">
        <f t="shared" si="53"/>
        <v>18.663243219870676</v>
      </c>
      <c r="H131" s="772">
        <f t="shared" ref="H131:H139" si="117">IF(H$9="",G131,(G130+2*G131+G132)/4)</f>
        <v>19.770575840820314</v>
      </c>
      <c r="I131" s="662">
        <f t="shared" si="59"/>
        <v>4.478355129421626E-2</v>
      </c>
      <c r="J131" s="665" t="e">
        <f t="shared" si="64"/>
        <v>#N/A</v>
      </c>
      <c r="K131" s="683"/>
      <c r="L131" s="684" t="str">
        <f t="shared" si="62"/>
        <v/>
      </c>
      <c r="M131" s="685">
        <f t="shared" si="71"/>
        <v>27.863046046336198</v>
      </c>
      <c r="N131" s="686">
        <f t="shared" si="72"/>
        <v>9.2661337055560367</v>
      </c>
      <c r="O131" s="776">
        <v>22.699185096951172</v>
      </c>
      <c r="P131" s="691">
        <f t="shared" si="54"/>
        <v>-0.12901825522028154</v>
      </c>
      <c r="Q131" s="665" t="e">
        <f t="shared" si="65"/>
        <v>#N/A</v>
      </c>
      <c r="R131" s="683"/>
      <c r="S131" s="684" t="str">
        <f t="shared" si="66"/>
        <v/>
      </c>
      <c r="T131" s="695">
        <f t="shared" si="73"/>
        <v>9.9915478115337075E-2</v>
      </c>
      <c r="U131" s="728">
        <f t="shared" si="74"/>
        <v>-0.54612295570739622</v>
      </c>
      <c r="V131" s="725">
        <f t="shared" si="80"/>
        <v>1.5330026444139522</v>
      </c>
      <c r="W131" s="726">
        <f t="shared" si="81"/>
        <v>1.267469833878061</v>
      </c>
      <c r="X131" s="727">
        <f t="shared" si="86"/>
        <v>1.4192515381984561</v>
      </c>
      <c r="Y131" s="724">
        <f t="shared" si="78"/>
        <v>13.686317746054664</v>
      </c>
      <c r="Z131" s="108">
        <f t="shared" si="82"/>
        <v>6.8043152465711701E-2</v>
      </c>
      <c r="AA131" s="723">
        <f t="shared" si="82"/>
        <v>0.26104796967449617</v>
      </c>
      <c r="AB131" s="723">
        <f t="shared" si="82"/>
        <v>-0.12496166474307278</v>
      </c>
      <c r="AC131" s="931">
        <f>[2]Pat!$D131/1000</f>
        <v>74.149000000000001</v>
      </c>
      <c r="AD131" s="648">
        <v>1.0499298872396301</v>
      </c>
      <c r="AE131" s="649">
        <v>1</v>
      </c>
      <c r="AF131" s="767">
        <v>73.139735937319003</v>
      </c>
      <c r="AG131" s="768">
        <f t="shared" si="55"/>
        <v>70.622811009738072</v>
      </c>
      <c r="AH131" s="769">
        <f t="shared" si="56"/>
        <v>70.622811009738072</v>
      </c>
      <c r="AI131" s="772">
        <f t="shared" si="60"/>
        <v>71.850893967557809</v>
      </c>
      <c r="AJ131" s="662">
        <f t="shared" si="61"/>
        <v>1.4524299195379106E-2</v>
      </c>
      <c r="AK131" s="665" t="e">
        <f t="shared" si="63"/>
        <v>#N/A</v>
      </c>
      <c r="AL131" s="683"/>
      <c r="AM131" s="684" t="str">
        <f t="shared" si="75"/>
        <v/>
      </c>
      <c r="AN131" s="685">
        <f t="shared" si="76"/>
        <v>78.738653317640072</v>
      </c>
      <c r="AO131" s="686">
        <f t="shared" si="77"/>
        <v>65.255764976312207</v>
      </c>
      <c r="AP131" s="776">
        <v>73.31295554637893</v>
      </c>
      <c r="AQ131" s="691">
        <f t="shared" si="57"/>
        <v>-1.9942745015868235E-2</v>
      </c>
      <c r="AR131" s="665" t="e">
        <f t="shared" si="67"/>
        <v>#N/A</v>
      </c>
      <c r="AS131" s="683"/>
      <c r="AT131" s="684" t="str">
        <f t="shared" si="68"/>
        <v/>
      </c>
      <c r="AU131" s="695">
        <f t="shared" si="69"/>
        <v>1.3066599100078902E-2</v>
      </c>
      <c r="AV131" s="728">
        <f t="shared" si="70"/>
        <v>-4.7261266182705541E-2</v>
      </c>
      <c r="AW131" s="725">
        <f t="shared" si="83"/>
        <v>0.12938562304386592</v>
      </c>
      <c r="AX131" s="726">
        <f t="shared" si="84"/>
        <v>0.12980424410031355</v>
      </c>
      <c r="AY131" s="727">
        <f t="shared" si="87"/>
        <v>0.17622691218424547</v>
      </c>
      <c r="AZ131" s="724">
        <f t="shared" si="79"/>
        <v>67.940571229880362</v>
      </c>
      <c r="BA131" s="108">
        <f t="shared" si="85"/>
        <v>4.7029155077431911E-2</v>
      </c>
      <c r="BB131" s="723">
        <f t="shared" si="85"/>
        <v>0.1285735137719542</v>
      </c>
      <c r="BC131" s="723">
        <f t="shared" si="85"/>
        <v>-3.4515203617090359E-2</v>
      </c>
      <c r="BD131" s="1387">
        <v>1895.2384860145062</v>
      </c>
      <c r="BE131" s="648">
        <v>1.2227869027245499</v>
      </c>
      <c r="BF131" s="649">
        <v>1</v>
      </c>
      <c r="BG131" s="1374">
        <v>1510.8523700855701</v>
      </c>
      <c r="BH131" s="1375">
        <f t="shared" si="92"/>
        <v>1549.9335835145394</v>
      </c>
      <c r="BI131" s="1376">
        <f t="shared" si="93"/>
        <v>1549.9335835145394</v>
      </c>
      <c r="BJ131" s="1378">
        <f t="shared" si="94"/>
        <v>1526.3522022584355</v>
      </c>
      <c r="BK131" s="335">
        <f t="shared" si="95"/>
        <v>6.1775028120927382E-2</v>
      </c>
      <c r="BL131" s="665" t="e">
        <f t="shared" si="96"/>
        <v>#N/A</v>
      </c>
      <c r="BM131" s="683"/>
      <c r="BN131" s="684" t="str">
        <f t="shared" si="97"/>
        <v/>
      </c>
      <c r="BO131" s="685">
        <f t="shared" si="113"/>
        <v>1582.8883238180904</v>
      </c>
      <c r="BP131" s="686">
        <f t="shared" si="114"/>
        <v>950.21204641600013</v>
      </c>
      <c r="BQ131" s="776">
        <v>1147.796663782583</v>
      </c>
      <c r="BR131" s="691">
        <f t="shared" si="100"/>
        <v>0.32981062798032212</v>
      </c>
      <c r="BS131" s="665" t="e">
        <f t="shared" si="103"/>
        <v>#N/A</v>
      </c>
      <c r="BT131" s="939"/>
      <c r="BU131" s="935" t="str">
        <f t="shared" si="104"/>
        <v/>
      </c>
      <c r="BV131" s="695">
        <f t="shared" si="105"/>
        <v>0.36128069331244284</v>
      </c>
      <c r="BW131" s="728">
        <f t="shared" si="106"/>
        <v>-4.7854654160603638E-2</v>
      </c>
      <c r="BX131" s="725">
        <f t="shared" si="108"/>
        <v>0.90567720302078158</v>
      </c>
      <c r="BY131" s="726">
        <f t="shared" si="109"/>
        <v>0.84371784021958929</v>
      </c>
      <c r="BZ131" s="943">
        <f t="shared" si="115"/>
        <v>0.83883082491296279</v>
      </c>
      <c r="CA131" s="947">
        <f t="shared" si="116"/>
        <v>1156.2643872974425</v>
      </c>
      <c r="CB131" s="831">
        <f t="shared" si="110"/>
        <v>9.4779206777033151E-2</v>
      </c>
      <c r="CC131" s="723">
        <f t="shared" si="111"/>
        <v>0.2983549397125923</v>
      </c>
      <c r="CD131" s="723">
        <f t="shared" si="112"/>
        <v>-0.10879652615852599</v>
      </c>
      <c r="CE131" s="786">
        <f>[3]OUTM!M131</f>
        <v>94.020486732456931</v>
      </c>
      <c r="CF131" s="779">
        <f>[1]OUTM!$T419</f>
        <v>0</v>
      </c>
      <c r="CG131" s="781">
        <f>[1]OUTM!$U419</f>
        <v>0</v>
      </c>
    </row>
    <row r="132" spans="1:85" ht="13.8" x14ac:dyDescent="0.25">
      <c r="A132" s="14">
        <v>2004.02</v>
      </c>
      <c r="B132" s="931">
        <f>[2]Pat!$B132/1000</f>
        <v>19.074999999999999</v>
      </c>
      <c r="C132" s="648">
        <v>0.85965028961715995</v>
      </c>
      <c r="D132" s="649">
        <v>1</v>
      </c>
      <c r="E132" s="767">
        <v>21.244041833309499</v>
      </c>
      <c r="F132" s="768">
        <f t="shared" si="52"/>
        <v>22.189255596592581</v>
      </c>
      <c r="G132" s="769">
        <f t="shared" si="53"/>
        <v>22.189255596592581</v>
      </c>
      <c r="H132" s="772">
        <f t="shared" si="117"/>
        <v>21.484634635822943</v>
      </c>
      <c r="I132" s="662">
        <f t="shared" si="59"/>
        <v>8.3143247775497628E-2</v>
      </c>
      <c r="J132" s="665" t="e">
        <f t="shared" si="64"/>
        <v>#N/A</v>
      </c>
      <c r="K132" s="683"/>
      <c r="L132" s="684" t="str">
        <f t="shared" si="62"/>
        <v/>
      </c>
      <c r="M132" s="685">
        <f t="shared" si="71"/>
        <v>28.278386612062508</v>
      </c>
      <c r="N132" s="686">
        <f t="shared" si="72"/>
        <v>10.643818897007597</v>
      </c>
      <c r="O132" s="776">
        <v>23.035546847515466</v>
      </c>
      <c r="P132" s="691">
        <f t="shared" si="54"/>
        <v>-6.7326910967594356E-2</v>
      </c>
      <c r="Q132" s="665" t="e">
        <f t="shared" si="65"/>
        <v>#N/A</v>
      </c>
      <c r="R132" s="683"/>
      <c r="S132" s="684" t="str">
        <f t="shared" si="66"/>
        <v/>
      </c>
      <c r="T132" s="695">
        <f t="shared" si="73"/>
        <v>9.9915478115337075E-2</v>
      </c>
      <c r="U132" s="728">
        <f t="shared" si="74"/>
        <v>-0.48322842764439844</v>
      </c>
      <c r="V132" s="725">
        <f t="shared" si="80"/>
        <v>1.6803055191352327</v>
      </c>
      <c r="W132" s="726">
        <f t="shared" si="81"/>
        <v>1.299075688323601</v>
      </c>
      <c r="X132" s="727">
        <f t="shared" si="86"/>
        <v>1.4747638221970765</v>
      </c>
      <c r="Y132" s="724">
        <f t="shared" si="78"/>
        <v>14.808725555458196</v>
      </c>
      <c r="Z132" s="108">
        <f t="shared" si="82"/>
        <v>6.8043152465711701E-2</v>
      </c>
      <c r="AA132" s="723">
        <f t="shared" si="82"/>
        <v>0.26104796967449617</v>
      </c>
      <c r="AB132" s="723">
        <f t="shared" si="82"/>
        <v>-0.12496166474307278</v>
      </c>
      <c r="AC132" s="931">
        <f>[2]Pat!$D132/1000</f>
        <v>67.064999999999998</v>
      </c>
      <c r="AD132" s="648">
        <v>0.875223711796838</v>
      </c>
      <c r="AE132" s="649">
        <v>1</v>
      </c>
      <c r="AF132" s="767">
        <v>74.314589111337298</v>
      </c>
      <c r="AG132" s="768">
        <f t="shared" si="55"/>
        <v>76.626123236898223</v>
      </c>
      <c r="AH132" s="769">
        <f t="shared" si="56"/>
        <v>76.626123236898223</v>
      </c>
      <c r="AI132" s="772">
        <f t="shared" si="60"/>
        <v>74.826539033949103</v>
      </c>
      <c r="AJ132" s="662">
        <f t="shared" si="61"/>
        <v>4.0579567388098745E-2</v>
      </c>
      <c r="AK132" s="665" t="e">
        <f t="shared" si="63"/>
        <v>#N/A</v>
      </c>
      <c r="AL132" s="683"/>
      <c r="AM132" s="684" t="str">
        <f t="shared" si="75"/>
        <v/>
      </c>
      <c r="AN132" s="685">
        <f t="shared" si="76"/>
        <v>79.414747105175962</v>
      </c>
      <c r="AO132" s="686">
        <f t="shared" si="77"/>
        <v>65.731899168091459</v>
      </c>
      <c r="AP132" s="776">
        <v>73.976973492539699</v>
      </c>
      <c r="AQ132" s="691">
        <f t="shared" si="57"/>
        <v>1.1484188948268859E-2</v>
      </c>
      <c r="AR132" s="665" t="e">
        <f t="shared" si="67"/>
        <v>#N/A</v>
      </c>
      <c r="AS132" s="683"/>
      <c r="AT132" s="684" t="str">
        <f t="shared" si="68"/>
        <v/>
      </c>
      <c r="AU132" s="695">
        <f t="shared" si="69"/>
        <v>1.3066599100078902E-2</v>
      </c>
      <c r="AV132" s="728">
        <f t="shared" si="70"/>
        <v>-4.7261266182705541E-2</v>
      </c>
      <c r="AW132" s="725">
        <f t="shared" si="83"/>
        <v>0.18762707877393225</v>
      </c>
      <c r="AX132" s="726">
        <f t="shared" si="84"/>
        <v>0.19509575312282434</v>
      </c>
      <c r="AY132" s="727">
        <f t="shared" si="87"/>
        <v>0.19535880229155533</v>
      </c>
      <c r="AZ132" s="724">
        <f t="shared" si="79"/>
        <v>68.925692821261094</v>
      </c>
      <c r="BA132" s="108">
        <f t="shared" si="85"/>
        <v>4.7029155077431911E-2</v>
      </c>
      <c r="BB132" s="723">
        <f t="shared" si="85"/>
        <v>0.1285735137719542</v>
      </c>
      <c r="BC132" s="723">
        <f t="shared" si="85"/>
        <v>-3.4515203617090359E-2</v>
      </c>
      <c r="BD132" s="1387">
        <v>1920.2539223781996</v>
      </c>
      <c r="BE132" s="648">
        <v>1.15267699140178</v>
      </c>
      <c r="BF132" s="649">
        <v>0.48549923021438302</v>
      </c>
      <c r="BG132" s="1374">
        <v>1557.78841448148</v>
      </c>
      <c r="BH132" s="1375">
        <f t="shared" si="92"/>
        <v>1665.9080876100102</v>
      </c>
      <c r="BI132" s="1376">
        <f t="shared" si="93"/>
        <v>1610.2804325564121</v>
      </c>
      <c r="BJ132" s="1378">
        <f t="shared" si="94"/>
        <v>1582.8883238180904</v>
      </c>
      <c r="BK132" s="335">
        <f t="shared" si="95"/>
        <v>3.6370524045305351E-2</v>
      </c>
      <c r="BL132" s="665">
        <f t="shared" si="96"/>
        <v>1682.8883238180904</v>
      </c>
      <c r="BM132" s="683">
        <v>1</v>
      </c>
      <c r="BN132" s="684">
        <f t="shared" si="97"/>
        <v>1</v>
      </c>
      <c r="BO132" s="685">
        <f t="shared" si="113"/>
        <v>1582.8883238180904</v>
      </c>
      <c r="BP132" s="686">
        <f t="shared" si="114"/>
        <v>1007.197359604068</v>
      </c>
      <c r="BQ132" s="776">
        <v>1162.7934867469569</v>
      </c>
      <c r="BR132" s="691">
        <f t="shared" si="100"/>
        <v>0.36128069331244284</v>
      </c>
      <c r="BS132" s="665">
        <f t="shared" si="103"/>
        <v>1682.8883238180904</v>
      </c>
      <c r="BT132" s="939">
        <v>1</v>
      </c>
      <c r="BU132" s="935">
        <f t="shared" si="104"/>
        <v>1</v>
      </c>
      <c r="BV132" s="695">
        <f t="shared" si="105"/>
        <v>0.36128069331244284</v>
      </c>
      <c r="BW132" s="728">
        <f t="shared" si="106"/>
        <v>-8.3827787312158453E-3</v>
      </c>
      <c r="BX132" s="725">
        <f t="shared" si="108"/>
        <v>0.88164393593265999</v>
      </c>
      <c r="BY132" s="726">
        <f t="shared" si="109"/>
        <v>0.7856761327230819</v>
      </c>
      <c r="BZ132" s="943">
        <f t="shared" si="115"/>
        <v>0.80497607931992188</v>
      </c>
      <c r="CA132" s="947">
        <f t="shared" si="116"/>
        <v>1218.0695578233738</v>
      </c>
      <c r="CB132" s="831">
        <f t="shared" si="110"/>
        <v>9.4779206777033151E-2</v>
      </c>
      <c r="CC132" s="723">
        <f t="shared" si="111"/>
        <v>0.2983549397125923</v>
      </c>
      <c r="CD132" s="723">
        <f t="shared" si="112"/>
        <v>-0.10879652615852599</v>
      </c>
      <c r="CE132" s="786">
        <f>[3]OUTM!M132</f>
        <v>95.969916679450137</v>
      </c>
      <c r="CF132" s="779">
        <f>[1]OUTM!$T420</f>
        <v>0</v>
      </c>
      <c r="CG132" s="781">
        <f>[1]OUTM!$U420</f>
        <v>0</v>
      </c>
    </row>
    <row r="133" spans="1:85" ht="13.8" x14ac:dyDescent="0.25">
      <c r="A133" s="14">
        <v>2004.03</v>
      </c>
      <c r="B133" s="931">
        <f>[2]Pat!$B133/1000</f>
        <v>23.928999999999998</v>
      </c>
      <c r="C133" s="648">
        <v>1.04508125961676</v>
      </c>
      <c r="D133" s="649">
        <v>1</v>
      </c>
      <c r="E133" s="767">
        <v>22.292425553119202</v>
      </c>
      <c r="F133" s="768">
        <f t="shared" si="52"/>
        <v>22.896784130235922</v>
      </c>
      <c r="G133" s="769">
        <f t="shared" si="53"/>
        <v>22.896784130235922</v>
      </c>
      <c r="H133" s="772">
        <f t="shared" si="117"/>
        <v>22.742915650252574</v>
      </c>
      <c r="I133" s="662">
        <f t="shared" si="59"/>
        <v>5.6915685377643702E-2</v>
      </c>
      <c r="J133" s="665" t="e">
        <f t="shared" si="64"/>
        <v>#N/A</v>
      </c>
      <c r="K133" s="683"/>
      <c r="L133" s="684" t="str">
        <f t="shared" si="62"/>
        <v/>
      </c>
      <c r="M133" s="685">
        <f t="shared" si="71"/>
        <v>29.604233853554998</v>
      </c>
      <c r="N133" s="686">
        <f t="shared" si="72"/>
        <v>11.847748381283552</v>
      </c>
      <c r="O133" s="776">
        <v>23.386240262514665</v>
      </c>
      <c r="P133" s="691">
        <f t="shared" si="54"/>
        <v>-2.7508680533538499E-2</v>
      </c>
      <c r="Q133" s="665" t="e">
        <f t="shared" si="65"/>
        <v>#N/A</v>
      </c>
      <c r="R133" s="683"/>
      <c r="S133" s="684" t="str">
        <f t="shared" si="66"/>
        <v/>
      </c>
      <c r="T133" s="695">
        <f t="shared" si="73"/>
        <v>9.9915478115337075E-2</v>
      </c>
      <c r="U133" s="728">
        <f t="shared" si="74"/>
        <v>-0.43032025707053856</v>
      </c>
      <c r="V133" s="725">
        <f t="shared" si="80"/>
        <v>1.7533300091694999</v>
      </c>
      <c r="W133" s="726">
        <f t="shared" si="81"/>
        <v>1.2079589550277077</v>
      </c>
      <c r="X133" s="727">
        <f t="shared" si="86"/>
        <v>1.4329812397580244</v>
      </c>
      <c r="Y133" s="724">
        <f t="shared" si="78"/>
        <v>16.015622790587983</v>
      </c>
      <c r="Z133" s="108">
        <f t="shared" si="82"/>
        <v>6.8043152465711701E-2</v>
      </c>
      <c r="AA133" s="723">
        <f t="shared" si="82"/>
        <v>0.26104796967449617</v>
      </c>
      <c r="AB133" s="723">
        <f t="shared" si="82"/>
        <v>-0.12496166474307278</v>
      </c>
      <c r="AC133" s="931">
        <f>[2]Pat!$D133/1000</f>
        <v>81.298000000000002</v>
      </c>
      <c r="AD133" s="648">
        <v>1.07777828312941</v>
      </c>
      <c r="AE133" s="649">
        <v>1</v>
      </c>
      <c r="AF133" s="767">
        <v>75.108277586400902</v>
      </c>
      <c r="AG133" s="768">
        <f t="shared" si="55"/>
        <v>75.431098652261909</v>
      </c>
      <c r="AH133" s="769">
        <f t="shared" si="56"/>
        <v>75.431098652261909</v>
      </c>
      <c r="AI133" s="772">
        <f t="shared" si="60"/>
        <v>75.630045086020843</v>
      </c>
      <c r="AJ133" s="662">
        <f t="shared" si="61"/>
        <v>1.0681004034204652E-2</v>
      </c>
      <c r="AK133" s="665" t="e">
        <f t="shared" si="63"/>
        <v>#N/A</v>
      </c>
      <c r="AL133" s="683"/>
      <c r="AM133" s="684" t="str">
        <f t="shared" si="75"/>
        <v/>
      </c>
      <c r="AN133" s="685">
        <f t="shared" si="76"/>
        <v>82.923038485748478</v>
      </c>
      <c r="AO133" s="686">
        <f t="shared" si="77"/>
        <v>67.436122105475164</v>
      </c>
      <c r="AP133" s="776">
        <v>74.654563829469907</v>
      </c>
      <c r="AQ133" s="691">
        <f t="shared" si="57"/>
        <v>1.3066599100078902E-2</v>
      </c>
      <c r="AR133" s="665" t="e">
        <f t="shared" si="67"/>
        <v>#N/A</v>
      </c>
      <c r="AS133" s="683"/>
      <c r="AT133" s="684" t="str">
        <f t="shared" si="68"/>
        <v/>
      </c>
      <c r="AU133" s="695">
        <f t="shared" si="69"/>
        <v>2.0271542441389734E-2</v>
      </c>
      <c r="AV133" s="728">
        <f t="shared" si="70"/>
        <v>-4.7261266182705541E-2</v>
      </c>
      <c r="AW133" s="725">
        <f t="shared" si="83"/>
        <v>0.1818242798651537</v>
      </c>
      <c r="AX133" s="726">
        <f t="shared" si="84"/>
        <v>0.18692808028383534</v>
      </c>
      <c r="AY133" s="727">
        <f t="shared" si="87"/>
        <v>0.18633546699347314</v>
      </c>
      <c r="AZ133" s="724">
        <f t="shared" si="79"/>
        <v>69.895336300852932</v>
      </c>
      <c r="BA133" s="108">
        <f t="shared" si="85"/>
        <v>4.7029155077431911E-2</v>
      </c>
      <c r="BB133" s="723">
        <f t="shared" si="85"/>
        <v>0.1285735137719542</v>
      </c>
      <c r="BC133" s="723">
        <f t="shared" si="85"/>
        <v>-3.4515203617090359E-2</v>
      </c>
      <c r="BD133" s="1387">
        <v>1346.5657380656019</v>
      </c>
      <c r="BE133" s="648">
        <v>0.86259767910711305</v>
      </c>
      <c r="BF133" s="649">
        <v>1</v>
      </c>
      <c r="BG133" s="1374">
        <v>1580.07254655466</v>
      </c>
      <c r="BH133" s="1375">
        <f t="shared" si="92"/>
        <v>1561.0588466449979</v>
      </c>
      <c r="BI133" s="1376">
        <f t="shared" si="93"/>
        <v>1561.0588466449979</v>
      </c>
      <c r="BJ133" s="1378">
        <f t="shared" si="94"/>
        <v>1572.1119107151108</v>
      </c>
      <c r="BK133" s="335">
        <f t="shared" si="95"/>
        <v>-6.8313497373914392E-3</v>
      </c>
      <c r="BL133" s="665" t="e">
        <f t="shared" si="96"/>
        <v>#N/A</v>
      </c>
      <c r="BM133" s="683"/>
      <c r="BN133" s="684" t="str">
        <f t="shared" si="97"/>
        <v/>
      </c>
      <c r="BO133" s="685">
        <f t="shared" si="113"/>
        <v>1582.8883238180904</v>
      </c>
      <c r="BP133" s="686">
        <f t="shared" si="114"/>
        <v>1061.9948198947377</v>
      </c>
      <c r="BQ133" s="776">
        <v>1177.4011432413663</v>
      </c>
      <c r="BR133" s="691">
        <f t="shared" si="100"/>
        <v>0.33523898778211825</v>
      </c>
      <c r="BS133" s="665" t="e">
        <f t="shared" si="103"/>
        <v>#N/A</v>
      </c>
      <c r="BT133" s="683"/>
      <c r="BU133" s="684" t="str">
        <f t="shared" si="104"/>
        <v/>
      </c>
      <c r="BV133" s="695">
        <f t="shared" si="105"/>
        <v>0.36128069331244284</v>
      </c>
      <c r="BW133" s="728">
        <f t="shared" si="106"/>
        <v>2.7842384463657721E-2</v>
      </c>
      <c r="BX133" s="725">
        <f t="shared" si="108"/>
        <v>0.74264182441777837</v>
      </c>
      <c r="BY133" s="726">
        <f t="shared" si="109"/>
        <v>0.60167661376362669</v>
      </c>
      <c r="BZ133" s="943">
        <f t="shared" si="115"/>
        <v>0.70432702096692834</v>
      </c>
      <c r="CA133" s="947">
        <f t="shared" si="116"/>
        <v>1273.9003105538561</v>
      </c>
      <c r="CB133" s="831">
        <f t="shared" si="110"/>
        <v>9.4779206777033151E-2</v>
      </c>
      <c r="CC133" s="723">
        <f t="shared" si="111"/>
        <v>0.2983549397125923</v>
      </c>
      <c r="CD133" s="723">
        <f t="shared" si="112"/>
        <v>-0.10879652615852599</v>
      </c>
      <c r="CE133" s="786">
        <f>[3]OUTM!M133</f>
        <v>97.891307298064859</v>
      </c>
      <c r="CF133" s="779">
        <f>[1]OUTM!$T421</f>
        <v>0</v>
      </c>
      <c r="CG133" s="781">
        <f>[1]OUTM!$U421</f>
        <v>0</v>
      </c>
    </row>
    <row r="134" spans="1:85" ht="13.8" x14ac:dyDescent="0.25">
      <c r="A134" s="14">
        <v>2004.04</v>
      </c>
      <c r="B134" s="931">
        <f>[2]Pat!$B134/1000</f>
        <v>22.806000000000001</v>
      </c>
      <c r="C134" s="648">
        <v>0.99204662984579794</v>
      </c>
      <c r="D134" s="649">
        <v>1</v>
      </c>
      <c r="E134" s="767">
        <v>23.416090036256598</v>
      </c>
      <c r="F134" s="768">
        <f t="shared" si="52"/>
        <v>22.988838743945863</v>
      </c>
      <c r="G134" s="769">
        <f t="shared" si="53"/>
        <v>22.988838743945863</v>
      </c>
      <c r="H134" s="772">
        <f t="shared" si="117"/>
        <v>23.207403477066471</v>
      </c>
      <c r="I134" s="662">
        <f t="shared" si="59"/>
        <v>2.0217646243556743E-2</v>
      </c>
      <c r="J134" s="665" t="e">
        <f t="shared" si="64"/>
        <v>#N/A</v>
      </c>
      <c r="K134" s="683"/>
      <c r="L134" s="684" t="str">
        <f t="shared" si="62"/>
        <v/>
      </c>
      <c r="M134" s="685">
        <f t="shared" si="71"/>
        <v>30.883518312685908</v>
      </c>
      <c r="N134" s="686">
        <f t="shared" si="72"/>
        <v>12.888056174108451</v>
      </c>
      <c r="O134" s="776">
        <v>23.750619573862959</v>
      </c>
      <c r="P134" s="691">
        <f t="shared" si="54"/>
        <v>-2.287166004689356E-2</v>
      </c>
      <c r="Q134" s="665" t="e">
        <f t="shared" si="65"/>
        <v>#N/A</v>
      </c>
      <c r="R134" s="683"/>
      <c r="S134" s="684" t="str">
        <f t="shared" si="66"/>
        <v/>
      </c>
      <c r="T134" s="695">
        <f t="shared" si="73"/>
        <v>0.12142820143839916</v>
      </c>
      <c r="U134" s="728">
        <f t="shared" si="74"/>
        <v>-0.38676386526874107</v>
      </c>
      <c r="V134" s="725">
        <f t="shared" si="80"/>
        <v>1.5045401042671287</v>
      </c>
      <c r="W134" s="726">
        <f t="shared" si="81"/>
        <v>0.98327750297643357</v>
      </c>
      <c r="X134" s="727">
        <f t="shared" si="86"/>
        <v>1.2882798691765962</v>
      </c>
      <c r="Y134" s="724">
        <f t="shared" si="78"/>
        <v>17.177395271547187</v>
      </c>
      <c r="Z134" s="108">
        <f t="shared" si="82"/>
        <v>6.8043152465711701E-2</v>
      </c>
      <c r="AA134" s="723">
        <f t="shared" si="82"/>
        <v>0.26104796967449617</v>
      </c>
      <c r="AB134" s="723">
        <f t="shared" si="82"/>
        <v>-0.12496166474307278</v>
      </c>
      <c r="AC134" s="931">
        <f>[2]Pat!$D134/1000</f>
        <v>70.834000000000003</v>
      </c>
      <c r="AD134" s="648">
        <v>0.94405230239924798</v>
      </c>
      <c r="AE134" s="649">
        <v>1</v>
      </c>
      <c r="AF134" s="767">
        <v>75.721931861527395</v>
      </c>
      <c r="AG134" s="768">
        <f t="shared" si="55"/>
        <v>75.031859802661316</v>
      </c>
      <c r="AH134" s="769">
        <f t="shared" si="56"/>
        <v>75.031859802661316</v>
      </c>
      <c r="AI134" s="772">
        <f t="shared" si="60"/>
        <v>76.08796862951111</v>
      </c>
      <c r="AJ134" s="662">
        <f t="shared" si="61"/>
        <v>6.036526880665344E-3</v>
      </c>
      <c r="AK134" s="665" t="e">
        <f t="shared" si="63"/>
        <v>#N/A</v>
      </c>
      <c r="AL134" s="683"/>
      <c r="AM134" s="684" t="str">
        <f t="shared" si="75"/>
        <v/>
      </c>
      <c r="AN134" s="685">
        <f t="shared" si="76"/>
        <v>82.961066145524882</v>
      </c>
      <c r="AO134" s="686">
        <f t="shared" si="77"/>
        <v>67.436122105475164</v>
      </c>
      <c r="AP134" s="776">
        <v>75.345188073400678</v>
      </c>
      <c r="AQ134" s="691">
        <f t="shared" si="57"/>
        <v>9.858367536183188E-3</v>
      </c>
      <c r="AR134" s="665" t="e">
        <f t="shared" si="67"/>
        <v>#N/A</v>
      </c>
      <c r="AS134" s="683"/>
      <c r="AT134" s="684" t="str">
        <f t="shared" si="68"/>
        <v/>
      </c>
      <c r="AU134" s="695">
        <f t="shared" si="69"/>
        <v>2.0271542441389734E-2</v>
      </c>
      <c r="AV134" s="728">
        <f t="shared" si="70"/>
        <v>-4.7261266182705541E-2</v>
      </c>
      <c r="AW134" s="725">
        <f t="shared" si="83"/>
        <v>0.16599611784692092</v>
      </c>
      <c r="AX134" s="726">
        <f t="shared" si="84"/>
        <v>0.1696707072365875</v>
      </c>
      <c r="AY134" s="727">
        <f t="shared" si="87"/>
        <v>0.17687840912072361</v>
      </c>
      <c r="AZ134" s="724">
        <f t="shared" si="79"/>
        <v>70.798019938619504</v>
      </c>
      <c r="BA134" s="108">
        <f t="shared" si="85"/>
        <v>4.7029155077431911E-2</v>
      </c>
      <c r="BB134" s="723">
        <f t="shared" si="85"/>
        <v>0.1285735137719542</v>
      </c>
      <c r="BC134" s="723">
        <f t="shared" si="85"/>
        <v>-3.4515203617090359E-2</v>
      </c>
      <c r="BD134" s="1387">
        <v>1253.2364734579344</v>
      </c>
      <c r="BE134" s="648">
        <v>0.80539626776326501</v>
      </c>
      <c r="BF134" s="649">
        <v>1</v>
      </c>
      <c r="BG134" s="1374">
        <v>1575.2974887854</v>
      </c>
      <c r="BH134" s="1375">
        <f t="shared" si="92"/>
        <v>1556.0495170140343</v>
      </c>
      <c r="BI134" s="1376">
        <f t="shared" si="93"/>
        <v>1556.0495170140343</v>
      </c>
      <c r="BJ134" s="1378">
        <f t="shared" si="94"/>
        <v>1568.6566998573521</v>
      </c>
      <c r="BK134" s="335">
        <f t="shared" si="95"/>
        <v>-2.2002335606801631E-3</v>
      </c>
      <c r="BL134" s="665" t="e">
        <f t="shared" si="96"/>
        <v>#N/A</v>
      </c>
      <c r="BM134" s="683"/>
      <c r="BN134" s="684" t="str">
        <f t="shared" si="97"/>
        <v/>
      </c>
      <c r="BO134" s="685">
        <f t="shared" si="113"/>
        <v>1582.8883238180904</v>
      </c>
      <c r="BP134" s="686">
        <f t="shared" si="114"/>
        <v>1116.4994922966412</v>
      </c>
      <c r="BQ134" s="776">
        <v>1191.6086887938538</v>
      </c>
      <c r="BR134" s="691">
        <f t="shared" si="100"/>
        <v>0.31641932004133522</v>
      </c>
      <c r="BS134" s="665" t="e">
        <f t="shared" si="103"/>
        <v>#N/A</v>
      </c>
      <c r="BT134" s="683"/>
      <c r="BU134" s="684" t="str">
        <f t="shared" si="104"/>
        <v/>
      </c>
      <c r="BV134" s="695">
        <f t="shared" si="105"/>
        <v>0.36128069331244284</v>
      </c>
      <c r="BW134" s="728">
        <f t="shared" si="106"/>
        <v>3.9390210880226872E-2</v>
      </c>
      <c r="BX134" s="725">
        <f t="shared" si="108"/>
        <v>0.65084909812919656</v>
      </c>
      <c r="BY134" s="726">
        <f t="shared" si="109"/>
        <v>0.46851503536240791</v>
      </c>
      <c r="BZ134" s="943">
        <f t="shared" si="115"/>
        <v>0.62318532400121041</v>
      </c>
      <c r="CA134" s="947">
        <f t="shared" si="116"/>
        <v>1325.4373650073021</v>
      </c>
      <c r="CB134" s="831">
        <f t="shared" si="110"/>
        <v>9.4779206777033151E-2</v>
      </c>
      <c r="CC134" s="723">
        <f t="shared" si="111"/>
        <v>0.2983549397125923</v>
      </c>
      <c r="CD134" s="723">
        <f t="shared" si="112"/>
        <v>-0.10879652615852599</v>
      </c>
      <c r="CE134" s="786">
        <f>[3]OUTM!M134</f>
        <v>99.969894157037004</v>
      </c>
      <c r="CF134" s="779">
        <f>[1]OUTM!$T422</f>
        <v>0</v>
      </c>
      <c r="CG134" s="781">
        <f>[1]OUTM!$U422</f>
        <v>0</v>
      </c>
    </row>
    <row r="135" spans="1:85" ht="13.8" x14ac:dyDescent="0.25">
      <c r="A135" s="14">
        <v>2004.05</v>
      </c>
      <c r="B135" s="931">
        <f>[2]Pat!$B135/1000</f>
        <v>23.503</v>
      </c>
      <c r="C135" s="648">
        <v>0.98112505048342402</v>
      </c>
      <c r="D135" s="649">
        <v>1</v>
      </c>
      <c r="E135" s="767">
        <v>24.573170382711901</v>
      </c>
      <c r="F135" s="768">
        <f t="shared" si="52"/>
        <v>23.955152290138248</v>
      </c>
      <c r="G135" s="769">
        <f t="shared" si="53"/>
        <v>23.955152290138248</v>
      </c>
      <c r="H135" s="772">
        <f t="shared" si="117"/>
        <v>24.048607488510122</v>
      </c>
      <c r="I135" s="662">
        <f t="shared" si="59"/>
        <v>3.5605751033237036E-2</v>
      </c>
      <c r="J135" s="665" t="e">
        <f t="shared" si="64"/>
        <v>#N/A</v>
      </c>
      <c r="K135" s="683"/>
      <c r="L135" s="684" t="str">
        <f t="shared" si="62"/>
        <v/>
      </c>
      <c r="M135" s="685">
        <f t="shared" si="71"/>
        <v>31.59840880929098</v>
      </c>
      <c r="N135" s="686">
        <f t="shared" si="72"/>
        <v>14.012669321664774</v>
      </c>
      <c r="O135" s="776">
        <v>24.128035673263675</v>
      </c>
      <c r="P135" s="691">
        <f t="shared" si="54"/>
        <v>-3.2919457609045244E-3</v>
      </c>
      <c r="Q135" s="665" t="e">
        <f t="shared" si="65"/>
        <v>#N/A</v>
      </c>
      <c r="R135" s="683"/>
      <c r="S135" s="684" t="str">
        <f t="shared" si="66"/>
        <v/>
      </c>
      <c r="T135" s="695">
        <f t="shared" si="73"/>
        <v>0.12828967764862131</v>
      </c>
      <c r="U135" s="728">
        <f t="shared" si="74"/>
        <v>-0.34070688818414885</v>
      </c>
      <c r="V135" s="725">
        <f t="shared" si="80"/>
        <v>1.2593965306259718</v>
      </c>
      <c r="W135" s="726">
        <f t="shared" si="81"/>
        <v>0.86115827266955391</v>
      </c>
      <c r="X135" s="727">
        <f t="shared" si="86"/>
        <v>1.1744061563920276</v>
      </c>
      <c r="Y135" s="724">
        <f t="shared" si="78"/>
        <v>18.29446098750573</v>
      </c>
      <c r="Z135" s="108">
        <f t="shared" si="82"/>
        <v>6.8043152465711701E-2</v>
      </c>
      <c r="AA135" s="723">
        <f t="shared" si="82"/>
        <v>0.26104796967449617</v>
      </c>
      <c r="AB135" s="723">
        <f t="shared" si="82"/>
        <v>-0.12496166474307278</v>
      </c>
      <c r="AC135" s="931">
        <f>[2]Pat!$D135/1000</f>
        <v>71.156999999999996</v>
      </c>
      <c r="AD135" s="648">
        <v>0.90235425178658601</v>
      </c>
      <c r="AE135" s="649">
        <v>1</v>
      </c>
      <c r="AF135" s="767">
        <v>76.203829695419898</v>
      </c>
      <c r="AG135" s="768">
        <f t="shared" si="55"/>
        <v>78.857056260459885</v>
      </c>
      <c r="AH135" s="769">
        <f t="shared" si="56"/>
        <v>78.857056260459885</v>
      </c>
      <c r="AI135" s="772">
        <f t="shared" si="60"/>
        <v>76.845424974168026</v>
      </c>
      <c r="AJ135" s="662">
        <f t="shared" si="61"/>
        <v>9.9057834335996714E-3</v>
      </c>
      <c r="AK135" s="665" t="e">
        <f t="shared" si="63"/>
        <v>#N/A</v>
      </c>
      <c r="AL135" s="683"/>
      <c r="AM135" s="684" t="str">
        <f t="shared" si="75"/>
        <v/>
      </c>
      <c r="AN135" s="685">
        <f t="shared" si="76"/>
        <v>83.530476012047629</v>
      </c>
      <c r="AO135" s="686">
        <f t="shared" si="77"/>
        <v>67.436122105475164</v>
      </c>
      <c r="AP135" s="776">
        <v>76.048312805367146</v>
      </c>
      <c r="AQ135" s="691">
        <f t="shared" si="57"/>
        <v>1.0481654876959068E-2</v>
      </c>
      <c r="AR135" s="665" t="e">
        <f t="shared" si="67"/>
        <v>#N/A</v>
      </c>
      <c r="AS135" s="683"/>
      <c r="AT135" s="684" t="str">
        <f t="shared" si="68"/>
        <v/>
      </c>
      <c r="AU135" s="695">
        <f t="shared" si="69"/>
        <v>2.0271542441389734E-2</v>
      </c>
      <c r="AV135" s="728">
        <f t="shared" si="70"/>
        <v>-4.7261266182705541E-2</v>
      </c>
      <c r="AW135" s="725">
        <f t="shared" si="83"/>
        <v>0.169073554038911</v>
      </c>
      <c r="AX135" s="726">
        <f t="shared" si="84"/>
        <v>0.16336866819186624</v>
      </c>
      <c r="AY135" s="727">
        <f t="shared" si="87"/>
        <v>0.1683411038390874</v>
      </c>
      <c r="AZ135" s="724">
        <f t="shared" si="79"/>
        <v>71.724147089125879</v>
      </c>
      <c r="BA135" s="108">
        <f t="shared" si="85"/>
        <v>4.7029155077431911E-2</v>
      </c>
      <c r="BB135" s="723">
        <f t="shared" si="85"/>
        <v>0.1285735137719542</v>
      </c>
      <c r="BC135" s="723">
        <f t="shared" si="85"/>
        <v>-3.4515203617090359E-2</v>
      </c>
      <c r="BD135" s="1387">
        <v>1205.2275574112737</v>
      </c>
      <c r="BE135" s="648">
        <v>0.75257630247811602</v>
      </c>
      <c r="BF135" s="649">
        <v>1</v>
      </c>
      <c r="BG135" s="1374">
        <v>1553.86829088593</v>
      </c>
      <c r="BH135" s="1375">
        <f t="shared" si="92"/>
        <v>1601.4689187563413</v>
      </c>
      <c r="BI135" s="1376">
        <f t="shared" si="93"/>
        <v>1601.4689187563413</v>
      </c>
      <c r="BJ135" s="1378">
        <f t="shared" si="94"/>
        <v>1559.5049289866629</v>
      </c>
      <c r="BK135" s="335">
        <f t="shared" si="95"/>
        <v>-5.8512302541998745E-3</v>
      </c>
      <c r="BL135" s="665" t="e">
        <f t="shared" si="96"/>
        <v>#N/A</v>
      </c>
      <c r="BM135" s="683"/>
      <c r="BN135" s="684" t="str">
        <f t="shared" si="97"/>
        <v/>
      </c>
      <c r="BO135" s="685">
        <f t="shared" si="113"/>
        <v>1582.8883238180904</v>
      </c>
      <c r="BP135" s="686">
        <f t="shared" si="114"/>
        <v>1182.8637130174911</v>
      </c>
      <c r="BQ135" s="776">
        <v>1205.4072283133944</v>
      </c>
      <c r="BR135" s="691">
        <f t="shared" si="100"/>
        <v>0.29375773792954774</v>
      </c>
      <c r="BS135" s="665" t="e">
        <f t="shared" si="103"/>
        <v>#N/A</v>
      </c>
      <c r="BT135" s="683"/>
      <c r="BU135" s="684" t="str">
        <f t="shared" si="104"/>
        <v/>
      </c>
      <c r="BV135" s="695">
        <f t="shared" si="105"/>
        <v>0.36128069331244284</v>
      </c>
      <c r="BW135" s="728">
        <f t="shared" si="106"/>
        <v>8.9267440436509027E-3</v>
      </c>
      <c r="BX135" s="725">
        <f t="shared" si="108"/>
        <v>0.54836081937278758</v>
      </c>
      <c r="BY135" s="726">
        <f t="shared" si="109"/>
        <v>0.35017265734892766</v>
      </c>
      <c r="BZ135" s="943">
        <f t="shared" si="115"/>
        <v>0.54203866005281642</v>
      </c>
      <c r="CA135" s="947">
        <f t="shared" si="116"/>
        <v>1371.462995789185</v>
      </c>
      <c r="CB135" s="831">
        <f t="shared" si="110"/>
        <v>9.4779206777033151E-2</v>
      </c>
      <c r="CC135" s="723">
        <f t="shared" si="111"/>
        <v>0.2983549397125923</v>
      </c>
      <c r="CD135" s="723">
        <f t="shared" si="112"/>
        <v>-0.10879652615852599</v>
      </c>
      <c r="CE135" s="786">
        <f>[3]OUTM!M135</f>
        <v>101.88964787044095</v>
      </c>
      <c r="CF135" s="779">
        <f>[1]OUTM!$T423</f>
        <v>0</v>
      </c>
      <c r="CG135" s="781">
        <f>[1]OUTM!$U423</f>
        <v>0</v>
      </c>
    </row>
    <row r="136" spans="1:85" ht="13.8" x14ac:dyDescent="0.25">
      <c r="A136" s="14">
        <v>2004.06</v>
      </c>
      <c r="B136" s="931">
        <f>[2]Pat!$B136/1000</f>
        <v>24.901</v>
      </c>
      <c r="C136" s="648">
        <v>0.98441264431637898</v>
      </c>
      <c r="D136" s="649">
        <v>1</v>
      </c>
      <c r="E136" s="767">
        <v>25.6446757765294</v>
      </c>
      <c r="F136" s="768">
        <f t="shared" si="52"/>
        <v>25.295286629818118</v>
      </c>
      <c r="G136" s="769">
        <f t="shared" si="53"/>
        <v>25.295286629818118</v>
      </c>
      <c r="H136" s="772">
        <f t="shared" si="117"/>
        <v>25.395847188410983</v>
      </c>
      <c r="I136" s="662">
        <f t="shared" si="59"/>
        <v>5.450856994841443E-2</v>
      </c>
      <c r="J136" s="665" t="e">
        <f t="shared" si="64"/>
        <v>#N/A</v>
      </c>
      <c r="K136" s="683"/>
      <c r="L136" s="684" t="str">
        <f t="shared" si="62"/>
        <v/>
      </c>
      <c r="M136" s="685">
        <f t="shared" si="71"/>
        <v>31.939546081741156</v>
      </c>
      <c r="N136" s="686">
        <f t="shared" si="72"/>
        <v>15.459878972163217</v>
      </c>
      <c r="O136" s="776">
        <v>24.517836631983496</v>
      </c>
      <c r="P136" s="691">
        <f t="shared" si="54"/>
        <v>3.5811094168158419E-2</v>
      </c>
      <c r="Q136" s="665" t="e">
        <f t="shared" si="65"/>
        <v>#N/A</v>
      </c>
      <c r="R136" s="683"/>
      <c r="S136" s="684" t="str">
        <f t="shared" si="66"/>
        <v/>
      </c>
      <c r="T136" s="695">
        <f t="shared" si="73"/>
        <v>0.12828967764862131</v>
      </c>
      <c r="U136" s="728">
        <f t="shared" si="74"/>
        <v>-0.2812556079189239</v>
      </c>
      <c r="V136" s="725">
        <f t="shared" si="80"/>
        <v>1.143516757034611</v>
      </c>
      <c r="W136" s="726">
        <f t="shared" si="81"/>
        <v>0.83219567086411894</v>
      </c>
      <c r="X136" s="727">
        <f t="shared" si="86"/>
        <v>1.1047971520039925</v>
      </c>
      <c r="Y136" s="724">
        <f t="shared" si="78"/>
        <v>19.423469221433017</v>
      </c>
      <c r="Z136" s="108">
        <f t="shared" si="82"/>
        <v>6.8043152465711701E-2</v>
      </c>
      <c r="AA136" s="723">
        <f t="shared" si="82"/>
        <v>0.26104796967449617</v>
      </c>
      <c r="AB136" s="723">
        <f t="shared" si="82"/>
        <v>-0.12496166474307278</v>
      </c>
      <c r="AC136" s="931">
        <f>[2]Pat!$D136/1000</f>
        <v>75.146000000000001</v>
      </c>
      <c r="AD136" s="648">
        <v>1.0068368386495501</v>
      </c>
      <c r="AE136" s="649">
        <v>1</v>
      </c>
      <c r="AF136" s="767">
        <v>76.286290970334605</v>
      </c>
      <c r="AG136" s="768">
        <f t="shared" si="55"/>
        <v>74.635727573091003</v>
      </c>
      <c r="AH136" s="769">
        <f t="shared" si="56"/>
        <v>74.635727573091003</v>
      </c>
      <c r="AI136" s="772">
        <f t="shared" si="60"/>
        <v>75.823051633047569</v>
      </c>
      <c r="AJ136" s="662">
        <f t="shared" si="61"/>
        <v>-1.3393578651601986E-2</v>
      </c>
      <c r="AK136" s="665" t="e">
        <f t="shared" si="63"/>
        <v>#N/A</v>
      </c>
      <c r="AL136" s="683"/>
      <c r="AM136" s="684" t="str">
        <f t="shared" si="75"/>
        <v/>
      </c>
      <c r="AN136" s="685">
        <f t="shared" si="76"/>
        <v>84.036392767709685</v>
      </c>
      <c r="AO136" s="686">
        <f t="shared" si="77"/>
        <v>67.45709670038768</v>
      </c>
      <c r="AP136" s="776">
        <v>76.763408463001326</v>
      </c>
      <c r="AQ136" s="691">
        <f t="shared" si="57"/>
        <v>-1.2250066128928983E-2</v>
      </c>
      <c r="AR136" s="665" t="e">
        <f t="shared" si="67"/>
        <v>#N/A</v>
      </c>
      <c r="AS136" s="683"/>
      <c r="AT136" s="684" t="str">
        <f t="shared" si="68"/>
        <v/>
      </c>
      <c r="AU136" s="695">
        <f t="shared" si="69"/>
        <v>2.0271542441389734E-2</v>
      </c>
      <c r="AV136" s="728">
        <f t="shared" si="70"/>
        <v>-4.7261266182705541E-2</v>
      </c>
      <c r="AW136" s="725">
        <f t="shared" si="83"/>
        <v>0.12143137252267033</v>
      </c>
      <c r="AX136" s="726">
        <f t="shared" si="84"/>
        <v>0.10804787058857812</v>
      </c>
      <c r="AY136" s="727">
        <f t="shared" si="87"/>
        <v>0.13405892132600794</v>
      </c>
      <c r="AZ136" s="724">
        <f t="shared" si="79"/>
        <v>72.408339441734014</v>
      </c>
      <c r="BA136" s="108">
        <f t="shared" si="85"/>
        <v>4.7029155077431911E-2</v>
      </c>
      <c r="BB136" s="723">
        <f t="shared" si="85"/>
        <v>0.1285735137719542</v>
      </c>
      <c r="BC136" s="723">
        <f t="shared" si="85"/>
        <v>-3.4515203617090359E-2</v>
      </c>
      <c r="BD136" s="1387">
        <v>1280.3773291602558</v>
      </c>
      <c r="BE136" s="648">
        <v>0.86568581091156005</v>
      </c>
      <c r="BF136" s="649">
        <v>1</v>
      </c>
      <c r="BG136" s="1374">
        <v>1526.40266977959</v>
      </c>
      <c r="BH136" s="1375">
        <f t="shared" si="92"/>
        <v>1479.0323614199349</v>
      </c>
      <c r="BI136" s="1376">
        <f t="shared" si="93"/>
        <v>1479.0323614199349</v>
      </c>
      <c r="BJ136" s="1378">
        <f t="shared" si="94"/>
        <v>1514.7957545305558</v>
      </c>
      <c r="BK136" s="335">
        <f t="shared" si="95"/>
        <v>-2.9087803299055647E-2</v>
      </c>
      <c r="BL136" s="665" t="e">
        <f t="shared" si="96"/>
        <v>#N/A</v>
      </c>
      <c r="BM136" s="683"/>
      <c r="BN136" s="684" t="str">
        <f t="shared" si="97"/>
        <v/>
      </c>
      <c r="BO136" s="685">
        <f t="shared" si="113"/>
        <v>1582.8883238180904</v>
      </c>
      <c r="BP136" s="686">
        <f t="shared" si="114"/>
        <v>1220.4375832626024</v>
      </c>
      <c r="BQ136" s="776">
        <v>1218.7898243829554</v>
      </c>
      <c r="BR136" s="691">
        <f t="shared" si="100"/>
        <v>0.24286872455426112</v>
      </c>
      <c r="BS136" s="665" t="e">
        <f t="shared" si="103"/>
        <v>#N/A</v>
      </c>
      <c r="BT136" s="683"/>
      <c r="BU136" s="684" t="str">
        <f t="shared" si="104"/>
        <v/>
      </c>
      <c r="BV136" s="695">
        <f t="shared" si="105"/>
        <v>0.36128069331244284</v>
      </c>
      <c r="BW136" s="728">
        <f t="shared" si="106"/>
        <v>-8.425053019283868E-3</v>
      </c>
      <c r="BX136" s="725">
        <f t="shared" si="108"/>
        <v>0.4263683081624623</v>
      </c>
      <c r="BY136" s="726">
        <f t="shared" si="109"/>
        <v>0.20142989450519422</v>
      </c>
      <c r="BZ136" s="943">
        <f t="shared" si="115"/>
        <v>0.43147190958751369</v>
      </c>
      <c r="CA136" s="947">
        <f t="shared" si="116"/>
        <v>1409.1964070088366</v>
      </c>
      <c r="CB136" s="831">
        <f t="shared" si="110"/>
        <v>9.4779206777033151E-2</v>
      </c>
      <c r="CC136" s="723">
        <f t="shared" si="111"/>
        <v>0.2983549397125923</v>
      </c>
      <c r="CD136" s="723">
        <f t="shared" si="112"/>
        <v>-0.10879652615852599</v>
      </c>
      <c r="CE136" s="786">
        <f>[3]OUTM!M136</f>
        <v>101.00061504384914</v>
      </c>
      <c r="CF136" s="779">
        <f>[1]OUTM!$T424</f>
        <v>0</v>
      </c>
      <c r="CG136" s="781">
        <f>[1]OUTM!$U424</f>
        <v>0</v>
      </c>
    </row>
    <row r="137" spans="1:85" ht="13.8" x14ac:dyDescent="0.25">
      <c r="A137" s="14">
        <v>2004.07</v>
      </c>
      <c r="B137" s="931">
        <f>[2]Pat!$B137/1000</f>
        <v>28.193000000000001</v>
      </c>
      <c r="C137" s="648">
        <v>1.04273064530093</v>
      </c>
      <c r="D137" s="649">
        <v>1</v>
      </c>
      <c r="E137" s="767">
        <v>26.513419641292401</v>
      </c>
      <c r="F137" s="768">
        <f t="shared" si="52"/>
        <v>27.03766320386945</v>
      </c>
      <c r="G137" s="769">
        <f t="shared" si="53"/>
        <v>27.03766320386945</v>
      </c>
      <c r="H137" s="772">
        <f t="shared" si="117"/>
        <v>26.947602426239154</v>
      </c>
      <c r="I137" s="662">
        <f t="shared" si="59"/>
        <v>5.9308665483356698E-2</v>
      </c>
      <c r="J137" s="665" t="e">
        <f t="shared" si="64"/>
        <v>#N/A</v>
      </c>
      <c r="K137" s="683"/>
      <c r="L137" s="684" t="str">
        <f t="shared" si="62"/>
        <v/>
      </c>
      <c r="M137" s="685">
        <f t="shared" si="71"/>
        <v>32.174369505138536</v>
      </c>
      <c r="N137" s="686">
        <f t="shared" si="72"/>
        <v>16.98645760179862</v>
      </c>
      <c r="O137" s="776">
        <v>24.9193701088894</v>
      </c>
      <c r="P137" s="691">
        <f t="shared" si="54"/>
        <v>8.1391797163694379E-2</v>
      </c>
      <c r="Q137" s="665" t="e">
        <f t="shared" si="65"/>
        <v>#N/A</v>
      </c>
      <c r="R137" s="683"/>
      <c r="S137" s="684" t="str">
        <f t="shared" si="66"/>
        <v/>
      </c>
      <c r="T137" s="695">
        <f t="shared" si="73"/>
        <v>0.12828967764862131</v>
      </c>
      <c r="U137" s="728">
        <f t="shared" si="74"/>
        <v>-0.22017468890440606</v>
      </c>
      <c r="V137" s="725">
        <f t="shared" si="80"/>
        <v>1.0908973441918826</v>
      </c>
      <c r="W137" s="726">
        <f t="shared" si="81"/>
        <v>0.83025146148352302</v>
      </c>
      <c r="X137" s="727">
        <f t="shared" si="86"/>
        <v>1.0606411553245207</v>
      </c>
      <c r="Y137" s="724">
        <f t="shared" si="78"/>
        <v>20.595098075777241</v>
      </c>
      <c r="Z137" s="108">
        <f t="shared" si="82"/>
        <v>6.8043152465711701E-2</v>
      </c>
      <c r="AA137" s="723">
        <f t="shared" si="82"/>
        <v>0.26104796967449617</v>
      </c>
      <c r="AB137" s="723">
        <f t="shared" si="82"/>
        <v>-0.12496166474307278</v>
      </c>
      <c r="AC137" s="931">
        <f>[2]Pat!$D137/1000</f>
        <v>80.171999999999997</v>
      </c>
      <c r="AD137" s="648">
        <v>1.0666319672826901</v>
      </c>
      <c r="AE137" s="649">
        <v>1</v>
      </c>
      <c r="AF137" s="767">
        <v>76.329201238496395</v>
      </c>
      <c r="AG137" s="768">
        <f t="shared" si="55"/>
        <v>75.163695125548372</v>
      </c>
      <c r="AH137" s="769">
        <f t="shared" si="56"/>
        <v>75.163695125548372</v>
      </c>
      <c r="AI137" s="772">
        <f t="shared" si="60"/>
        <v>75.138464493085209</v>
      </c>
      <c r="AJ137" s="662">
        <f t="shared" si="61"/>
        <v>-9.0697530124527366E-3</v>
      </c>
      <c r="AK137" s="665" t="e">
        <f t="shared" si="63"/>
        <v>#N/A</v>
      </c>
      <c r="AL137" s="683"/>
      <c r="AM137" s="684" t="str">
        <f t="shared" si="75"/>
        <v/>
      </c>
      <c r="AN137" s="685">
        <f t="shared" si="76"/>
        <v>84.036392767709685</v>
      </c>
      <c r="AO137" s="686">
        <f t="shared" si="77"/>
        <v>70.814852189640035</v>
      </c>
      <c r="AP137" s="776">
        <v>77.489949622627705</v>
      </c>
      <c r="AQ137" s="691">
        <f t="shared" si="57"/>
        <v>-3.0345678904091677E-2</v>
      </c>
      <c r="AR137" s="665" t="e">
        <f t="shared" si="67"/>
        <v>#N/A</v>
      </c>
      <c r="AS137" s="683" t="s">
        <v>254</v>
      </c>
      <c r="AT137" s="684">
        <f t="shared" si="68"/>
        <v>-1</v>
      </c>
      <c r="AU137" s="695">
        <f t="shared" si="69"/>
        <v>2.0271542441389734E-2</v>
      </c>
      <c r="AV137" s="728">
        <f t="shared" si="70"/>
        <v>-3.0345678904091677E-2</v>
      </c>
      <c r="AW137" s="725">
        <f t="shared" si="83"/>
        <v>9.0773332802128071E-2</v>
      </c>
      <c r="AX137" s="726">
        <f t="shared" si="84"/>
        <v>7.0716695422350817E-2</v>
      </c>
      <c r="AY137" s="727">
        <f t="shared" si="87"/>
        <v>0.11228120596585822</v>
      </c>
      <c r="AZ137" s="724">
        <f t="shared" si="79"/>
        <v>72.929419963122001</v>
      </c>
      <c r="BA137" s="108">
        <f t="shared" si="85"/>
        <v>4.7029155077431911E-2</v>
      </c>
      <c r="BB137" s="723">
        <f t="shared" si="85"/>
        <v>0.1285735137719542</v>
      </c>
      <c r="BC137" s="723">
        <f t="shared" si="85"/>
        <v>-3.4515203617090359E-2</v>
      </c>
      <c r="BD137" s="1387">
        <v>1339.4022910187919</v>
      </c>
      <c r="BE137" s="648">
        <v>0.89314363209456504</v>
      </c>
      <c r="BF137" s="649">
        <v>1</v>
      </c>
      <c r="BG137" s="1374">
        <v>1496.08090106232</v>
      </c>
      <c r="BH137" s="1375">
        <f t="shared" si="92"/>
        <v>1499.6493765260116</v>
      </c>
      <c r="BI137" s="1376">
        <f t="shared" si="93"/>
        <v>1499.6493765260116</v>
      </c>
      <c r="BJ137" s="1378">
        <f t="shared" si="94"/>
        <v>1484.5978583284573</v>
      </c>
      <c r="BK137" s="335">
        <f t="shared" si="95"/>
        <v>-2.0136681272891869E-2</v>
      </c>
      <c r="BL137" s="665" t="e">
        <f t="shared" si="96"/>
        <v>#N/A</v>
      </c>
      <c r="BM137" s="683"/>
      <c r="BN137" s="684" t="str">
        <f t="shared" si="97"/>
        <v/>
      </c>
      <c r="BO137" s="685">
        <f t="shared" si="113"/>
        <v>1582.8883238180904</v>
      </c>
      <c r="BP137" s="686">
        <f t="shared" si="114"/>
        <v>1272.9584775287976</v>
      </c>
      <c r="BQ137" s="776">
        <v>1231.7513780990078</v>
      </c>
      <c r="BR137" s="691">
        <f t="shared" si="100"/>
        <v>0.20527395765505352</v>
      </c>
      <c r="BS137" s="665" t="e">
        <f t="shared" si="103"/>
        <v>#N/A</v>
      </c>
      <c r="BT137" s="683"/>
      <c r="BU137" s="684" t="str">
        <f t="shared" si="104"/>
        <v/>
      </c>
      <c r="BV137" s="695">
        <f t="shared" si="105"/>
        <v>0.36128069331244284</v>
      </c>
      <c r="BW137" s="728">
        <f t="shared" si="106"/>
        <v>-8.425053019283868E-3</v>
      </c>
      <c r="BX137" s="725">
        <f t="shared" si="108"/>
        <v>0.32968968510199437</v>
      </c>
      <c r="BY137" s="726">
        <f t="shared" si="109"/>
        <v>0.10101172286968829</v>
      </c>
      <c r="BZ137" s="943">
        <f t="shared" si="115"/>
        <v>0.33843420638302746</v>
      </c>
      <c r="CA137" s="947">
        <f t="shared" si="116"/>
        <v>1439.8712708448213</v>
      </c>
      <c r="CB137" s="831">
        <f t="shared" si="110"/>
        <v>9.4779206777033151E-2</v>
      </c>
      <c r="CC137" s="723">
        <f t="shared" si="111"/>
        <v>0.2983549397125923</v>
      </c>
      <c r="CD137" s="723">
        <f t="shared" si="112"/>
        <v>-0.10879652615852599</v>
      </c>
      <c r="CE137" s="786">
        <f>[3]OUTM!M137</f>
        <v>99.583933855870711</v>
      </c>
      <c r="CF137" s="779">
        <f>[1]OUTM!$T425</f>
        <v>0</v>
      </c>
      <c r="CG137" s="781">
        <f>[1]OUTM!$U425</f>
        <v>0</v>
      </c>
    </row>
    <row r="138" spans="1:85" ht="13.8" x14ac:dyDescent="0.25">
      <c r="A138" s="14">
        <v>2004.08</v>
      </c>
      <c r="B138" s="931">
        <f>[2]Pat!$B138/1000</f>
        <v>28.225999999999999</v>
      </c>
      <c r="C138" s="648">
        <v>0.99318092702535399</v>
      </c>
      <c r="D138" s="649">
        <v>1</v>
      </c>
      <c r="E138" s="767">
        <v>27.1660135663478</v>
      </c>
      <c r="F138" s="768">
        <f t="shared" si="52"/>
        <v>28.419796667399599</v>
      </c>
      <c r="G138" s="769">
        <f t="shared" si="53"/>
        <v>28.419796667399599</v>
      </c>
      <c r="H138" s="772">
        <f t="shared" si="117"/>
        <v>27.863046046336198</v>
      </c>
      <c r="I138" s="662">
        <f t="shared" si="59"/>
        <v>3.3406966792893671E-2</v>
      </c>
      <c r="J138" s="665" t="e">
        <f t="shared" si="64"/>
        <v>#N/A</v>
      </c>
      <c r="K138" s="683"/>
      <c r="L138" s="684" t="str">
        <f t="shared" si="62"/>
        <v/>
      </c>
      <c r="M138" s="685">
        <f t="shared" si="71"/>
        <v>32.857757450907535</v>
      </c>
      <c r="N138" s="686">
        <f t="shared" si="72"/>
        <v>18.179872130690576</v>
      </c>
      <c r="O138" s="776">
        <v>25.331988321573995</v>
      </c>
      <c r="P138" s="691">
        <f t="shared" si="54"/>
        <v>9.9915478115337075E-2</v>
      </c>
      <c r="Q138" s="665" t="e">
        <f t="shared" si="65"/>
        <v>#N/A</v>
      </c>
      <c r="R138" s="683"/>
      <c r="S138" s="684" t="str">
        <f t="shared" si="66"/>
        <v/>
      </c>
      <c r="T138" s="695">
        <f t="shared" si="73"/>
        <v>0.12828967764862131</v>
      </c>
      <c r="U138" s="728">
        <f t="shared" si="74"/>
        <v>-0.1763375082668508</v>
      </c>
      <c r="V138" s="725">
        <f t="shared" si="80"/>
        <v>0.98841815265401056</v>
      </c>
      <c r="W138" s="726">
        <f t="shared" si="81"/>
        <v>0.74716886903529156</v>
      </c>
      <c r="X138" s="727">
        <f t="shared" si="86"/>
        <v>0.97875622986914634</v>
      </c>
      <c r="Y138" s="724">
        <f t="shared" si="78"/>
        <v>21.749296136166524</v>
      </c>
      <c r="Z138" s="108">
        <f t="shared" si="82"/>
        <v>6.8043152465711701E-2</v>
      </c>
      <c r="AA138" s="723">
        <f t="shared" si="82"/>
        <v>0.26104796967449617</v>
      </c>
      <c r="AB138" s="723">
        <f t="shared" si="82"/>
        <v>-0.12496166474307278</v>
      </c>
      <c r="AC138" s="931">
        <f>[2]Pat!$D138/1000</f>
        <v>82.81</v>
      </c>
      <c r="AD138" s="648">
        <v>1.0955045530404599</v>
      </c>
      <c r="AE138" s="649">
        <v>1</v>
      </c>
      <c r="AF138" s="767">
        <v>76.748203950246094</v>
      </c>
      <c r="AG138" s="768">
        <f t="shared" si="55"/>
        <v>75.590740148153088</v>
      </c>
      <c r="AH138" s="769">
        <f t="shared" si="56"/>
        <v>75.590740148153088</v>
      </c>
      <c r="AI138" s="772">
        <f t="shared" si="60"/>
        <v>77.117855026376347</v>
      </c>
      <c r="AJ138" s="662">
        <f t="shared" si="61"/>
        <v>2.6002231803480835E-2</v>
      </c>
      <c r="AK138" s="665" t="e">
        <f t="shared" si="63"/>
        <v>#N/A</v>
      </c>
      <c r="AL138" s="683"/>
      <c r="AM138" s="684" t="str">
        <f t="shared" si="75"/>
        <v/>
      </c>
      <c r="AN138" s="685">
        <f t="shared" si="76"/>
        <v>84.510187760178098</v>
      </c>
      <c r="AO138" s="686">
        <f t="shared" si="77"/>
        <v>70.814852189640035</v>
      </c>
      <c r="AP138" s="776">
        <v>78.227405978136559</v>
      </c>
      <c r="AQ138" s="691">
        <f t="shared" si="57"/>
        <v>-1.4183660289979638E-2</v>
      </c>
      <c r="AR138" s="665" t="e">
        <f t="shared" si="67"/>
        <v>#N/A</v>
      </c>
      <c r="AS138" s="683"/>
      <c r="AT138" s="684" t="str">
        <f t="shared" si="68"/>
        <v/>
      </c>
      <c r="AU138" s="695">
        <f t="shared" si="69"/>
        <v>2.0271542441389734E-2</v>
      </c>
      <c r="AV138" s="728">
        <f t="shared" si="70"/>
        <v>-3.0345678904091677E-2</v>
      </c>
      <c r="AW138" s="725">
        <f t="shared" si="83"/>
        <v>0.14356894522728081</v>
      </c>
      <c r="AX138" s="726">
        <f t="shared" si="84"/>
        <v>0.10859587720584085</v>
      </c>
      <c r="AY138" s="727">
        <f t="shared" si="87"/>
        <v>0.12934001804391393</v>
      </c>
      <c r="AZ138" s="724">
        <f t="shared" si="79"/>
        <v>73.736231039863767</v>
      </c>
      <c r="BA138" s="108">
        <f t="shared" si="85"/>
        <v>4.7029155077431911E-2</v>
      </c>
      <c r="BB138" s="723">
        <f t="shared" si="85"/>
        <v>0.1285735137719542</v>
      </c>
      <c r="BC138" s="723">
        <f t="shared" si="85"/>
        <v>-3.4515203617090359E-2</v>
      </c>
      <c r="BD138" s="1387">
        <v>1388.7701928087545</v>
      </c>
      <c r="BE138" s="648">
        <v>0.95117316379801098</v>
      </c>
      <c r="BF138" s="649">
        <v>1</v>
      </c>
      <c r="BG138" s="1374">
        <v>1467.65325682671</v>
      </c>
      <c r="BH138" s="1375">
        <f t="shared" si="92"/>
        <v>1460.0603188418704</v>
      </c>
      <c r="BI138" s="1376">
        <f t="shared" si="93"/>
        <v>1460.0603188418704</v>
      </c>
      <c r="BJ138" s="1378">
        <f t="shared" si="94"/>
        <v>1461.126067640434</v>
      </c>
      <c r="BK138" s="335">
        <f t="shared" si="95"/>
        <v>-1.593651546556895E-2</v>
      </c>
      <c r="BL138" s="665" t="e">
        <f t="shared" si="96"/>
        <v>#N/A</v>
      </c>
      <c r="BM138" s="683"/>
      <c r="BN138" s="684" t="str">
        <f t="shared" si="97"/>
        <v/>
      </c>
      <c r="BO138" s="685">
        <f t="shared" si="113"/>
        <v>1582.8883238180904</v>
      </c>
      <c r="BP138" s="686">
        <f t="shared" si="114"/>
        <v>1308.9683733961836</v>
      </c>
      <c r="BQ138" s="776">
        <v>1244.288327452779</v>
      </c>
      <c r="BR138" s="691">
        <f t="shared" si="100"/>
        <v>0.17426647458113687</v>
      </c>
      <c r="BS138" s="665" t="e">
        <f t="shared" si="103"/>
        <v>#N/A</v>
      </c>
      <c r="BT138" s="683"/>
      <c r="BU138" s="684" t="str">
        <f t="shared" si="104"/>
        <v/>
      </c>
      <c r="BV138" s="695">
        <f t="shared" si="105"/>
        <v>0.36128069331244284</v>
      </c>
      <c r="BW138" s="728">
        <f t="shared" si="106"/>
        <v>-8.425053019283868E-3</v>
      </c>
      <c r="BX138" s="725">
        <f t="shared" si="108"/>
        <v>0.2352446453134438</v>
      </c>
      <c r="BY138" s="726">
        <f t="shared" si="109"/>
        <v>2.7422245148702729E-2</v>
      </c>
      <c r="BZ138" s="943">
        <f t="shared" si="115"/>
        <v>0.2518875423201119</v>
      </c>
      <c r="CA138" s="947">
        <f t="shared" si="116"/>
        <v>1463.0598003967332</v>
      </c>
      <c r="CB138" s="831">
        <f t="shared" si="110"/>
        <v>9.4779206777033151E-2</v>
      </c>
      <c r="CC138" s="723">
        <f t="shared" si="111"/>
        <v>0.2983549397125923</v>
      </c>
      <c r="CD138" s="723">
        <f t="shared" si="112"/>
        <v>-0.10879652615852599</v>
      </c>
      <c r="CE138" s="786">
        <f>[3]OUTM!M138</f>
        <v>98.312229450848733</v>
      </c>
      <c r="CF138" s="779">
        <f>[1]OUTM!$T426</f>
        <v>0</v>
      </c>
      <c r="CG138" s="781">
        <f>[1]OUTM!$U426</f>
        <v>0</v>
      </c>
    </row>
    <row r="139" spans="1:85" ht="13.8" x14ac:dyDescent="0.25">
      <c r="A139" s="14">
        <v>2004.09</v>
      </c>
      <c r="B139" s="931">
        <f>[2]Pat!$B139/1000</f>
        <v>28.411000000000001</v>
      </c>
      <c r="C139" s="648">
        <v>1.0303200198396401</v>
      </c>
      <c r="D139" s="649">
        <v>1</v>
      </c>
      <c r="E139" s="767">
        <v>27.678291097361399</v>
      </c>
      <c r="F139" s="768">
        <f t="shared" ref="F139:F202" si="118">IF(C$8="NIV",B139-C139,B139/C139)</f>
        <v>27.574927646676141</v>
      </c>
      <c r="G139" s="769">
        <f t="shared" ref="G139:G202" si="119">D139*F139+(1-D139)*E139</f>
        <v>27.574927646676141</v>
      </c>
      <c r="H139" s="772">
        <f t="shared" si="117"/>
        <v>27.754323878024877</v>
      </c>
      <c r="I139" s="662">
        <f t="shared" si="59"/>
        <v>-3.9096529356748193E-3</v>
      </c>
      <c r="J139" s="665" t="e">
        <f t="shared" si="64"/>
        <v>#N/A</v>
      </c>
      <c r="K139" s="683"/>
      <c r="L139" s="684" t="str">
        <f t="shared" si="62"/>
        <v/>
      </c>
      <c r="M139" s="685">
        <f t="shared" si="71"/>
        <v>33.631665806083525</v>
      </c>
      <c r="N139" s="686">
        <f t="shared" si="72"/>
        <v>18.904712175886893</v>
      </c>
      <c r="O139" s="776">
        <v>25.755054018431121</v>
      </c>
      <c r="P139" s="691">
        <f t="shared" ref="P139:P202" si="120">H139/O139-1</f>
        <v>7.7626312030369515E-2</v>
      </c>
      <c r="Q139" s="665" t="e">
        <f t="shared" si="65"/>
        <v>#N/A</v>
      </c>
      <c r="R139" s="683"/>
      <c r="S139" s="684" t="str">
        <f t="shared" si="66"/>
        <v/>
      </c>
      <c r="T139" s="695">
        <f t="shared" si="73"/>
        <v>0.12828967764862131</v>
      </c>
      <c r="U139" s="728">
        <f t="shared" si="74"/>
        <v>-0.15520210563122561</v>
      </c>
      <c r="V139" s="725">
        <f t="shared" si="80"/>
        <v>0.79524845750725603</v>
      </c>
      <c r="W139" s="726">
        <f t="shared" si="81"/>
        <v>0.56848663403929778</v>
      </c>
      <c r="X139" s="727">
        <f t="shared" si="86"/>
        <v>0.82768121723003163</v>
      </c>
      <c r="Y139" s="724">
        <f t="shared" si="78"/>
        <v>22.773833211654996</v>
      </c>
      <c r="Z139" s="108">
        <f t="shared" si="82"/>
        <v>6.8043152465711701E-2</v>
      </c>
      <c r="AA139" s="723">
        <f t="shared" si="82"/>
        <v>0.26104796967449617</v>
      </c>
      <c r="AB139" s="723">
        <f t="shared" si="82"/>
        <v>-0.12496166474307278</v>
      </c>
      <c r="AC139" s="931">
        <f>[2]Pat!$D139/1000</f>
        <v>83.760999999999996</v>
      </c>
      <c r="AD139" s="648">
        <v>1.01990539470843</v>
      </c>
      <c r="AE139" s="649">
        <v>1</v>
      </c>
      <c r="AF139" s="767">
        <v>77.590701086046593</v>
      </c>
      <c r="AG139" s="768">
        <f t="shared" ref="AG139:AG202" si="121">IF(AD$8="NIV",AC139-AD139,AC139/AD139)</f>
        <v>82.126244683650825</v>
      </c>
      <c r="AH139" s="769">
        <f t="shared" ref="AH139:AH202" si="122">AG139*AE139+(1-AE139)*AF139</f>
        <v>82.126244683650825</v>
      </c>
      <c r="AI139" s="772">
        <f t="shared" si="60"/>
        <v>78.738653317640072</v>
      </c>
      <c r="AJ139" s="662">
        <f t="shared" si="61"/>
        <v>2.0799346008332917E-2</v>
      </c>
      <c r="AK139" s="665" t="e">
        <f t="shared" si="63"/>
        <v>#N/A</v>
      </c>
      <c r="AL139" s="683"/>
      <c r="AM139" s="684" t="str">
        <f t="shared" si="75"/>
        <v/>
      </c>
      <c r="AN139" s="685">
        <f t="shared" si="76"/>
        <v>85.405664591453757</v>
      </c>
      <c r="AO139" s="686">
        <f t="shared" si="77"/>
        <v>70.814852189640035</v>
      </c>
      <c r="AP139" s="776">
        <v>78.975235014253414</v>
      </c>
      <c r="AQ139" s="691">
        <f t="shared" ref="AQ139:AQ202" si="123">AI139/AP139-1</f>
        <v>-2.9956440974268084E-3</v>
      </c>
      <c r="AR139" s="665" t="e">
        <f t="shared" si="67"/>
        <v>#N/A</v>
      </c>
      <c r="AS139" s="683"/>
      <c r="AT139" s="684" t="str">
        <f t="shared" si="68"/>
        <v/>
      </c>
      <c r="AU139" s="695">
        <f t="shared" si="69"/>
        <v>2.0271542441389734E-2</v>
      </c>
      <c r="AV139" s="728">
        <f t="shared" si="70"/>
        <v>-3.0345678904091677E-2</v>
      </c>
      <c r="AW139" s="725">
        <f t="shared" si="83"/>
        <v>0.16724047089307303</v>
      </c>
      <c r="AX139" s="726">
        <f t="shared" si="84"/>
        <v>0.1288296164902325</v>
      </c>
      <c r="AY139" s="727">
        <f t="shared" si="87"/>
        <v>0.13630408716757092</v>
      </c>
      <c r="AZ139" s="724">
        <f t="shared" si="79"/>
        <v>74.676360757968126</v>
      </c>
      <c r="BA139" s="108">
        <f t="shared" si="85"/>
        <v>4.7029155077431911E-2</v>
      </c>
      <c r="BB139" s="723">
        <f t="shared" si="85"/>
        <v>0.1285735137719542</v>
      </c>
      <c r="BC139" s="723">
        <f t="shared" si="85"/>
        <v>-3.4515203617090359E-2</v>
      </c>
      <c r="BD139" s="1387">
        <v>1543.5553909163343</v>
      </c>
      <c r="BE139" s="648">
        <v>1.0833988050996901</v>
      </c>
      <c r="BF139" s="649">
        <v>1</v>
      </c>
      <c r="BG139" s="1374">
        <v>1440.1453461430399</v>
      </c>
      <c r="BH139" s="1375">
        <f t="shared" si="92"/>
        <v>1424.7342563519833</v>
      </c>
      <c r="BI139" s="1376">
        <f t="shared" si="93"/>
        <v>1424.7342563519833</v>
      </c>
      <c r="BJ139" s="1378">
        <f t="shared" si="94"/>
        <v>1446.6656110126585</v>
      </c>
      <c r="BK139" s="335">
        <f t="shared" si="95"/>
        <v>-9.946087913878722E-3</v>
      </c>
      <c r="BL139" s="665" t="e">
        <f t="shared" si="96"/>
        <v>#N/A</v>
      </c>
      <c r="BM139" s="683"/>
      <c r="BN139" s="684" t="str">
        <f t="shared" si="97"/>
        <v/>
      </c>
      <c r="BO139" s="685">
        <f t="shared" si="113"/>
        <v>1582.8883238180904</v>
      </c>
      <c r="BP139" s="686">
        <f t="shared" si="114"/>
        <v>1308.9683733961836</v>
      </c>
      <c r="BQ139" s="776">
        <v>1256.3984232417286</v>
      </c>
      <c r="BR139" s="691">
        <f t="shared" si="100"/>
        <v>0.1514385757346044</v>
      </c>
      <c r="BS139" s="665" t="e">
        <f t="shared" si="103"/>
        <v>#N/A</v>
      </c>
      <c r="BT139" s="683"/>
      <c r="BU139" s="684" t="str">
        <f t="shared" si="104"/>
        <v/>
      </c>
      <c r="BV139" s="695">
        <f t="shared" si="105"/>
        <v>0.36128069331244284</v>
      </c>
      <c r="BW139" s="728">
        <f t="shared" si="106"/>
        <v>-8.425053019283868E-3</v>
      </c>
      <c r="BX139" s="725">
        <f t="shared" si="108"/>
        <v>0.18536632340121773</v>
      </c>
      <c r="BY139" s="726">
        <f t="shared" si="109"/>
        <v>-2.0588788332615793E-2</v>
      </c>
      <c r="BZ139" s="943">
        <f t="shared" si="115"/>
        <v>0.17952792124619643</v>
      </c>
      <c r="CA139" s="947">
        <f t="shared" si="116"/>
        <v>1481.9121360425711</v>
      </c>
      <c r="CB139" s="831">
        <f t="shared" si="110"/>
        <v>9.4779206777033151E-2</v>
      </c>
      <c r="CC139" s="723">
        <f t="shared" si="111"/>
        <v>0.2983549397125923</v>
      </c>
      <c r="CD139" s="723">
        <f t="shared" si="112"/>
        <v>-0.10879652615852599</v>
      </c>
      <c r="CE139" s="786">
        <f>[3]OUTM!M139</f>
        <v>97.526484196929275</v>
      </c>
      <c r="CF139" s="779">
        <f>[1]OUTM!$T427</f>
        <v>0</v>
      </c>
      <c r="CG139" s="781">
        <f>[1]OUTM!$U427</f>
        <v>0</v>
      </c>
    </row>
    <row r="140" spans="1:85" ht="13.8" x14ac:dyDescent="0.25">
      <c r="A140" s="14">
        <v>2004.1</v>
      </c>
      <c r="B140" s="931">
        <f>[2]Pat!$B140/1000</f>
        <v>24.79</v>
      </c>
      <c r="C140" s="648">
        <v>0.90317407225229196</v>
      </c>
      <c r="D140" s="649">
        <v>1</v>
      </c>
      <c r="E140" s="767">
        <v>28.145572475070299</v>
      </c>
      <c r="F140" s="768">
        <f t="shared" si="118"/>
        <v>27.447643551347628</v>
      </c>
      <c r="G140" s="769">
        <f t="shared" si="119"/>
        <v>27.447643551347628</v>
      </c>
      <c r="H140" s="772">
        <f t="shared" ref="H140:H203" si="124">IF(H$9="",G140,(G139+2*G140+G141)/4)</f>
        <v>27.649719434219101</v>
      </c>
      <c r="I140" s="662">
        <f t="shared" ref="I140:I203" si="125">LN(H140/H139)</f>
        <v>-3.7760626064559325E-3</v>
      </c>
      <c r="J140" s="665" t="e">
        <f t="shared" si="64"/>
        <v>#N/A</v>
      </c>
      <c r="K140" s="683"/>
      <c r="L140" s="684" t="str">
        <f t="shared" si="62"/>
        <v/>
      </c>
      <c r="M140" s="685">
        <f t="shared" si="71"/>
        <v>33.631665806083525</v>
      </c>
      <c r="N140" s="686">
        <f t="shared" si="72"/>
        <v>19.770575840820314</v>
      </c>
      <c r="O140" s="776">
        <v>26.187943089379665</v>
      </c>
      <c r="P140" s="691">
        <f t="shared" si="120"/>
        <v>5.5818677314609211E-2</v>
      </c>
      <c r="Q140" s="665" t="e">
        <f t="shared" si="65"/>
        <v>#N/A</v>
      </c>
      <c r="R140" s="683"/>
      <c r="S140" s="684" t="str">
        <f t="shared" si="66"/>
        <v/>
      </c>
      <c r="T140" s="695">
        <f t="shared" si="73"/>
        <v>0.12828967764862131</v>
      </c>
      <c r="U140" s="728">
        <f t="shared" si="74"/>
        <v>-0.12901825522028154</v>
      </c>
      <c r="V140" s="725">
        <f t="shared" si="80"/>
        <v>0.6277507696066893</v>
      </c>
      <c r="W140" s="726">
        <f t="shared" si="81"/>
        <v>0.43069461050835223</v>
      </c>
      <c r="X140" s="727">
        <f t="shared" si="86"/>
        <v>0.68912201162366182</v>
      </c>
      <c r="Y140" s="724">
        <f t="shared" si="78"/>
        <v>23.662438364356703</v>
      </c>
      <c r="Z140" s="108">
        <f t="shared" si="82"/>
        <v>6.8043152465711701E-2</v>
      </c>
      <c r="AA140" s="723">
        <f t="shared" si="82"/>
        <v>0.26104796967449617</v>
      </c>
      <c r="AB140" s="723">
        <f t="shared" si="82"/>
        <v>-0.12496166474307278</v>
      </c>
      <c r="AC140" s="931">
        <f>[2]Pat!$D140/1000</f>
        <v>75.971999999999994</v>
      </c>
      <c r="AD140" s="648">
        <v>1.0114578669952401</v>
      </c>
      <c r="AE140" s="649">
        <v>1</v>
      </c>
      <c r="AF140" s="767">
        <v>78.828713587553395</v>
      </c>
      <c r="AG140" s="768">
        <f t="shared" si="121"/>
        <v>75.111383755105564</v>
      </c>
      <c r="AH140" s="769">
        <f t="shared" si="122"/>
        <v>75.111383755105564</v>
      </c>
      <c r="AI140" s="772">
        <f t="shared" ref="AI140:AI203" si="126">IF(AI$9="",AH140,(AH139+2*AH140+AH141)/4)</f>
        <v>77.619466479397985</v>
      </c>
      <c r="AJ140" s="662">
        <f t="shared" ref="AJ140:AJ203" si="127">LN(AI140/AI139)</f>
        <v>-1.4315930045991482E-2</v>
      </c>
      <c r="AK140" s="665" t="e">
        <f t="shared" si="63"/>
        <v>#N/A</v>
      </c>
      <c r="AL140" s="683"/>
      <c r="AM140" s="684" t="str">
        <f t="shared" si="75"/>
        <v/>
      </c>
      <c r="AN140" s="685">
        <f t="shared" si="76"/>
        <v>85.405664591453757</v>
      </c>
      <c r="AO140" s="686">
        <f t="shared" si="77"/>
        <v>71.850893967557809</v>
      </c>
      <c r="AP140" s="776">
        <v>79.732888454795429</v>
      </c>
      <c r="AQ140" s="691">
        <f t="shared" si="123"/>
        <v>-2.6506276347879276E-2</v>
      </c>
      <c r="AR140" s="665" t="e">
        <f t="shared" si="67"/>
        <v>#N/A</v>
      </c>
      <c r="AS140" s="683"/>
      <c r="AT140" s="684" t="str">
        <f t="shared" si="68"/>
        <v/>
      </c>
      <c r="AU140" s="695">
        <f t="shared" si="69"/>
        <v>2.0271542441389734E-2</v>
      </c>
      <c r="AV140" s="728">
        <f t="shared" si="70"/>
        <v>-3.0345678904091677E-2</v>
      </c>
      <c r="AW140" s="725">
        <f t="shared" si="83"/>
        <v>9.4476620387534904E-2</v>
      </c>
      <c r="AX140" s="726">
        <f t="shared" si="84"/>
        <v>7.3970427146481388E-2</v>
      </c>
      <c r="AY140" s="727">
        <f t="shared" si="87"/>
        <v>0.10586358209332536</v>
      </c>
      <c r="AZ140" s="724">
        <f t="shared" si="79"/>
        <v>75.234711718650786</v>
      </c>
      <c r="BA140" s="108">
        <f t="shared" si="85"/>
        <v>4.7029155077431911E-2</v>
      </c>
      <c r="BB140" s="723">
        <f t="shared" si="85"/>
        <v>0.1285735137719542</v>
      </c>
      <c r="BC140" s="723">
        <f t="shared" si="85"/>
        <v>-3.4515203617090359E-2</v>
      </c>
      <c r="BD140" s="1387">
        <v>1812.7886660025049</v>
      </c>
      <c r="BE140" s="648">
        <v>1.22723405022822</v>
      </c>
      <c r="BF140" s="649">
        <v>1</v>
      </c>
      <c r="BG140" s="1374">
        <v>1411.4122905986801</v>
      </c>
      <c r="BH140" s="1375">
        <f t="shared" si="92"/>
        <v>1477.1336125047976</v>
      </c>
      <c r="BI140" s="1376">
        <f t="shared" si="93"/>
        <v>1477.1336125047976</v>
      </c>
      <c r="BJ140" s="1378">
        <f t="shared" si="94"/>
        <v>1433.2044427931201</v>
      </c>
      <c r="BK140" s="335">
        <f t="shared" si="95"/>
        <v>-9.34852337385755E-3</v>
      </c>
      <c r="BL140" s="665" t="e">
        <f t="shared" si="96"/>
        <v>#N/A</v>
      </c>
      <c r="BM140" s="683"/>
      <c r="BN140" s="684" t="str">
        <f t="shared" si="97"/>
        <v/>
      </c>
      <c r="BO140" s="685">
        <f t="shared" si="113"/>
        <v>1582.8883238180904</v>
      </c>
      <c r="BP140" s="686">
        <f t="shared" si="114"/>
        <v>1308.9683733961836</v>
      </c>
      <c r="BQ140" s="776">
        <v>1268.0805421082803</v>
      </c>
      <c r="BR140" s="691">
        <f t="shared" si="100"/>
        <v>0.13021562527117458</v>
      </c>
      <c r="BS140" s="665" t="e">
        <f t="shared" si="103"/>
        <v>#N/A</v>
      </c>
      <c r="BT140" s="683"/>
      <c r="BU140" s="684" t="str">
        <f t="shared" si="104"/>
        <v/>
      </c>
      <c r="BV140" s="695">
        <f t="shared" si="105"/>
        <v>0.36128069331244284</v>
      </c>
      <c r="BW140" s="728">
        <f t="shared" si="106"/>
        <v>-8.425053019283868E-3</v>
      </c>
      <c r="BX140" s="725">
        <f t="shared" si="108"/>
        <v>0.1258846758108001</v>
      </c>
      <c r="BY140" s="726">
        <f t="shared" si="109"/>
        <v>-5.9834408308809484E-2</v>
      </c>
      <c r="BZ140" s="943">
        <f t="shared" si="115"/>
        <v>0.1197621776575446</v>
      </c>
      <c r="CA140" s="947">
        <f t="shared" si="116"/>
        <v>1495.2659664812645</v>
      </c>
      <c r="CB140" s="831">
        <f t="shared" si="110"/>
        <v>9.4779206777033151E-2</v>
      </c>
      <c r="CC140" s="723">
        <f t="shared" si="111"/>
        <v>0.2983549397125923</v>
      </c>
      <c r="CD140" s="723">
        <f t="shared" si="112"/>
        <v>-0.10879652615852599</v>
      </c>
      <c r="CE140" s="786">
        <f>[3]OUTM!M140</f>
        <v>98.54212600647989</v>
      </c>
      <c r="CF140" s="779">
        <f>[1]OUTM!$T428</f>
        <v>0</v>
      </c>
      <c r="CG140" s="781">
        <f>[1]OUTM!$U428</f>
        <v>0</v>
      </c>
    </row>
    <row r="141" spans="1:85" ht="13.8" x14ac:dyDescent="0.25">
      <c r="A141" s="14">
        <v>2004.11</v>
      </c>
      <c r="B141" s="931">
        <f>[2]Pat!$B141/1000</f>
        <v>23.266999999999999</v>
      </c>
      <c r="C141" s="648">
        <v>0.82716338171975701</v>
      </c>
      <c r="D141" s="649">
        <v>1</v>
      </c>
      <c r="E141" s="767">
        <v>28.693646248497501</v>
      </c>
      <c r="F141" s="768">
        <f t="shared" si="118"/>
        <v>28.128662987505002</v>
      </c>
      <c r="G141" s="769">
        <f t="shared" si="119"/>
        <v>28.128662987505002</v>
      </c>
      <c r="H141" s="772">
        <f t="shared" si="124"/>
        <v>28.278386612062508</v>
      </c>
      <c r="I141" s="662">
        <f t="shared" si="125"/>
        <v>2.2482208035746517E-2</v>
      </c>
      <c r="J141" s="665" t="e">
        <f t="shared" si="64"/>
        <v>#N/A</v>
      </c>
      <c r="K141" s="683"/>
      <c r="L141" s="684" t="str">
        <f t="shared" si="62"/>
        <v/>
      </c>
      <c r="M141" s="685">
        <f t="shared" si="71"/>
        <v>33.631665806083525</v>
      </c>
      <c r="N141" s="686">
        <f t="shared" si="72"/>
        <v>21.484634635822943</v>
      </c>
      <c r="O141" s="776">
        <v>26.630041804763536</v>
      </c>
      <c r="P141" s="691">
        <f t="shared" si="120"/>
        <v>6.1897942909129089E-2</v>
      </c>
      <c r="Q141" s="665" t="e">
        <f t="shared" si="65"/>
        <v>#N/A</v>
      </c>
      <c r="R141" s="683"/>
      <c r="S141" s="684" t="str">
        <f t="shared" si="66"/>
        <v/>
      </c>
      <c r="T141" s="695">
        <f t="shared" si="73"/>
        <v>0.12828967764862131</v>
      </c>
      <c r="U141" s="728">
        <f t="shared" si="74"/>
        <v>-6.7326910967594356E-2</v>
      </c>
      <c r="V141" s="725">
        <f t="shared" si="80"/>
        <v>0.55547775082114037</v>
      </c>
      <c r="W141" s="726">
        <f t="shared" si="81"/>
        <v>0.38957925070118615</v>
      </c>
      <c r="X141" s="727">
        <f t="shared" si="86"/>
        <v>0.61375434865901801</v>
      </c>
      <c r="Y141" s="724">
        <f t="shared" si="78"/>
        <v>24.503981237804364</v>
      </c>
      <c r="Z141" s="108">
        <f t="shared" si="82"/>
        <v>6.8043152465711701E-2</v>
      </c>
      <c r="AA141" s="723">
        <f t="shared" si="82"/>
        <v>0.26104796967449617</v>
      </c>
      <c r="AB141" s="723">
        <f t="shared" si="82"/>
        <v>-0.12496166474307278</v>
      </c>
      <c r="AC141" s="931">
        <f>[2]Pat!$D141/1000</f>
        <v>83.528999999999996</v>
      </c>
      <c r="AD141" s="648">
        <v>1.0691184628839601</v>
      </c>
      <c r="AE141" s="649">
        <v>1</v>
      </c>
      <c r="AF141" s="767">
        <v>80.249971716119504</v>
      </c>
      <c r="AG141" s="768">
        <f t="shared" si="121"/>
        <v>78.128853723730018</v>
      </c>
      <c r="AH141" s="769">
        <f t="shared" si="122"/>
        <v>78.128853723730018</v>
      </c>
      <c r="AI141" s="772">
        <f t="shared" si="126"/>
        <v>79.414747105175962</v>
      </c>
      <c r="AJ141" s="662">
        <f t="shared" si="127"/>
        <v>2.2865830387130828E-2</v>
      </c>
      <c r="AK141" s="665" t="e">
        <f t="shared" si="63"/>
        <v>#N/A</v>
      </c>
      <c r="AL141" s="683"/>
      <c r="AM141" s="684" t="str">
        <f t="shared" si="75"/>
        <v/>
      </c>
      <c r="AN141" s="685">
        <f t="shared" si="76"/>
        <v>85.475359240695227</v>
      </c>
      <c r="AO141" s="686">
        <f t="shared" si="77"/>
        <v>74.826539033949103</v>
      </c>
      <c r="AP141" s="776">
        <v>80.499816795222031</v>
      </c>
      <c r="AQ141" s="691">
        <f t="shared" si="123"/>
        <v>-1.3479157260771202E-2</v>
      </c>
      <c r="AR141" s="665" t="e">
        <f t="shared" si="67"/>
        <v>#N/A</v>
      </c>
      <c r="AS141" s="683"/>
      <c r="AT141" s="684" t="str">
        <f t="shared" si="68"/>
        <v/>
      </c>
      <c r="AU141" s="695">
        <f t="shared" si="69"/>
        <v>2.0271542441389734E-2</v>
      </c>
      <c r="AV141" s="728">
        <f t="shared" si="70"/>
        <v>-3.0345678904091677E-2</v>
      </c>
      <c r="AW141" s="725">
        <f t="shared" si="83"/>
        <v>9.8051648399244629E-2</v>
      </c>
      <c r="AX141" s="726">
        <f t="shared" si="84"/>
        <v>0.1049764924665646</v>
      </c>
      <c r="AY141" s="727">
        <f t="shared" si="87"/>
        <v>0.1165671429623143</v>
      </c>
      <c r="AZ141" s="724">
        <f t="shared" si="79"/>
        <v>75.825663494630788</v>
      </c>
      <c r="BA141" s="108">
        <f t="shared" si="85"/>
        <v>4.7029155077431911E-2</v>
      </c>
      <c r="BB141" s="723">
        <f t="shared" si="85"/>
        <v>0.1285735137719542</v>
      </c>
      <c r="BC141" s="723">
        <f t="shared" si="85"/>
        <v>-3.4515203617090359E-2</v>
      </c>
      <c r="BD141" s="1387">
        <v>1469.1480507055717</v>
      </c>
      <c r="BE141" s="648">
        <v>1.08519011165893</v>
      </c>
      <c r="BF141" s="649">
        <v>1</v>
      </c>
      <c r="BG141" s="1374">
        <v>1383.1965512482</v>
      </c>
      <c r="BH141" s="1375">
        <f t="shared" si="92"/>
        <v>1353.8162898109026</v>
      </c>
      <c r="BI141" s="1376">
        <f t="shared" si="93"/>
        <v>1353.8162898109026</v>
      </c>
      <c r="BJ141" s="1378">
        <f t="shared" si="94"/>
        <v>1374.5411833368128</v>
      </c>
      <c r="BK141" s="335">
        <f t="shared" si="95"/>
        <v>-4.1792815767923645E-2</v>
      </c>
      <c r="BL141" s="665" t="e">
        <f t="shared" si="96"/>
        <v>#N/A</v>
      </c>
      <c r="BM141" s="683"/>
      <c r="BN141" s="684" t="str">
        <f t="shared" si="97"/>
        <v/>
      </c>
      <c r="BO141" s="685">
        <f t="shared" si="113"/>
        <v>1582.8883238180904</v>
      </c>
      <c r="BP141" s="686">
        <f t="shared" si="114"/>
        <v>1308.9683733961836</v>
      </c>
      <c r="BQ141" s="776">
        <v>1279.3345485826451</v>
      </c>
      <c r="BR141" s="691">
        <f t="shared" si="100"/>
        <v>7.4418872576876405E-2</v>
      </c>
      <c r="BS141" s="665" t="e">
        <f t="shared" si="103"/>
        <v>#N/A</v>
      </c>
      <c r="BT141" s="683"/>
      <c r="BU141" s="684" t="str">
        <f t="shared" si="104"/>
        <v/>
      </c>
      <c r="BV141" s="695">
        <f t="shared" si="105"/>
        <v>0.36128069331244284</v>
      </c>
      <c r="BW141" s="728">
        <f t="shared" si="106"/>
        <v>-8.425053019283868E-3</v>
      </c>
      <c r="BX141" s="725">
        <f t="shared" si="108"/>
        <v>1.1902829616019517E-2</v>
      </c>
      <c r="BY141" s="726">
        <f t="shared" si="109"/>
        <v>-0.14394170898957637</v>
      </c>
      <c r="BZ141" s="943">
        <f t="shared" si="115"/>
        <v>3.5539346653135961E-2</v>
      </c>
      <c r="CA141" s="947">
        <f t="shared" si="116"/>
        <v>1496.6133397193046</v>
      </c>
      <c r="CB141" s="831">
        <f t="shared" si="110"/>
        <v>9.4779206777033151E-2</v>
      </c>
      <c r="CC141" s="723">
        <f t="shared" si="111"/>
        <v>0.2983549397125923</v>
      </c>
      <c r="CD141" s="723">
        <f t="shared" si="112"/>
        <v>-0.10879652615852599</v>
      </c>
      <c r="CE141" s="786">
        <f>[3]OUTM!M141</f>
        <v>98.665195198108293</v>
      </c>
      <c r="CF141" s="779">
        <f>[1]OUTM!$T429</f>
        <v>0</v>
      </c>
      <c r="CG141" s="781">
        <f>[1]OUTM!$U429</f>
        <v>0</v>
      </c>
    </row>
    <row r="142" spans="1:85" ht="13.8" x14ac:dyDescent="0.25">
      <c r="A142" s="14">
        <v>2004.12</v>
      </c>
      <c r="B142" s="931">
        <f>[2]Pat!$B142/1000</f>
        <v>12.635</v>
      </c>
      <c r="C142" s="648">
        <v>0.584997827455635</v>
      </c>
      <c r="D142" s="649">
        <v>0</v>
      </c>
      <c r="E142" s="767">
        <v>29.408576921892401</v>
      </c>
      <c r="F142" s="768">
        <f t="shared" si="118"/>
        <v>21.598370809262896</v>
      </c>
      <c r="G142" s="769">
        <f t="shared" si="119"/>
        <v>29.408576921892401</v>
      </c>
      <c r="H142" s="772">
        <f t="shared" si="124"/>
        <v>29.604233853554998</v>
      </c>
      <c r="I142" s="662">
        <f t="shared" si="125"/>
        <v>4.5819597786382213E-2</v>
      </c>
      <c r="J142" s="665" t="e">
        <f t="shared" si="64"/>
        <v>#N/A</v>
      </c>
      <c r="K142" s="683"/>
      <c r="L142" s="684" t="str">
        <f t="shared" si="62"/>
        <v/>
      </c>
      <c r="M142" s="685">
        <f t="shared" si="71"/>
        <v>34.060926665523539</v>
      </c>
      <c r="N142" s="686">
        <f t="shared" si="72"/>
        <v>22.742915650252574</v>
      </c>
      <c r="O142" s="776">
        <v>27.08074402462729</v>
      </c>
      <c r="P142" s="691">
        <f t="shared" si="120"/>
        <v>9.3183917939360983E-2</v>
      </c>
      <c r="Q142" s="665" t="e">
        <f t="shared" si="65"/>
        <v>#N/A</v>
      </c>
      <c r="R142" s="683"/>
      <c r="S142" s="684" t="str">
        <f t="shared" si="66"/>
        <v/>
      </c>
      <c r="T142" s="695">
        <f t="shared" si="73"/>
        <v>0.12828967764862131</v>
      </c>
      <c r="U142" s="728">
        <f t="shared" si="74"/>
        <v>-2.7508680533538499E-2</v>
      </c>
      <c r="V142" s="725">
        <f t="shared" si="80"/>
        <v>0.56597114931564141</v>
      </c>
      <c r="W142" s="726">
        <f t="shared" si="81"/>
        <v>0.41775418622719585</v>
      </c>
      <c r="X142" s="727">
        <f t="shared" si="86"/>
        <v>0.58735052346474159</v>
      </c>
      <c r="Y142" s="724">
        <f t="shared" si="78"/>
        <v>25.395608044276706</v>
      </c>
      <c r="Z142" s="108">
        <f t="shared" si="82"/>
        <v>6.8043152465711701E-2</v>
      </c>
      <c r="AA142" s="723">
        <f t="shared" si="82"/>
        <v>0.26104796967449617</v>
      </c>
      <c r="AB142" s="723">
        <f t="shared" si="82"/>
        <v>-0.12496166474307278</v>
      </c>
      <c r="AC142" s="931">
        <f>[2]Pat!$D142/1000</f>
        <v>82.983999999999995</v>
      </c>
      <c r="AD142" s="648">
        <v>0.94062419952656495</v>
      </c>
      <c r="AE142" s="649">
        <v>0.70922184141600997</v>
      </c>
      <c r="AF142" s="767">
        <v>81.576752989644206</v>
      </c>
      <c r="AG142" s="768">
        <f t="shared" si="121"/>
        <v>88.222267768326091</v>
      </c>
      <c r="AH142" s="769">
        <f t="shared" si="122"/>
        <v>86.289897218138279</v>
      </c>
      <c r="AI142" s="772">
        <f t="shared" si="126"/>
        <v>82.923038485748478</v>
      </c>
      <c r="AJ142" s="662">
        <f t="shared" si="127"/>
        <v>4.322884766706564E-2</v>
      </c>
      <c r="AK142" s="665" t="e">
        <f t="shared" si="63"/>
        <v>#N/A</v>
      </c>
      <c r="AL142" s="683"/>
      <c r="AM142" s="684" t="str">
        <f t="shared" si="75"/>
        <v/>
      </c>
      <c r="AN142" s="685">
        <f t="shared" si="76"/>
        <v>87.572840067712107</v>
      </c>
      <c r="AO142" s="686">
        <f t="shared" si="77"/>
        <v>75.138464493085209</v>
      </c>
      <c r="AP142" s="776">
        <v>81.275459557877511</v>
      </c>
      <c r="AQ142" s="691">
        <f t="shared" si="123"/>
        <v>2.0271542441389734E-2</v>
      </c>
      <c r="AR142" s="665">
        <f t="shared" si="67"/>
        <v>87.923038485748478</v>
      </c>
      <c r="AS142" s="683">
        <v>1</v>
      </c>
      <c r="AT142" s="684">
        <f t="shared" si="68"/>
        <v>1</v>
      </c>
      <c r="AU142" s="695">
        <f t="shared" si="69"/>
        <v>2.0271542441389734E-2</v>
      </c>
      <c r="AV142" s="728">
        <f t="shared" si="70"/>
        <v>-3.0345678904091677E-2</v>
      </c>
      <c r="AW142" s="725">
        <f t="shared" si="83"/>
        <v>0.17098371205637886</v>
      </c>
      <c r="AX142" s="726">
        <f t="shared" si="84"/>
        <v>0.17961332637267202</v>
      </c>
      <c r="AY142" s="727">
        <f t="shared" si="87"/>
        <v>0.14944824660481926</v>
      </c>
      <c r="AZ142" s="724">
        <f t="shared" si="79"/>
        <v>76.834679019306492</v>
      </c>
      <c r="BA142" s="108">
        <f t="shared" si="85"/>
        <v>4.7029155077431911E-2</v>
      </c>
      <c r="BB142" s="723">
        <f t="shared" si="85"/>
        <v>0.1285735137719542</v>
      </c>
      <c r="BC142" s="723">
        <f t="shared" si="85"/>
        <v>-3.4515203617090359E-2</v>
      </c>
      <c r="BD142" s="1387">
        <v>1495.2920207115544</v>
      </c>
      <c r="BE142" s="648">
        <v>1.1384906970597499</v>
      </c>
      <c r="BF142" s="649">
        <v>1</v>
      </c>
      <c r="BG142" s="1374">
        <v>1357.2084775538599</v>
      </c>
      <c r="BH142" s="1375">
        <f t="shared" si="92"/>
        <v>1313.3985412206482</v>
      </c>
      <c r="BI142" s="1376">
        <f t="shared" si="93"/>
        <v>1313.3985412206482</v>
      </c>
      <c r="BJ142" s="1378">
        <f t="shared" si="94"/>
        <v>1343.4220383148772</v>
      </c>
      <c r="BK142" s="335">
        <f t="shared" si="95"/>
        <v>-2.2899871992016527E-2</v>
      </c>
      <c r="BL142" s="665" t="e">
        <f t="shared" si="96"/>
        <v>#N/A</v>
      </c>
      <c r="BM142" s="683"/>
      <c r="BN142" s="684" t="str">
        <f t="shared" si="97"/>
        <v/>
      </c>
      <c r="BO142" s="685">
        <f t="shared" si="113"/>
        <v>1572.1119107151108</v>
      </c>
      <c r="BP142" s="686">
        <f t="shared" si="114"/>
        <v>1308.9683733961836</v>
      </c>
      <c r="BQ142" s="776">
        <v>1290.161164536159</v>
      </c>
      <c r="BR142" s="691">
        <f t="shared" si="100"/>
        <v>4.1282341495580965E-2</v>
      </c>
      <c r="BS142" s="665" t="e">
        <f t="shared" si="103"/>
        <v>#N/A</v>
      </c>
      <c r="BT142" s="683"/>
      <c r="BU142" s="684" t="str">
        <f t="shared" si="104"/>
        <v/>
      </c>
      <c r="BV142" s="695">
        <f t="shared" si="105"/>
        <v>0.33523898778211825</v>
      </c>
      <c r="BW142" s="728">
        <f t="shared" si="106"/>
        <v>-8.425053019283868E-3</v>
      </c>
      <c r="BX142" s="725">
        <f t="shared" si="108"/>
        <v>-6.3761999203197472E-2</v>
      </c>
      <c r="BY142" s="726">
        <f t="shared" si="109"/>
        <v>-0.18074206160861706</v>
      </c>
      <c r="BZ142" s="943">
        <f t="shared" si="115"/>
        <v>-1.9636261395950427E-2</v>
      </c>
      <c r="CA142" s="947">
        <f t="shared" si="116"/>
        <v>1488.9889184660469</v>
      </c>
      <c r="CB142" s="831">
        <f t="shared" si="110"/>
        <v>9.4779206777033151E-2</v>
      </c>
      <c r="CC142" s="723">
        <f t="shared" si="111"/>
        <v>0.2983549397125923</v>
      </c>
      <c r="CD142" s="723">
        <f t="shared" si="112"/>
        <v>-0.10879652615852599</v>
      </c>
      <c r="CE142" s="786">
        <f>[3]OUTM!M142</f>
        <v>99.262511782732929</v>
      </c>
      <c r="CF142" s="779">
        <f>[1]OUTM!$T430</f>
        <v>0</v>
      </c>
      <c r="CG142" s="781">
        <f>[1]OUTM!$U430</f>
        <v>0</v>
      </c>
    </row>
    <row r="143" spans="1:85" ht="13.8" x14ac:dyDescent="0.25">
      <c r="A143" s="14">
        <v>2005.01</v>
      </c>
      <c r="B143" s="931">
        <f>[2]Pat!$B143/1000</f>
        <v>53.720999999999997</v>
      </c>
      <c r="C143" s="648">
        <v>1.6988040605161301</v>
      </c>
      <c r="D143" s="649">
        <v>0.88871721648489799</v>
      </c>
      <c r="E143" s="767">
        <v>30.259496043872701</v>
      </c>
      <c r="F143" s="768">
        <f t="shared" si="118"/>
        <v>31.622834703890749</v>
      </c>
      <c r="G143" s="769">
        <f t="shared" si="119"/>
        <v>31.471118582930192</v>
      </c>
      <c r="H143" s="772">
        <f t="shared" si="124"/>
        <v>30.883518312685908</v>
      </c>
      <c r="I143" s="662">
        <f t="shared" si="125"/>
        <v>4.2305266968308115E-2</v>
      </c>
      <c r="J143" s="665" t="e">
        <f t="shared" si="64"/>
        <v>#N/A</v>
      </c>
      <c r="K143" s="683"/>
      <c r="L143" s="684" t="str">
        <f t="shared" si="62"/>
        <v/>
      </c>
      <c r="M143" s="685">
        <f t="shared" si="71"/>
        <v>34.826985717968554</v>
      </c>
      <c r="N143" s="686">
        <f t="shared" si="72"/>
        <v>23.207403477066471</v>
      </c>
      <c r="O143" s="776">
        <v>27.539452167399734</v>
      </c>
      <c r="P143" s="691">
        <f t="shared" si="120"/>
        <v>0.12142820143839916</v>
      </c>
      <c r="Q143" s="665" t="e">
        <f t="shared" si="65"/>
        <v>#N/A</v>
      </c>
      <c r="R143" s="683"/>
      <c r="S143" s="684" t="str">
        <f t="shared" si="66"/>
        <v/>
      </c>
      <c r="T143" s="695">
        <f t="shared" si="73"/>
        <v>0.12828967764862131</v>
      </c>
      <c r="U143" s="728">
        <f t="shared" si="74"/>
        <v>-2.287166004689356E-2</v>
      </c>
      <c r="V143" s="725">
        <f t="shared" si="80"/>
        <v>0.56209503260500382</v>
      </c>
      <c r="W143" s="726">
        <f t="shared" si="81"/>
        <v>0.43504092124375582</v>
      </c>
      <c r="X143" s="727">
        <f t="shared" si="86"/>
        <v>0.56078818813510023</v>
      </c>
      <c r="Y143" s="724">
        <f t="shared" si="78"/>
        <v>26.32168658359884</v>
      </c>
      <c r="Z143" s="108">
        <f t="shared" si="82"/>
        <v>6.8043152465711701E-2</v>
      </c>
      <c r="AA143" s="723">
        <f t="shared" si="82"/>
        <v>0.26104796967449617</v>
      </c>
      <c r="AB143" s="723">
        <f t="shared" si="82"/>
        <v>-0.12496166474307278</v>
      </c>
      <c r="AC143" s="931">
        <f>[2]Pat!$D143/1000</f>
        <v>77.882999999999996</v>
      </c>
      <c r="AD143" s="648">
        <v>0.96171435463295696</v>
      </c>
      <c r="AE143" s="649">
        <v>1</v>
      </c>
      <c r="AF143" s="767">
        <v>82.608745022473798</v>
      </c>
      <c r="AG143" s="768">
        <f t="shared" si="121"/>
        <v>80.983505782987322</v>
      </c>
      <c r="AH143" s="769">
        <f t="shared" si="122"/>
        <v>80.983505782987322</v>
      </c>
      <c r="AI143" s="772">
        <f t="shared" si="126"/>
        <v>82.961066145524882</v>
      </c>
      <c r="AJ143" s="662">
        <f t="shared" si="127"/>
        <v>4.5848468154410939E-4</v>
      </c>
      <c r="AK143" s="665" t="e">
        <f t="shared" si="63"/>
        <v>#N/A</v>
      </c>
      <c r="AL143" s="683"/>
      <c r="AM143" s="684" t="str">
        <f t="shared" si="75"/>
        <v/>
      </c>
      <c r="AN143" s="685">
        <f t="shared" si="76"/>
        <v>90.542440781016154</v>
      </c>
      <c r="AO143" s="686">
        <f t="shared" si="77"/>
        <v>75.138464493085209</v>
      </c>
      <c r="AP143" s="776">
        <v>82.059250631307137</v>
      </c>
      <c r="AQ143" s="691">
        <f t="shared" si="123"/>
        <v>1.098980928146176E-2</v>
      </c>
      <c r="AR143" s="665" t="e">
        <f t="shared" si="67"/>
        <v>#N/A</v>
      </c>
      <c r="AS143" s="683"/>
      <c r="AT143" s="684" t="str">
        <f t="shared" si="68"/>
        <v/>
      </c>
      <c r="AU143" s="695">
        <f t="shared" si="69"/>
        <v>2.0271542441389734E-2</v>
      </c>
      <c r="AV143" s="728">
        <f t="shared" si="70"/>
        <v>-3.0345678904091677E-2</v>
      </c>
      <c r="AW143" s="725">
        <f t="shared" si="83"/>
        <v>0.15462816903828025</v>
      </c>
      <c r="AX143" s="726">
        <f t="shared" si="84"/>
        <v>0.15214831120852179</v>
      </c>
      <c r="AY143" s="727">
        <f t="shared" si="87"/>
        <v>0.13952093231503127</v>
      </c>
      <c r="AZ143" s="724">
        <f t="shared" si="79"/>
        <v>77.760526700803752</v>
      </c>
      <c r="BA143" s="108">
        <f t="shared" si="85"/>
        <v>4.7029155077431911E-2</v>
      </c>
      <c r="BB143" s="723">
        <f t="shared" si="85"/>
        <v>0.1285735137719542</v>
      </c>
      <c r="BC143" s="723">
        <f t="shared" si="85"/>
        <v>-3.4515203617090359E-2</v>
      </c>
      <c r="BD143" s="1387">
        <v>1630.5753857644313</v>
      </c>
      <c r="BE143" s="648">
        <v>1.170486615647</v>
      </c>
      <c r="BF143" s="649">
        <v>1</v>
      </c>
      <c r="BG143" s="1374">
        <v>1334.0539703224099</v>
      </c>
      <c r="BH143" s="1375">
        <f t="shared" si="92"/>
        <v>1393.0747810073094</v>
      </c>
      <c r="BI143" s="1376">
        <f t="shared" si="93"/>
        <v>1393.0747810073094</v>
      </c>
      <c r="BJ143" s="1378">
        <f t="shared" si="94"/>
        <v>1351.7910020927861</v>
      </c>
      <c r="BK143" s="335">
        <f t="shared" si="95"/>
        <v>6.2102628251102165E-3</v>
      </c>
      <c r="BL143" s="665" t="e">
        <f t="shared" si="96"/>
        <v>#N/A</v>
      </c>
      <c r="BM143" s="683"/>
      <c r="BN143" s="684" t="str">
        <f t="shared" si="97"/>
        <v/>
      </c>
      <c r="BO143" s="685">
        <f t="shared" si="113"/>
        <v>1568.6566998573521</v>
      </c>
      <c r="BP143" s="686">
        <f t="shared" si="114"/>
        <v>1308.9683733961836</v>
      </c>
      <c r="BQ143" s="776">
        <v>1300.5616061632877</v>
      </c>
      <c r="BR143" s="691">
        <f t="shared" si="100"/>
        <v>3.9390210880226872E-2</v>
      </c>
      <c r="BS143" s="665" t="e">
        <f t="shared" si="103"/>
        <v>#N/A</v>
      </c>
      <c r="BT143" s="683"/>
      <c r="BU143" s="684" t="str">
        <f t="shared" si="104"/>
        <v/>
      </c>
      <c r="BV143" s="695">
        <f t="shared" si="105"/>
        <v>0.31641932004133522</v>
      </c>
      <c r="BW143" s="728">
        <f t="shared" si="106"/>
        <v>-8.425053019283868E-3</v>
      </c>
      <c r="BX143" s="725">
        <f t="shared" si="108"/>
        <v>-0.11436495450222006</v>
      </c>
      <c r="BY143" s="726">
        <f t="shared" si="109"/>
        <v>-0.16344417517771059</v>
      </c>
      <c r="BZ143" s="943">
        <f t="shared" si="115"/>
        <v>-3.9139139772419784E-2</v>
      </c>
      <c r="CA143" s="947">
        <f t="shared" si="116"/>
        <v>1474.4421517855762</v>
      </c>
      <c r="CB143" s="831">
        <f t="shared" si="110"/>
        <v>9.4779206777033151E-2</v>
      </c>
      <c r="CC143" s="723">
        <f t="shared" si="111"/>
        <v>0.2983549397125923</v>
      </c>
      <c r="CD143" s="723">
        <f t="shared" si="112"/>
        <v>-0.10879652615852599</v>
      </c>
      <c r="CE143" s="786">
        <f>[3]OUTM!M143</f>
        <v>102.14250750498253</v>
      </c>
      <c r="CF143" s="779">
        <f>[1]OUTM!$T431</f>
        <v>0</v>
      </c>
      <c r="CG143" s="781">
        <f>[1]OUTM!$U431</f>
        <v>0</v>
      </c>
    </row>
    <row r="144" spans="1:85" ht="13.8" x14ac:dyDescent="0.25">
      <c r="A144" s="14">
        <v>2005.02</v>
      </c>
      <c r="B144" s="931">
        <f>[2]Pat!$B144/1000</f>
        <v>27.129000000000001</v>
      </c>
      <c r="C144" s="648">
        <v>0.86998603507735495</v>
      </c>
      <c r="D144" s="649">
        <v>1</v>
      </c>
      <c r="E144" s="767">
        <v>31.171433448762102</v>
      </c>
      <c r="F144" s="768">
        <f t="shared" si="118"/>
        <v>31.183259162990844</v>
      </c>
      <c r="G144" s="769">
        <f t="shared" si="119"/>
        <v>31.183259162990844</v>
      </c>
      <c r="H144" s="772">
        <f t="shared" si="124"/>
        <v>31.59840880929098</v>
      </c>
      <c r="I144" s="662">
        <f t="shared" si="125"/>
        <v>2.288411152591089E-2</v>
      </c>
      <c r="J144" s="665" t="e">
        <f t="shared" si="64"/>
        <v>#N/A</v>
      </c>
      <c r="K144" s="683"/>
      <c r="L144" s="684" t="str">
        <f t="shared" ref="L144:L180" si="128">IF(H144=M144,1,IF(H144=N144,-1,""))</f>
        <v/>
      </c>
      <c r="M144" s="685">
        <f t="shared" si="71"/>
        <v>35.653856059910588</v>
      </c>
      <c r="N144" s="686">
        <f t="shared" si="72"/>
        <v>24.048607488510122</v>
      </c>
      <c r="O144" s="776">
        <v>28.005581753741389</v>
      </c>
      <c r="P144" s="691">
        <f t="shared" si="120"/>
        <v>0.12828967764862131</v>
      </c>
      <c r="Q144" s="665" t="e">
        <f t="shared" si="65"/>
        <v>#N/A</v>
      </c>
      <c r="R144" s="683" t="s">
        <v>254</v>
      </c>
      <c r="S144" s="684">
        <f t="shared" si="66"/>
        <v>1</v>
      </c>
      <c r="T144" s="695">
        <f t="shared" si="73"/>
        <v>0.12828967764862131</v>
      </c>
      <c r="U144" s="728">
        <f t="shared" si="74"/>
        <v>-3.2919457609045244E-3</v>
      </c>
      <c r="V144" s="725">
        <f t="shared" si="80"/>
        <v>0.47074452718896054</v>
      </c>
      <c r="W144" s="726">
        <f t="shared" si="81"/>
        <v>0.40118370092895117</v>
      </c>
      <c r="X144" s="727">
        <f t="shared" si="86"/>
        <v>0.50822208232388477</v>
      </c>
      <c r="Y144" s="724">
        <f t="shared" si="78"/>
        <v>27.164501098054508</v>
      </c>
      <c r="Z144" s="108">
        <f t="shared" si="82"/>
        <v>6.8043152465711701E-2</v>
      </c>
      <c r="AA144" s="723">
        <f t="shared" si="82"/>
        <v>0.26104796967449617</v>
      </c>
      <c r="AB144" s="723">
        <f t="shared" si="82"/>
        <v>-0.12496166474307278</v>
      </c>
      <c r="AC144" s="931">
        <f>[2]Pat!$D144/1000</f>
        <v>74.863</v>
      </c>
      <c r="AD144" s="648">
        <v>0.89562589084560096</v>
      </c>
      <c r="AE144" s="649">
        <v>1</v>
      </c>
      <c r="AF144" s="767">
        <v>83.430645974738994</v>
      </c>
      <c r="AG144" s="768">
        <f t="shared" si="121"/>
        <v>83.587355797986646</v>
      </c>
      <c r="AH144" s="769">
        <f t="shared" si="122"/>
        <v>83.587355797986646</v>
      </c>
      <c r="AI144" s="772">
        <f t="shared" si="126"/>
        <v>83.530476012047629</v>
      </c>
      <c r="AJ144" s="662">
        <f t="shared" si="127"/>
        <v>6.8401322883197063E-3</v>
      </c>
      <c r="AK144" s="665" t="e">
        <f t="shared" si="63"/>
        <v>#N/A</v>
      </c>
      <c r="AL144" s="683"/>
      <c r="AM144" s="684" t="str">
        <f t="shared" si="75"/>
        <v/>
      </c>
      <c r="AN144" s="685">
        <f t="shared" si="76"/>
        <v>90.542440781016154</v>
      </c>
      <c r="AO144" s="686">
        <f t="shared" si="77"/>
        <v>75.138464493085209</v>
      </c>
      <c r="AP144" s="776">
        <v>82.850632458463878</v>
      </c>
      <c r="AQ144" s="691">
        <f t="shared" si="123"/>
        <v>8.2056531544836275E-3</v>
      </c>
      <c r="AR144" s="665" t="e">
        <f t="shared" si="67"/>
        <v>#N/A</v>
      </c>
      <c r="AS144" s="683"/>
      <c r="AT144" s="684" t="str">
        <f t="shared" si="68"/>
        <v/>
      </c>
      <c r="AU144" s="695">
        <f t="shared" si="69"/>
        <v>2.0271542441389734E-2</v>
      </c>
      <c r="AV144" s="728">
        <f t="shared" si="70"/>
        <v>-3.0345678904091677E-2</v>
      </c>
      <c r="AW144" s="725">
        <f t="shared" si="83"/>
        <v>0.11632152295791087</v>
      </c>
      <c r="AX144" s="726">
        <f t="shared" si="84"/>
        <v>0.14127183720277281</v>
      </c>
      <c r="AY144" s="727">
        <f t="shared" si="87"/>
        <v>0.13915942833262585</v>
      </c>
      <c r="AZ144" s="724">
        <f t="shared" si="79"/>
        <v>78.485854782311961</v>
      </c>
      <c r="BA144" s="108">
        <f t="shared" si="85"/>
        <v>4.7029155077431911E-2</v>
      </c>
      <c r="BB144" s="723">
        <f t="shared" si="85"/>
        <v>0.1285735137719542</v>
      </c>
      <c r="BC144" s="723">
        <f t="shared" si="85"/>
        <v>-3.4515203617090359E-2</v>
      </c>
      <c r="BD144" s="1387">
        <v>1502.0222956234504</v>
      </c>
      <c r="BE144" s="648">
        <v>1.1486723966296299</v>
      </c>
      <c r="BF144" s="649">
        <v>1</v>
      </c>
      <c r="BG144" s="1374">
        <v>1322.14336850521</v>
      </c>
      <c r="BH144" s="1375">
        <f t="shared" si="92"/>
        <v>1307.6159051358768</v>
      </c>
      <c r="BI144" s="1376">
        <f t="shared" si="93"/>
        <v>1307.6159051358768</v>
      </c>
      <c r="BJ144" s="1378">
        <f t="shared" si="94"/>
        <v>1322.2361978223657</v>
      </c>
      <c r="BK144" s="335">
        <f t="shared" si="95"/>
        <v>-2.2105988913472058E-2</v>
      </c>
      <c r="BL144" s="665" t="e">
        <f t="shared" si="96"/>
        <v>#N/A</v>
      </c>
      <c r="BM144" s="683"/>
      <c r="BN144" s="684" t="str">
        <f t="shared" si="97"/>
        <v/>
      </c>
      <c r="BO144" s="685">
        <f t="shared" si="113"/>
        <v>1559.5049289866629</v>
      </c>
      <c r="BP144" s="686">
        <f t="shared" si="114"/>
        <v>1308.9683733961836</v>
      </c>
      <c r="BQ144" s="776">
        <v>1310.5373661947051</v>
      </c>
      <c r="BR144" s="691">
        <f t="shared" si="100"/>
        <v>8.9267440436509027E-3</v>
      </c>
      <c r="BS144" s="665" t="e">
        <f t="shared" si="103"/>
        <v>#N/A</v>
      </c>
      <c r="BT144" s="683"/>
      <c r="BU144" s="684" t="str">
        <f t="shared" si="104"/>
        <v/>
      </c>
      <c r="BV144" s="695">
        <f t="shared" si="105"/>
        <v>0.29375773792954774</v>
      </c>
      <c r="BW144" s="728">
        <f t="shared" si="106"/>
        <v>-8.425053019283868E-3</v>
      </c>
      <c r="BX144" s="725">
        <f t="shared" si="108"/>
        <v>-0.16466867692030529</v>
      </c>
      <c r="BY144" s="726">
        <f t="shared" si="109"/>
        <v>-0.18220884741488441</v>
      </c>
      <c r="BZ144" s="943">
        <f t="shared" si="115"/>
        <v>-7.8562334687288571E-2</v>
      </c>
      <c r="CA144" s="947">
        <f t="shared" si="116"/>
        <v>1452.7211412859326</v>
      </c>
      <c r="CB144" s="831">
        <f t="shared" si="110"/>
        <v>9.4779206777033151E-2</v>
      </c>
      <c r="CC144" s="723">
        <f t="shared" si="111"/>
        <v>0.2983549397125923</v>
      </c>
      <c r="CD144" s="723">
        <f t="shared" si="112"/>
        <v>-0.10879652615852599</v>
      </c>
      <c r="CE144" s="786">
        <f>[3]OUTM!M144</f>
        <v>103.95041198021895</v>
      </c>
      <c r="CF144" s="779">
        <f>[1]OUTM!$T432</f>
        <v>0</v>
      </c>
      <c r="CG144" s="781">
        <f>[1]OUTM!$U432</f>
        <v>0</v>
      </c>
    </row>
    <row r="145" spans="1:85" ht="13.8" x14ac:dyDescent="0.25">
      <c r="A145" s="14">
        <v>2005.03</v>
      </c>
      <c r="B145" s="931">
        <f>[2]Pat!$B145/1000</f>
        <v>31.05</v>
      </c>
      <c r="C145" s="648">
        <v>0.95374129482783698</v>
      </c>
      <c r="D145" s="649">
        <v>1</v>
      </c>
      <c r="E145" s="767">
        <v>31.959339889409499</v>
      </c>
      <c r="F145" s="768">
        <f t="shared" si="118"/>
        <v>32.555998328252045</v>
      </c>
      <c r="G145" s="769">
        <f t="shared" si="119"/>
        <v>32.555998328252045</v>
      </c>
      <c r="H145" s="772">
        <f t="shared" si="124"/>
        <v>31.939546081741156</v>
      </c>
      <c r="I145" s="662">
        <f t="shared" si="125"/>
        <v>1.0738165904863387E-2</v>
      </c>
      <c r="J145" s="665" t="e">
        <f t="shared" si="64"/>
        <v>#N/A</v>
      </c>
      <c r="K145" s="683"/>
      <c r="L145" s="684" t="str">
        <f t="shared" si="128"/>
        <v/>
      </c>
      <c r="M145" s="685">
        <f t="shared" si="71"/>
        <v>36.525868991542303</v>
      </c>
      <c r="N145" s="686">
        <f t="shared" si="72"/>
        <v>25.395847188410983</v>
      </c>
      <c r="O145" s="776">
        <v>28.478565667065343</v>
      </c>
      <c r="P145" s="691">
        <f t="shared" si="120"/>
        <v>0.12152930927551386</v>
      </c>
      <c r="Q145" s="665" t="e">
        <f t="shared" si="65"/>
        <v>#N/A</v>
      </c>
      <c r="R145" s="683"/>
      <c r="S145" s="684" t="str">
        <f t="shared" si="66"/>
        <v/>
      </c>
      <c r="T145" s="695">
        <f t="shared" si="73"/>
        <v>0.12828967764862131</v>
      </c>
      <c r="U145" s="728">
        <f t="shared" si="74"/>
        <v>3.5811094168158419E-2</v>
      </c>
      <c r="V145" s="725">
        <f t="shared" si="80"/>
        <v>0.40437341337043775</v>
      </c>
      <c r="W145" s="726">
        <f t="shared" si="81"/>
        <v>0.34844883869509391</v>
      </c>
      <c r="X145" s="727">
        <f t="shared" si="86"/>
        <v>0.44613285081070142</v>
      </c>
      <c r="Y145" s="724">
        <f t="shared" si="78"/>
        <v>27.930886967345224</v>
      </c>
      <c r="Z145" s="108">
        <f t="shared" si="82"/>
        <v>6.8043152465711701E-2</v>
      </c>
      <c r="AA145" s="723">
        <f t="shared" si="82"/>
        <v>0.26104796967449617</v>
      </c>
      <c r="AB145" s="723">
        <f t="shared" si="82"/>
        <v>-0.12496166474307278</v>
      </c>
      <c r="AC145" s="931">
        <f>[2]Pat!$D145/1000</f>
        <v>81.414000000000001</v>
      </c>
      <c r="AD145" s="648">
        <v>0.94707431887215199</v>
      </c>
      <c r="AE145" s="649">
        <v>1</v>
      </c>
      <c r="AF145" s="767">
        <v>84.029504552951195</v>
      </c>
      <c r="AG145" s="768">
        <f t="shared" si="121"/>
        <v>85.963686669229901</v>
      </c>
      <c r="AH145" s="769">
        <f t="shared" si="122"/>
        <v>85.963686669229901</v>
      </c>
      <c r="AI145" s="772">
        <f t="shared" si="126"/>
        <v>84.036392767709685</v>
      </c>
      <c r="AJ145" s="662">
        <f t="shared" si="127"/>
        <v>6.0384048062409341E-3</v>
      </c>
      <c r="AK145" s="665" t="e">
        <f t="shared" ref="AK145:AK208" si="129">IF(AL145="",NA(),IFERROR((AI145+AL145*AK$8),NA()))</f>
        <v>#N/A</v>
      </c>
      <c r="AL145" s="683"/>
      <c r="AM145" s="684" t="str">
        <f t="shared" si="75"/>
        <v/>
      </c>
      <c r="AN145" s="685">
        <f t="shared" si="76"/>
        <v>90.542440781016154</v>
      </c>
      <c r="AO145" s="686">
        <f t="shared" si="77"/>
        <v>75.138464493085209</v>
      </c>
      <c r="AP145" s="776">
        <v>83.649052164624237</v>
      </c>
      <c r="AQ145" s="691">
        <f t="shared" si="123"/>
        <v>4.6305438383587028E-3</v>
      </c>
      <c r="AR145" s="665" t="e">
        <f t="shared" si="67"/>
        <v>#N/A</v>
      </c>
      <c r="AS145" s="683"/>
      <c r="AT145" s="684" t="str">
        <f t="shared" si="68"/>
        <v/>
      </c>
      <c r="AU145" s="695">
        <f t="shared" si="69"/>
        <v>2.0271542441389734E-2</v>
      </c>
      <c r="AV145" s="728">
        <f t="shared" si="70"/>
        <v>-3.0345678904091677E-2</v>
      </c>
      <c r="AW145" s="725">
        <f t="shared" si="83"/>
        <v>0.1111509013663492</v>
      </c>
      <c r="AX145" s="726">
        <f t="shared" si="84"/>
        <v>0.13445292562332245</v>
      </c>
      <c r="AY145" s="727">
        <f t="shared" si="87"/>
        <v>0.13374401709453898</v>
      </c>
      <c r="AZ145" s="724">
        <f t="shared" si="79"/>
        <v>79.186383755786025</v>
      </c>
      <c r="BA145" s="108">
        <f t="shared" si="85"/>
        <v>4.7029155077431911E-2</v>
      </c>
      <c r="BB145" s="723">
        <f t="shared" si="85"/>
        <v>0.1285735137719542</v>
      </c>
      <c r="BC145" s="723">
        <f t="shared" si="85"/>
        <v>-3.4515203617090359E-2</v>
      </c>
      <c r="BD145" s="1387">
        <v>1095.7476308561675</v>
      </c>
      <c r="BE145" s="648">
        <v>0.85562622671045496</v>
      </c>
      <c r="BF145" s="649">
        <v>1</v>
      </c>
      <c r="BG145" s="1374">
        <v>1324.2565984968001</v>
      </c>
      <c r="BH145" s="1375">
        <f t="shared" si="92"/>
        <v>1280.6382000103999</v>
      </c>
      <c r="BI145" s="1376">
        <f t="shared" si="93"/>
        <v>1280.6382000103999</v>
      </c>
      <c r="BJ145" s="1378">
        <f t="shared" si="94"/>
        <v>1308.9683733961836</v>
      </c>
      <c r="BK145" s="335">
        <f t="shared" si="95"/>
        <v>-1.0085066760230035E-2</v>
      </c>
      <c r="BL145" s="665" t="e">
        <f t="shared" si="96"/>
        <v>#N/A</v>
      </c>
      <c r="BM145" s="683" t="s">
        <v>254</v>
      </c>
      <c r="BN145" s="684">
        <f t="shared" si="97"/>
        <v>-1</v>
      </c>
      <c r="BO145" s="685">
        <f t="shared" si="113"/>
        <v>1514.7957545305558</v>
      </c>
      <c r="BP145" s="686">
        <f t="shared" si="114"/>
        <v>1308.9683733961836</v>
      </c>
      <c r="BQ145" s="776">
        <v>1320.0902033496416</v>
      </c>
      <c r="BR145" s="691">
        <f t="shared" si="100"/>
        <v>-8.425053019283868E-3</v>
      </c>
      <c r="BS145" s="665" t="e">
        <f t="shared" si="103"/>
        <v>#N/A</v>
      </c>
      <c r="BT145" s="683" t="s">
        <v>254</v>
      </c>
      <c r="BU145" s="684">
        <f t="shared" si="104"/>
        <v>-1</v>
      </c>
      <c r="BV145" s="695">
        <f t="shared" si="105"/>
        <v>0.24286872455426112</v>
      </c>
      <c r="BW145" s="728">
        <f t="shared" si="106"/>
        <v>-8.425053019283868E-3</v>
      </c>
      <c r="BX145" s="725">
        <f t="shared" si="108"/>
        <v>-0.16738219176727076</v>
      </c>
      <c r="BY145" s="726">
        <f t="shared" si="109"/>
        <v>-0.17499646537505942</v>
      </c>
      <c r="BZ145" s="943">
        <f t="shared" si="115"/>
        <v>-0.10132969210642384</v>
      </c>
      <c r="CA145" s="947">
        <f t="shared" si="116"/>
        <v>1430.7925131760221</v>
      </c>
      <c r="CB145" s="831">
        <f t="shared" si="110"/>
        <v>9.4779206777033151E-2</v>
      </c>
      <c r="CC145" s="723">
        <f t="shared" si="111"/>
        <v>0.2983549397125923</v>
      </c>
      <c r="CD145" s="723">
        <f t="shared" si="112"/>
        <v>-0.10879652615852599</v>
      </c>
      <c r="CE145" s="786">
        <f>[3]OUTM!M145</f>
        <v>104.92534808605708</v>
      </c>
      <c r="CF145" s="779">
        <f>[1]OUTM!$T433</f>
        <v>0</v>
      </c>
      <c r="CG145" s="781">
        <f>[1]OUTM!$U433</f>
        <v>0</v>
      </c>
    </row>
    <row r="146" spans="1:85" ht="13.8" x14ac:dyDescent="0.25">
      <c r="A146" s="14">
        <v>2005.04</v>
      </c>
      <c r="B146" s="931">
        <f>[2]Pat!$B146/1000</f>
        <v>33.139000000000003</v>
      </c>
      <c r="C146" s="648">
        <v>1.0532713123679001</v>
      </c>
      <c r="D146" s="649">
        <v>1</v>
      </c>
      <c r="E146" s="767">
        <v>32.538185851014497</v>
      </c>
      <c r="F146" s="768">
        <f t="shared" si="118"/>
        <v>31.462928507469677</v>
      </c>
      <c r="G146" s="769">
        <f t="shared" si="119"/>
        <v>31.462928507469677</v>
      </c>
      <c r="H146" s="772">
        <f t="shared" si="124"/>
        <v>32.174369505138536</v>
      </c>
      <c r="I146" s="662">
        <f t="shared" si="125"/>
        <v>7.3252263967438511E-3</v>
      </c>
      <c r="J146" s="665" t="e">
        <f t="shared" ref="J146:J209" si="130">IF(K146="",NA(),IFERROR((H146+K146*J$8),NA()))</f>
        <v>#N/A</v>
      </c>
      <c r="K146" s="683"/>
      <c r="L146" s="684" t="str">
        <f t="shared" si="128"/>
        <v/>
      </c>
      <c r="M146" s="685">
        <f t="shared" si="71"/>
        <v>37.119863567934807</v>
      </c>
      <c r="N146" s="686">
        <f t="shared" si="72"/>
        <v>26.947602426239154</v>
      </c>
      <c r="O146" s="776">
        <v>28.957855445130775</v>
      </c>
      <c r="P146" s="691">
        <f t="shared" si="120"/>
        <v>0.11107569985983234</v>
      </c>
      <c r="Q146" s="665" t="e">
        <f t="shared" ref="Q146:Q209" si="131">IF(R146="",NA(),IFERROR((H146+R146*Q$8),NA()))</f>
        <v>#N/A</v>
      </c>
      <c r="R146" s="683"/>
      <c r="S146" s="684" t="str">
        <f t="shared" ref="S146:S209" si="132">IF(P146=T146,1,IF(P146=U146,-1,""))</f>
        <v/>
      </c>
      <c r="T146" s="695">
        <f t="shared" si="73"/>
        <v>0.12828967764862131</v>
      </c>
      <c r="U146" s="728">
        <f t="shared" si="74"/>
        <v>5.5818677314609211E-2</v>
      </c>
      <c r="V146" s="725">
        <f t="shared" si="80"/>
        <v>0.38638385534742015</v>
      </c>
      <c r="W146" s="726">
        <f t="shared" si="81"/>
        <v>0.29837632198718378</v>
      </c>
      <c r="X146" s="727">
        <f t="shared" si="86"/>
        <v>0.39338442922418215</v>
      </c>
      <c r="Y146" s="724">
        <f t="shared" si="78"/>
        <v>28.678134136351229</v>
      </c>
      <c r="Z146" s="108">
        <f t="shared" si="82"/>
        <v>6.8043152465711701E-2</v>
      </c>
      <c r="AA146" s="723">
        <f t="shared" si="82"/>
        <v>0.26104796967449617</v>
      </c>
      <c r="AB146" s="723">
        <f t="shared" si="82"/>
        <v>-0.12496166474307278</v>
      </c>
      <c r="AC146" s="931">
        <f>[2]Pat!$D146/1000</f>
        <v>83.174999999999997</v>
      </c>
      <c r="AD146" s="648">
        <v>1.04645739697857</v>
      </c>
      <c r="AE146" s="649">
        <v>0.76162412028006998</v>
      </c>
      <c r="AF146" s="767">
        <v>84.300010759138402</v>
      </c>
      <c r="AG146" s="768">
        <f t="shared" si="121"/>
        <v>79.482452166854245</v>
      </c>
      <c r="AH146" s="769">
        <f t="shared" si="122"/>
        <v>80.630841934392294</v>
      </c>
      <c r="AI146" s="772">
        <f t="shared" si="126"/>
        <v>83.365183752406281</v>
      </c>
      <c r="AJ146" s="662">
        <f t="shared" si="127"/>
        <v>-8.0191910521923582E-3</v>
      </c>
      <c r="AK146" s="665" t="e">
        <f t="shared" si="129"/>
        <v>#N/A</v>
      </c>
      <c r="AL146" s="683"/>
      <c r="AM146" s="684" t="str">
        <f t="shared" si="75"/>
        <v/>
      </c>
      <c r="AN146" s="685">
        <f t="shared" si="76"/>
        <v>94.308391750417726</v>
      </c>
      <c r="AO146" s="686">
        <f t="shared" si="77"/>
        <v>75.138464493085209</v>
      </c>
      <c r="AP146" s="776">
        <v>84.453960404885891</v>
      </c>
      <c r="AQ146" s="691">
        <f t="shared" si="123"/>
        <v>-1.2891954945154049E-2</v>
      </c>
      <c r="AR146" s="665" t="e">
        <f t="shared" ref="AR146:AR209" si="133">IF(AS146="",NA(),IFERROR((AI146+AS146*AR$8),NA()))</f>
        <v>#N/A</v>
      </c>
      <c r="AS146" s="683"/>
      <c r="AT146" s="684" t="str">
        <f t="shared" ref="AT146:AT209" si="134">IF(AQ146=AU146,1,IF(AQ146=AV146,-1,""))</f>
        <v/>
      </c>
      <c r="AU146" s="695">
        <f t="shared" ref="AU146:AU209" si="135">MAX(AQ137:AQ155)</f>
        <v>2.622852027315381E-2</v>
      </c>
      <c r="AV146" s="728">
        <f t="shared" ref="AV146:AV209" si="136">MIN(AQ137:AQ155)</f>
        <v>-3.0345678904091677E-2</v>
      </c>
      <c r="AW146" s="725">
        <f t="shared" si="83"/>
        <v>9.5642126527644811E-2</v>
      </c>
      <c r="AX146" s="726">
        <f t="shared" si="84"/>
        <v>9.9594026774455946E-2</v>
      </c>
      <c r="AY146" s="727">
        <f t="shared" si="87"/>
        <v>0.11144890934860063</v>
      </c>
      <c r="AZ146" s="724">
        <f t="shared" si="79"/>
        <v>79.79281834936063</v>
      </c>
      <c r="BA146" s="108">
        <f t="shared" si="85"/>
        <v>4.7029155077431911E-2</v>
      </c>
      <c r="BB146" s="723">
        <f t="shared" si="85"/>
        <v>0.1285735137719542</v>
      </c>
      <c r="BC146" s="723">
        <f t="shared" si="85"/>
        <v>-3.4515203617090359E-2</v>
      </c>
      <c r="BD146" s="1387">
        <v>1060.9166564205345</v>
      </c>
      <c r="BE146" s="648">
        <v>0.77610186987322205</v>
      </c>
      <c r="BF146" s="649">
        <v>1</v>
      </c>
      <c r="BG146" s="1374">
        <v>1338.69554314679</v>
      </c>
      <c r="BH146" s="1375">
        <f t="shared" si="92"/>
        <v>1366.9811884280573</v>
      </c>
      <c r="BI146" s="1376">
        <f t="shared" si="93"/>
        <v>1366.9811884280573</v>
      </c>
      <c r="BJ146" s="1378">
        <f t="shared" si="94"/>
        <v>1340.9141696622994</v>
      </c>
      <c r="BK146" s="335">
        <f t="shared" si="95"/>
        <v>2.4112271778255596E-2</v>
      </c>
      <c r="BL146" s="665" t="e">
        <f t="shared" si="96"/>
        <v>#N/A</v>
      </c>
      <c r="BM146" s="683"/>
      <c r="BN146" s="684" t="str">
        <f t="shared" si="97"/>
        <v/>
      </c>
      <c r="BO146" s="685">
        <f t="shared" si="113"/>
        <v>1484.5978583284573</v>
      </c>
      <c r="BP146" s="686">
        <f t="shared" si="114"/>
        <v>1308.9683733961836</v>
      </c>
      <c r="BQ146" s="776">
        <v>1329.2219370889243</v>
      </c>
      <c r="BR146" s="691">
        <f t="shared" si="100"/>
        <v>8.7962982306639681E-3</v>
      </c>
      <c r="BS146" s="665" t="e">
        <f t="shared" si="103"/>
        <v>#N/A</v>
      </c>
      <c r="BT146" s="683"/>
      <c r="BU146" s="684" t="str">
        <f t="shared" si="104"/>
        <v/>
      </c>
      <c r="BV146" s="695">
        <f t="shared" si="105"/>
        <v>0.20527395765505352</v>
      </c>
      <c r="BW146" s="728">
        <f t="shared" si="106"/>
        <v>-3.5692134502333439E-2</v>
      </c>
      <c r="BX146" s="725">
        <f t="shared" si="108"/>
        <v>-0.14518315589112829</v>
      </c>
      <c r="BY146" s="726">
        <f t="shared" si="109"/>
        <v>-0.11287797460845861</v>
      </c>
      <c r="BZ146" s="943">
        <f t="shared" si="115"/>
        <v>-9.1519971715613102E-2</v>
      </c>
      <c r="CA146" s="947">
        <f t="shared" si="116"/>
        <v>1411.8139689931011</v>
      </c>
      <c r="CB146" s="831">
        <f t="shared" si="110"/>
        <v>9.4779206777033151E-2</v>
      </c>
      <c r="CC146" s="723">
        <f t="shared" si="111"/>
        <v>0.2983549397125923</v>
      </c>
      <c r="CD146" s="723">
        <f t="shared" si="112"/>
        <v>-0.10879652615852599</v>
      </c>
      <c r="CE146" s="786">
        <f>[3]OUTM!M146</f>
        <v>106.38006351751257</v>
      </c>
      <c r="CF146" s="779">
        <f>[1]OUTM!$T434</f>
        <v>0</v>
      </c>
      <c r="CG146" s="781">
        <f>[1]OUTM!$U434</f>
        <v>0</v>
      </c>
    </row>
    <row r="147" spans="1:85" ht="13.8" x14ac:dyDescent="0.25">
      <c r="A147" s="14">
        <v>2005.05</v>
      </c>
      <c r="B147" s="931">
        <f>[2]Pat!$B147/1000</f>
        <v>33.595999999999997</v>
      </c>
      <c r="C147" s="648">
        <v>1.0114517595028101</v>
      </c>
      <c r="D147" s="649">
        <v>1</v>
      </c>
      <c r="E147" s="767">
        <v>32.927598353632497</v>
      </c>
      <c r="F147" s="768">
        <f t="shared" si="118"/>
        <v>33.215622677362752</v>
      </c>
      <c r="G147" s="769">
        <f t="shared" si="119"/>
        <v>33.215622677362752</v>
      </c>
      <c r="H147" s="772">
        <f t="shared" si="124"/>
        <v>32.857757450907535</v>
      </c>
      <c r="I147" s="662">
        <f t="shared" si="125"/>
        <v>2.1017707230265734E-2</v>
      </c>
      <c r="J147" s="665" t="e">
        <f t="shared" si="130"/>
        <v>#N/A</v>
      </c>
      <c r="K147" s="683"/>
      <c r="L147" s="684" t="str">
        <f t="shared" si="128"/>
        <v/>
      </c>
      <c r="M147" s="685">
        <f t="shared" si="71"/>
        <v>37.515232127085916</v>
      </c>
      <c r="N147" s="686">
        <f t="shared" si="72"/>
        <v>27.649719434219101</v>
      </c>
      <c r="O147" s="776">
        <v>29.442920595480945</v>
      </c>
      <c r="P147" s="691">
        <f t="shared" si="120"/>
        <v>0.11598159375366857</v>
      </c>
      <c r="Q147" s="665" t="e">
        <f t="shared" si="131"/>
        <v>#N/A</v>
      </c>
      <c r="R147" s="683"/>
      <c r="S147" s="684" t="str">
        <f t="shared" si="132"/>
        <v/>
      </c>
      <c r="T147" s="695">
        <f t="shared" si="73"/>
        <v>0.12828967764862131</v>
      </c>
      <c r="U147" s="728">
        <f t="shared" si="74"/>
        <v>5.5818677314609211E-2</v>
      </c>
      <c r="V147" s="725">
        <f t="shared" si="80"/>
        <v>0.36630603109166393</v>
      </c>
      <c r="W147" s="726">
        <f t="shared" si="81"/>
        <v>0.2855345209143807</v>
      </c>
      <c r="X147" s="727">
        <f t="shared" si="86"/>
        <v>0.37048815631428256</v>
      </c>
      <c r="Y147" s="724">
        <f t="shared" si="78"/>
        <v>29.412229966551013</v>
      </c>
      <c r="Z147" s="108">
        <f t="shared" si="82"/>
        <v>6.8043152465711701E-2</v>
      </c>
      <c r="AA147" s="723">
        <f t="shared" si="82"/>
        <v>0.26104796967449617</v>
      </c>
      <c r="AB147" s="723">
        <f t="shared" si="82"/>
        <v>-0.12496166474307278</v>
      </c>
      <c r="AC147" s="931">
        <f>[2]Pat!$D147/1000</f>
        <v>88.21</v>
      </c>
      <c r="AD147" s="648">
        <v>1.0228982105020199</v>
      </c>
      <c r="AE147" s="649">
        <v>1</v>
      </c>
      <c r="AF147" s="767">
        <v>84.415395417416306</v>
      </c>
      <c r="AG147" s="768">
        <f t="shared" si="121"/>
        <v>86.235364471610652</v>
      </c>
      <c r="AH147" s="769">
        <f t="shared" si="122"/>
        <v>86.235364471610652</v>
      </c>
      <c r="AI147" s="772">
        <f t="shared" si="126"/>
        <v>84.510187760178098</v>
      </c>
      <c r="AJ147" s="662">
        <f t="shared" si="127"/>
        <v>1.3641331103659973E-2</v>
      </c>
      <c r="AK147" s="665" t="e">
        <f t="shared" si="129"/>
        <v>#N/A</v>
      </c>
      <c r="AL147" s="683"/>
      <c r="AM147" s="684" t="str">
        <f t="shared" si="75"/>
        <v/>
      </c>
      <c r="AN147" s="685">
        <f t="shared" si="76"/>
        <v>96.371866154871498</v>
      </c>
      <c r="AO147" s="686">
        <f t="shared" si="77"/>
        <v>77.117855026376347</v>
      </c>
      <c r="AP147" s="776">
        <v>85.264809845460761</v>
      </c>
      <c r="AQ147" s="691">
        <f t="shared" si="123"/>
        <v>-8.85033446565342E-3</v>
      </c>
      <c r="AR147" s="665" t="e">
        <f t="shared" si="133"/>
        <v>#N/A</v>
      </c>
      <c r="AS147" s="683"/>
      <c r="AT147" s="684" t="str">
        <f t="shared" si="134"/>
        <v/>
      </c>
      <c r="AU147" s="695">
        <f t="shared" si="135"/>
        <v>3.9196980799091063E-2</v>
      </c>
      <c r="AV147" s="728">
        <f t="shared" si="136"/>
        <v>-2.6506276347879276E-2</v>
      </c>
      <c r="AW147" s="725">
        <f t="shared" si="83"/>
        <v>9.9742603916714856E-2</v>
      </c>
      <c r="AX147" s="726">
        <f t="shared" si="84"/>
        <v>0.11186687203633339</v>
      </c>
      <c r="AY147" s="727">
        <f t="shared" si="87"/>
        <v>0.11807560851379839</v>
      </c>
      <c r="AZ147" s="724">
        <f t="shared" si="79"/>
        <v>80.431548581528133</v>
      </c>
      <c r="BA147" s="108">
        <f t="shared" si="85"/>
        <v>4.7029155077431911E-2</v>
      </c>
      <c r="BB147" s="723">
        <f t="shared" si="85"/>
        <v>0.1285735137719542</v>
      </c>
      <c r="BC147" s="723">
        <f t="shared" si="85"/>
        <v>-3.4515203617090359E-2</v>
      </c>
      <c r="BD147" s="1387">
        <v>1061.4084899095337</v>
      </c>
      <c r="BE147" s="648">
        <v>0.78677861395605198</v>
      </c>
      <c r="BF147" s="649">
        <v>1</v>
      </c>
      <c r="BG147" s="1374">
        <v>1363.2183567255699</v>
      </c>
      <c r="BH147" s="1375">
        <f t="shared" si="92"/>
        <v>1349.0561017826828</v>
      </c>
      <c r="BI147" s="1376">
        <f t="shared" si="93"/>
        <v>1349.0561017826828</v>
      </c>
      <c r="BJ147" s="1378">
        <f t="shared" si="94"/>
        <v>1357.075087230533</v>
      </c>
      <c r="BK147" s="335">
        <f t="shared" si="95"/>
        <v>1.1980115054430345E-2</v>
      </c>
      <c r="BL147" s="665" t="e">
        <f t="shared" si="96"/>
        <v>#N/A</v>
      </c>
      <c r="BM147" s="683"/>
      <c r="BN147" s="684" t="str">
        <f t="shared" si="97"/>
        <v/>
      </c>
      <c r="BO147" s="685">
        <f t="shared" si="113"/>
        <v>1474.1686591684681</v>
      </c>
      <c r="BP147" s="686">
        <f t="shared" si="114"/>
        <v>1303.7223704629828</v>
      </c>
      <c r="BQ147" s="776">
        <v>1337.9343291276384</v>
      </c>
      <c r="BR147" s="691">
        <f t="shared" si="100"/>
        <v>1.4306201497479076E-2</v>
      </c>
      <c r="BS147" s="665" t="e">
        <f t="shared" si="103"/>
        <v>#N/A</v>
      </c>
      <c r="BT147" s="683"/>
      <c r="BU147" s="684" t="str">
        <f t="shared" si="104"/>
        <v/>
      </c>
      <c r="BV147" s="695">
        <f t="shared" si="105"/>
        <v>0.17426647458113687</v>
      </c>
      <c r="BW147" s="728">
        <f t="shared" si="106"/>
        <v>-6.7345398578020355E-2</v>
      </c>
      <c r="BX147" s="725">
        <f t="shared" si="108"/>
        <v>-0.12980391276330561</v>
      </c>
      <c r="BY147" s="726">
        <f t="shared" si="109"/>
        <v>-7.0402604296991855E-2</v>
      </c>
      <c r="BZ147" s="943">
        <f t="shared" si="115"/>
        <v>-8.889168059950614E-2</v>
      </c>
      <c r="CA147" s="947">
        <f t="shared" si="116"/>
        <v>1394.9448155134237</v>
      </c>
      <c r="CB147" s="831">
        <f t="shared" si="110"/>
        <v>9.4779206777033151E-2</v>
      </c>
      <c r="CC147" s="723">
        <f t="shared" si="111"/>
        <v>0.2983549397125923</v>
      </c>
      <c r="CD147" s="723">
        <f t="shared" si="112"/>
        <v>-0.10879652615852599</v>
      </c>
      <c r="CE147" s="786">
        <f>[3]OUTM!M147</f>
        <v>107.5674705499558</v>
      </c>
      <c r="CF147" s="779">
        <f>[1]OUTM!$T435</f>
        <v>0</v>
      </c>
      <c r="CG147" s="781">
        <f>[1]OUTM!$U435</f>
        <v>0</v>
      </c>
    </row>
    <row r="148" spans="1:85" ht="13.8" x14ac:dyDescent="0.25">
      <c r="A148" s="14">
        <v>2005.06</v>
      </c>
      <c r="B148" s="931">
        <f>[2]Pat!$B148/1000</f>
        <v>32.899000000000001</v>
      </c>
      <c r="C148" s="648">
        <v>0.98098044901558901</v>
      </c>
      <c r="D148" s="649">
        <v>1</v>
      </c>
      <c r="E148" s="767">
        <v>33.225881188046799</v>
      </c>
      <c r="F148" s="768">
        <f t="shared" si="118"/>
        <v>33.536855941434972</v>
      </c>
      <c r="G148" s="769">
        <f t="shared" si="119"/>
        <v>33.536855941434972</v>
      </c>
      <c r="H148" s="772">
        <f t="shared" si="124"/>
        <v>33.631665806083525</v>
      </c>
      <c r="I148" s="662">
        <f t="shared" si="125"/>
        <v>2.3280193140694298E-2</v>
      </c>
      <c r="J148" s="665" t="e">
        <f t="shared" si="130"/>
        <v>#N/A</v>
      </c>
      <c r="K148" s="683"/>
      <c r="L148" s="684" t="str">
        <f t="shared" si="128"/>
        <v/>
      </c>
      <c r="M148" s="685">
        <f t="shared" si="71"/>
        <v>38.064166208209222</v>
      </c>
      <c r="N148" s="686">
        <f t="shared" si="72"/>
        <v>27.649719434219101</v>
      </c>
      <c r="O148" s="776">
        <v>29.933247326147487</v>
      </c>
      <c r="P148" s="691">
        <f t="shared" si="120"/>
        <v>0.12355553808241093</v>
      </c>
      <c r="Q148" s="665" t="e">
        <f t="shared" si="131"/>
        <v>#N/A</v>
      </c>
      <c r="R148" s="683"/>
      <c r="S148" s="684" t="str">
        <f t="shared" si="132"/>
        <v/>
      </c>
      <c r="T148" s="695">
        <f t="shared" si="73"/>
        <v>0.12828967764862131</v>
      </c>
      <c r="U148" s="728">
        <f t="shared" si="74"/>
        <v>5.5818677314609211E-2</v>
      </c>
      <c r="V148" s="725">
        <f t="shared" si="80"/>
        <v>0.3242978490369417</v>
      </c>
      <c r="W148" s="726">
        <f t="shared" si="81"/>
        <v>0.28080750344879957</v>
      </c>
      <c r="X148" s="727">
        <f t="shared" si="86"/>
        <v>0.35522454415990912</v>
      </c>
      <c r="Y148" s="724">
        <f t="shared" si="78"/>
        <v>30.098548184690394</v>
      </c>
      <c r="Z148" s="108">
        <f t="shared" si="82"/>
        <v>6.8043152465711701E-2</v>
      </c>
      <c r="AA148" s="723">
        <f t="shared" si="82"/>
        <v>0.26104796967449617</v>
      </c>
      <c r="AB148" s="723">
        <f t="shared" si="82"/>
        <v>-0.12496166474307278</v>
      </c>
      <c r="AC148" s="931">
        <f>[2]Pat!$D148/1000</f>
        <v>86.489000000000004</v>
      </c>
      <c r="AD148" s="648">
        <v>0.90129903381042098</v>
      </c>
      <c r="AE148" s="649">
        <v>0</v>
      </c>
      <c r="AF148" s="767">
        <v>84.939180163098797</v>
      </c>
      <c r="AG148" s="768">
        <f t="shared" si="121"/>
        <v>95.960382465240812</v>
      </c>
      <c r="AH148" s="769">
        <f t="shared" si="122"/>
        <v>84.939180163098797</v>
      </c>
      <c r="AI148" s="772">
        <f t="shared" si="126"/>
        <v>85.405664591453757</v>
      </c>
      <c r="AJ148" s="662">
        <f t="shared" si="127"/>
        <v>1.0540336400543564E-2</v>
      </c>
      <c r="AK148" s="665" t="e">
        <f t="shared" si="129"/>
        <v>#N/A</v>
      </c>
      <c r="AL148" s="683"/>
      <c r="AM148" s="684" t="str">
        <f t="shared" si="75"/>
        <v/>
      </c>
      <c r="AN148" s="685">
        <f t="shared" si="76"/>
        <v>98.175668836109281</v>
      </c>
      <c r="AO148" s="686">
        <f t="shared" si="77"/>
        <v>77.619466479397985</v>
      </c>
      <c r="AP148" s="776">
        <v>86.081047499514796</v>
      </c>
      <c r="AQ148" s="691">
        <f t="shared" si="123"/>
        <v>-7.8458955563341926E-3</v>
      </c>
      <c r="AR148" s="665" t="e">
        <f t="shared" si="133"/>
        <v>#N/A</v>
      </c>
      <c r="AS148" s="683"/>
      <c r="AT148" s="684" t="str">
        <f t="shared" si="134"/>
        <v/>
      </c>
      <c r="AU148" s="695">
        <f t="shared" si="135"/>
        <v>4.915550921469114E-2</v>
      </c>
      <c r="AV148" s="728">
        <f t="shared" si="136"/>
        <v>-2.6506276347879276E-2</v>
      </c>
      <c r="AW148" s="725">
        <f t="shared" si="83"/>
        <v>0.12638126205711298</v>
      </c>
      <c r="AX148" s="726">
        <f t="shared" si="84"/>
        <v>0.11714931503360959</v>
      </c>
      <c r="AY148" s="727">
        <f t="shared" si="87"/>
        <v>0.12099490590133977</v>
      </c>
      <c r="AZ148" s="724">
        <f t="shared" si="79"/>
        <v>81.230099661395315</v>
      </c>
      <c r="BA148" s="108">
        <f t="shared" si="85"/>
        <v>4.7029155077431911E-2</v>
      </c>
      <c r="BB148" s="723">
        <f t="shared" si="85"/>
        <v>0.1285735137719542</v>
      </c>
      <c r="BC148" s="723">
        <f t="shared" si="85"/>
        <v>-3.4515203617090359E-2</v>
      </c>
      <c r="BD148" s="1387">
        <v>1179.2492057516336</v>
      </c>
      <c r="BE148" s="648">
        <v>0.86505515524104304</v>
      </c>
      <c r="BF148" s="649">
        <v>1</v>
      </c>
      <c r="BG148" s="1374">
        <v>1393.0076117191099</v>
      </c>
      <c r="BH148" s="1375">
        <f t="shared" si="92"/>
        <v>1363.2069569287082</v>
      </c>
      <c r="BI148" s="1376">
        <f t="shared" si="93"/>
        <v>1363.2069569287082</v>
      </c>
      <c r="BJ148" s="1378">
        <f t="shared" si="94"/>
        <v>1392.6252341192244</v>
      </c>
      <c r="BK148" s="335">
        <f t="shared" si="95"/>
        <v>2.5858910931463776E-2</v>
      </c>
      <c r="BL148" s="665" t="e">
        <f t="shared" si="96"/>
        <v>#N/A</v>
      </c>
      <c r="BM148" s="683"/>
      <c r="BN148" s="684" t="str">
        <f t="shared" si="97"/>
        <v/>
      </c>
      <c r="BO148" s="685">
        <f t="shared" si="113"/>
        <v>1474.1686591684681</v>
      </c>
      <c r="BP148" s="686">
        <f t="shared" si="114"/>
        <v>1293.7471214065472</v>
      </c>
      <c r="BQ148" s="776">
        <v>1346.2292018882038</v>
      </c>
      <c r="BR148" s="691">
        <f t="shared" si="100"/>
        <v>3.4463694715540338E-2</v>
      </c>
      <c r="BS148" s="665" t="e">
        <f t="shared" si="103"/>
        <v>#N/A</v>
      </c>
      <c r="BT148" s="683"/>
      <c r="BU148" s="684" t="str">
        <f t="shared" si="104"/>
        <v/>
      </c>
      <c r="BV148" s="695">
        <f t="shared" si="105"/>
        <v>0.1514385757346044</v>
      </c>
      <c r="BW148" s="728">
        <f t="shared" si="106"/>
        <v>-7.7560638900962542E-2</v>
      </c>
      <c r="BX148" s="725">
        <f t="shared" si="108"/>
        <v>-8.0651480601219849E-2</v>
      </c>
      <c r="BY148" s="726">
        <f t="shared" si="109"/>
        <v>-3.0677136131331828E-3</v>
      </c>
      <c r="BZ148" s="943">
        <f t="shared" si="115"/>
        <v>-6.6797996687943284E-2</v>
      </c>
      <c r="CA148" s="947">
        <f t="shared" si="116"/>
        <v>1384.7639388124794</v>
      </c>
      <c r="CB148" s="831">
        <f t="shared" si="110"/>
        <v>9.4779206777033151E-2</v>
      </c>
      <c r="CC148" s="723">
        <f t="shared" si="111"/>
        <v>0.2983549397125923</v>
      </c>
      <c r="CD148" s="723">
        <f t="shared" si="112"/>
        <v>-0.10879652615852599</v>
      </c>
      <c r="CE148" s="786">
        <f>[3]OUTM!M148</f>
        <v>108.81582513200344</v>
      </c>
      <c r="CF148" s="779">
        <f>[1]OUTM!$T436</f>
        <v>0</v>
      </c>
      <c r="CG148" s="781">
        <f>[1]OUTM!$U436</f>
        <v>0</v>
      </c>
    </row>
    <row r="149" spans="1:85" ht="13.8" x14ac:dyDescent="0.25">
      <c r="A149" s="14">
        <v>2005.07</v>
      </c>
      <c r="B149" s="931">
        <f>[2]Pat!$B149/1000</f>
        <v>34.384999999999998</v>
      </c>
      <c r="C149" s="648">
        <v>1.0043131675764601</v>
      </c>
      <c r="D149" s="649">
        <v>1</v>
      </c>
      <c r="E149" s="767">
        <v>33.5090524290122</v>
      </c>
      <c r="F149" s="768">
        <f t="shared" si="118"/>
        <v>34.237328664101391</v>
      </c>
      <c r="G149" s="769">
        <f t="shared" si="119"/>
        <v>34.237328664101391</v>
      </c>
      <c r="H149" s="772">
        <f t="shared" si="124"/>
        <v>33.629156145043623</v>
      </c>
      <c r="I149" s="662">
        <f t="shared" si="125"/>
        <v>-7.4624750880652655E-5</v>
      </c>
      <c r="J149" s="665" t="e">
        <f t="shared" si="130"/>
        <v>#N/A</v>
      </c>
      <c r="K149" s="683"/>
      <c r="L149" s="684" t="str">
        <f t="shared" si="128"/>
        <v/>
      </c>
      <c r="M149" s="685">
        <f t="shared" ref="M149:M212" si="137">MAX(H140:H158)</f>
        <v>38.203904523121111</v>
      </c>
      <c r="N149" s="686">
        <f t="shared" ref="N149:N212" si="138">MIN(H140:H158)</f>
        <v>27.649719434219101</v>
      </c>
      <c r="O149" s="776">
        <v>30.428339575363772</v>
      </c>
      <c r="P149" s="691">
        <f t="shared" si="120"/>
        <v>0.10519195639157997</v>
      </c>
      <c r="Q149" s="665" t="e">
        <f t="shared" si="131"/>
        <v>#N/A</v>
      </c>
      <c r="R149" s="683"/>
      <c r="S149" s="684" t="str">
        <f t="shared" si="132"/>
        <v/>
      </c>
      <c r="T149" s="695">
        <f t="shared" ref="T149:T212" si="139">MAX(P140:P158)</f>
        <v>0.12828967764862131</v>
      </c>
      <c r="U149" s="728">
        <f t="shared" ref="U149:U212" si="140">MIN(P140:P158)</f>
        <v>5.5818677314609211E-2</v>
      </c>
      <c r="V149" s="725">
        <f t="shared" si="80"/>
        <v>0.24794612942257799</v>
      </c>
      <c r="W149" s="726">
        <f t="shared" si="81"/>
        <v>0.22724143501675953</v>
      </c>
      <c r="X149" s="727">
        <f t="shared" si="86"/>
        <v>0.30942027127612981</v>
      </c>
      <c r="Y149" s="724">
        <f t="shared" si="78"/>
        <v>30.655344327924098</v>
      </c>
      <c r="Z149" s="108">
        <f t="shared" si="82"/>
        <v>6.8043152465711701E-2</v>
      </c>
      <c r="AA149" s="723">
        <f t="shared" si="82"/>
        <v>0.26104796967449617</v>
      </c>
      <c r="AB149" s="723">
        <f t="shared" si="82"/>
        <v>-0.12496166474307278</v>
      </c>
      <c r="AC149" s="931">
        <f>[2]Pat!$D149/1000</f>
        <v>88.926000000000002</v>
      </c>
      <c r="AD149" s="648">
        <v>1.0399615138373299</v>
      </c>
      <c r="AE149" s="649">
        <v>1</v>
      </c>
      <c r="AF149" s="767">
        <v>85.685458630865497</v>
      </c>
      <c r="AG149" s="768">
        <f t="shared" si="121"/>
        <v>85.508933568006768</v>
      </c>
      <c r="AH149" s="769">
        <f t="shared" si="122"/>
        <v>85.508933568006768</v>
      </c>
      <c r="AI149" s="772">
        <f t="shared" si="126"/>
        <v>85.245680990708138</v>
      </c>
      <c r="AJ149" s="662">
        <f t="shared" si="127"/>
        <v>-1.8749766908532275E-3</v>
      </c>
      <c r="AK149" s="665" t="e">
        <f t="shared" si="129"/>
        <v>#N/A</v>
      </c>
      <c r="AL149" s="683"/>
      <c r="AM149" s="684" t="str">
        <f t="shared" ref="AM149:AM212" si="141">IF(AI149=AN149,1,IF(AI149=AO149,-1,""))</f>
        <v/>
      </c>
      <c r="AN149" s="685">
        <f t="shared" ref="AN149:AN212" si="142">MAX(AI140:AI158)</f>
        <v>101.58437244849362</v>
      </c>
      <c r="AO149" s="686">
        <f t="shared" ref="AO149:AO212" si="143">MIN(AI140:AI158)</f>
        <v>77.619466479397985</v>
      </c>
      <c r="AP149" s="776">
        <v>86.902116462134586</v>
      </c>
      <c r="AQ149" s="691">
        <f t="shared" si="123"/>
        <v>-1.9060933598184504E-2</v>
      </c>
      <c r="AR149" s="665" t="e">
        <f t="shared" si="133"/>
        <v>#N/A</v>
      </c>
      <c r="AS149" s="683"/>
      <c r="AT149" s="684" t="str">
        <f t="shared" si="134"/>
        <v/>
      </c>
      <c r="AU149" s="695">
        <f t="shared" si="135"/>
        <v>7.5939249501790318E-2</v>
      </c>
      <c r="AV149" s="728">
        <f t="shared" si="136"/>
        <v>-2.6506276347879276E-2</v>
      </c>
      <c r="AW149" s="725">
        <f t="shared" si="83"/>
        <v>0.13451454678785812</v>
      </c>
      <c r="AX149" s="726">
        <f t="shared" si="84"/>
        <v>9.3167947613480351E-2</v>
      </c>
      <c r="AY149" s="727">
        <f t="shared" si="87"/>
        <v>0.10486826369426794</v>
      </c>
      <c r="AZ149" s="724">
        <f t="shared" si="79"/>
        <v>82.072367702863886</v>
      </c>
      <c r="BA149" s="108">
        <f t="shared" si="85"/>
        <v>4.7029155077431911E-2</v>
      </c>
      <c r="BB149" s="723">
        <f t="shared" si="85"/>
        <v>0.1285735137719542</v>
      </c>
      <c r="BC149" s="723">
        <f t="shared" si="85"/>
        <v>-3.4515203617090359E-2</v>
      </c>
      <c r="BD149" s="1387">
        <v>1290.1278987538647</v>
      </c>
      <c r="BE149" s="648">
        <v>0.86294395705993499</v>
      </c>
      <c r="BF149" s="649">
        <v>1</v>
      </c>
      <c r="BG149" s="1374">
        <v>1424.3369579589901</v>
      </c>
      <c r="BH149" s="1375">
        <f t="shared" si="92"/>
        <v>1495.0309208367978</v>
      </c>
      <c r="BI149" s="1376">
        <f t="shared" si="93"/>
        <v>1495.0309208367978</v>
      </c>
      <c r="BJ149" s="1378">
        <f t="shared" si="94"/>
        <v>1439.9201218379078</v>
      </c>
      <c r="BK149" s="335">
        <f t="shared" si="95"/>
        <v>3.3397017592496678E-2</v>
      </c>
      <c r="BL149" s="665" t="e">
        <f t="shared" si="96"/>
        <v>#N/A</v>
      </c>
      <c r="BM149" s="683"/>
      <c r="BN149" s="684" t="str">
        <f t="shared" si="97"/>
        <v/>
      </c>
      <c r="BO149" s="685">
        <f t="shared" si="113"/>
        <v>1474.1686591684681</v>
      </c>
      <c r="BP149" s="686">
        <f t="shared" si="114"/>
        <v>1293.7471214065472</v>
      </c>
      <c r="BQ149" s="776">
        <v>1354.1084771739229</v>
      </c>
      <c r="BR149" s="691">
        <f t="shared" si="100"/>
        <v>6.337132224670583E-2</v>
      </c>
      <c r="BS149" s="665" t="e">
        <f t="shared" si="103"/>
        <v>#N/A</v>
      </c>
      <c r="BT149" s="683"/>
      <c r="BU149" s="684" t="str">
        <f t="shared" si="104"/>
        <v/>
      </c>
      <c r="BV149" s="695">
        <f t="shared" si="105"/>
        <v>0.13021562527117458</v>
      </c>
      <c r="BW149" s="728">
        <f t="shared" si="106"/>
        <v>-7.7560638900962542E-2</v>
      </c>
      <c r="BX149" s="725">
        <f t="shared" si="108"/>
        <v>-3.0094167413694861E-2</v>
      </c>
      <c r="BY149" s="726">
        <f t="shared" si="109"/>
        <v>7.4770336250745695E-2</v>
      </c>
      <c r="BZ149" s="943">
        <f t="shared" si="115"/>
        <v>-3.1657356221231225E-2</v>
      </c>
      <c r="CA149" s="947">
        <f t="shared" si="116"/>
        <v>1381.0407941049336</v>
      </c>
      <c r="CB149" s="831">
        <f t="shared" si="110"/>
        <v>9.4779206777033151E-2</v>
      </c>
      <c r="CC149" s="723">
        <f t="shared" si="111"/>
        <v>0.2983549397125923</v>
      </c>
      <c r="CD149" s="723">
        <f t="shared" si="112"/>
        <v>-0.10879652615852599</v>
      </c>
      <c r="CE149" s="786">
        <f>[3]OUTM!M149</f>
        <v>108.76174561188647</v>
      </c>
      <c r="CF149" s="779">
        <f>[1]OUTM!$T437</f>
        <v>0</v>
      </c>
      <c r="CG149" s="781">
        <f>[1]OUTM!$U437</f>
        <v>0</v>
      </c>
    </row>
    <row r="150" spans="1:85" ht="13.8" x14ac:dyDescent="0.25">
      <c r="A150" s="14">
        <v>2005.08</v>
      </c>
      <c r="B150" s="931">
        <f>[2]Pat!$B150/1000</f>
        <v>32.009</v>
      </c>
      <c r="C150" s="648">
        <v>1.0442588318425201</v>
      </c>
      <c r="D150" s="649">
        <v>0.42186134120257002</v>
      </c>
      <c r="E150" s="767">
        <v>33.857041665377203</v>
      </c>
      <c r="F150" s="768">
        <f t="shared" si="118"/>
        <v>30.652362253448608</v>
      </c>
      <c r="G150" s="769">
        <f t="shared" si="119"/>
        <v>32.505111310536748</v>
      </c>
      <c r="H150" s="772">
        <f t="shared" si="124"/>
        <v>33.494054413800214</v>
      </c>
      <c r="I150" s="662">
        <f t="shared" si="125"/>
        <v>-4.0254902158985929E-3</v>
      </c>
      <c r="J150" s="665" t="e">
        <f t="shared" si="130"/>
        <v>#N/A</v>
      </c>
      <c r="K150" s="683"/>
      <c r="L150" s="684" t="str">
        <f t="shared" si="128"/>
        <v/>
      </c>
      <c r="M150" s="685">
        <f t="shared" si="137"/>
        <v>38.203904523121111</v>
      </c>
      <c r="N150" s="686">
        <f t="shared" si="138"/>
        <v>28.278386612062508</v>
      </c>
      <c r="O150" s="776">
        <v>30.927720483951333</v>
      </c>
      <c r="P150" s="691">
        <f t="shared" si="120"/>
        <v>8.2978437779809067E-2</v>
      </c>
      <c r="Q150" s="665" t="e">
        <f t="shared" si="131"/>
        <v>#N/A</v>
      </c>
      <c r="R150" s="683"/>
      <c r="S150" s="684" t="str">
        <f t="shared" si="132"/>
        <v/>
      </c>
      <c r="T150" s="695">
        <f t="shared" si="139"/>
        <v>0.12828967764862131</v>
      </c>
      <c r="U150" s="728">
        <f t="shared" si="140"/>
        <v>6.01459309775767E-2</v>
      </c>
      <c r="V150" s="725">
        <f t="shared" si="80"/>
        <v>0.20209593588940922</v>
      </c>
      <c r="W150" s="726">
        <f t="shared" si="81"/>
        <v>0.17762194055406177</v>
      </c>
      <c r="X150" s="727">
        <f t="shared" si="86"/>
        <v>0.26028233117466471</v>
      </c>
      <c r="Y150" s="724">
        <f t="shared" si="78"/>
        <v>31.124595025212766</v>
      </c>
      <c r="Z150" s="108">
        <f t="shared" si="82"/>
        <v>6.8043152465711701E-2</v>
      </c>
      <c r="AA150" s="723">
        <f t="shared" si="82"/>
        <v>0.26104796967449617</v>
      </c>
      <c r="AB150" s="723">
        <f t="shared" si="82"/>
        <v>-0.12496166474307278</v>
      </c>
      <c r="AC150" s="931">
        <f>[2]Pat!$D150/1000</f>
        <v>95.352000000000004</v>
      </c>
      <c r="AD150" s="648">
        <v>1.12144946963634</v>
      </c>
      <c r="AE150" s="649">
        <v>1</v>
      </c>
      <c r="AF150" s="767">
        <v>86.490193146557203</v>
      </c>
      <c r="AG150" s="768">
        <f t="shared" si="121"/>
        <v>85.025676663720247</v>
      </c>
      <c r="AH150" s="769">
        <f t="shared" si="122"/>
        <v>85.025676663720247</v>
      </c>
      <c r="AI150" s="772">
        <f t="shared" si="126"/>
        <v>85.475359240695227</v>
      </c>
      <c r="AJ150" s="662">
        <f t="shared" si="127"/>
        <v>2.6906863763755486E-3</v>
      </c>
      <c r="AK150" s="665" t="e">
        <f t="shared" si="129"/>
        <v>#N/A</v>
      </c>
      <c r="AL150" s="683"/>
      <c r="AM150" s="684" t="str">
        <f t="shared" si="141"/>
        <v/>
      </c>
      <c r="AN150" s="685">
        <f t="shared" si="142"/>
        <v>101.61456925876041</v>
      </c>
      <c r="AO150" s="686">
        <f t="shared" si="143"/>
        <v>79.414747105175962</v>
      </c>
      <c r="AP150" s="776">
        <v>87.72745632174572</v>
      </c>
      <c r="AQ150" s="691">
        <f t="shared" si="123"/>
        <v>-2.567151921960209E-2</v>
      </c>
      <c r="AR150" s="665">
        <f t="shared" si="133"/>
        <v>80.475359240695227</v>
      </c>
      <c r="AS150" s="683">
        <v>-1</v>
      </c>
      <c r="AT150" s="684">
        <f t="shared" si="134"/>
        <v>-1</v>
      </c>
      <c r="AU150" s="695">
        <f t="shared" si="135"/>
        <v>7.5939249501790318E-2</v>
      </c>
      <c r="AV150" s="728">
        <f t="shared" si="136"/>
        <v>-2.567151921960209E-2</v>
      </c>
      <c r="AW150" s="725">
        <f t="shared" si="83"/>
        <v>0.10837314149181654</v>
      </c>
      <c r="AX150" s="726">
        <f t="shared" si="84"/>
        <v>7.7887628048135094E-2</v>
      </c>
      <c r="AY150" s="727">
        <f t="shared" si="87"/>
        <v>9.5061402076717094E-2</v>
      </c>
      <c r="AZ150" s="724">
        <f t="shared" si="79"/>
        <v>82.768826387390462</v>
      </c>
      <c r="BA150" s="108">
        <f t="shared" si="85"/>
        <v>4.7029155077431911E-2</v>
      </c>
      <c r="BB150" s="723">
        <f t="shared" si="85"/>
        <v>0.1285735137719542</v>
      </c>
      <c r="BC150" s="723">
        <f t="shared" si="85"/>
        <v>-3.4515203617090359E-2</v>
      </c>
      <c r="BD150" s="1387">
        <v>1398.9630015633143</v>
      </c>
      <c r="BE150" s="648">
        <v>0.99470376473290201</v>
      </c>
      <c r="BF150" s="649">
        <v>1</v>
      </c>
      <c r="BG150" s="1374">
        <v>1449.37389410172</v>
      </c>
      <c r="BH150" s="1375">
        <f t="shared" si="92"/>
        <v>1406.4116887493274</v>
      </c>
      <c r="BI150" s="1376">
        <f t="shared" si="93"/>
        <v>1406.4116887493274</v>
      </c>
      <c r="BJ150" s="1378">
        <f t="shared" si="94"/>
        <v>1437.2490203438583</v>
      </c>
      <c r="BK150" s="335">
        <f t="shared" si="95"/>
        <v>-1.8567572008780849E-3</v>
      </c>
      <c r="BL150" s="665" t="e">
        <f t="shared" si="96"/>
        <v>#N/A</v>
      </c>
      <c r="BM150" s="683"/>
      <c r="BN150" s="684" t="str">
        <f t="shared" si="97"/>
        <v/>
      </c>
      <c r="BO150" s="685">
        <f t="shared" si="113"/>
        <v>1474.1686591684681</v>
      </c>
      <c r="BP150" s="686">
        <f t="shared" si="114"/>
        <v>1293.7471214065472</v>
      </c>
      <c r="BQ150" s="776">
        <v>1361.5743176813082</v>
      </c>
      <c r="BR150" s="691">
        <f t="shared" si="100"/>
        <v>5.5578826421623706E-2</v>
      </c>
      <c r="BS150" s="665" t="e">
        <f t="shared" si="103"/>
        <v>#N/A</v>
      </c>
      <c r="BT150" s="683"/>
      <c r="BU150" s="684" t="str">
        <f t="shared" si="104"/>
        <v/>
      </c>
      <c r="BV150" s="695">
        <f t="shared" si="105"/>
        <v>7.4418872576876405E-2</v>
      </c>
      <c r="BW150" s="728">
        <f t="shared" si="106"/>
        <v>-7.7560638900962542E-2</v>
      </c>
      <c r="BX150" s="725">
        <f t="shared" si="108"/>
        <v>-1.6341538095432595E-2</v>
      </c>
      <c r="BY150" s="726">
        <f t="shared" si="109"/>
        <v>7.6429433368029542E-2</v>
      </c>
      <c r="BZ150" s="943">
        <f t="shared" si="115"/>
        <v>-2.4228539084456546E-2</v>
      </c>
      <c r="CA150" s="947">
        <f t="shared" si="116"/>
        <v>1379.0510401635524</v>
      </c>
      <c r="CB150" s="831">
        <f t="shared" si="110"/>
        <v>9.4779206777033151E-2</v>
      </c>
      <c r="CC150" s="723">
        <f t="shared" si="111"/>
        <v>0.2983549397125923</v>
      </c>
      <c r="CD150" s="723">
        <f t="shared" si="112"/>
        <v>-0.10879652615852599</v>
      </c>
      <c r="CE150" s="786">
        <f>[3]OUTM!M150</f>
        <v>108.38978278682823</v>
      </c>
      <c r="CF150" s="779">
        <f>[1]OUTM!$T438</f>
        <v>0</v>
      </c>
      <c r="CG150" s="781">
        <f>[1]OUTM!$U438</f>
        <v>0</v>
      </c>
    </row>
    <row r="151" spans="1:85" ht="13.8" x14ac:dyDescent="0.25">
      <c r="A151" s="14">
        <v>2005.09</v>
      </c>
      <c r="B151" s="931">
        <f>[2]Pat!$B151/1000</f>
        <v>36.247999999999998</v>
      </c>
      <c r="C151" s="648">
        <v>1.0437486891603001</v>
      </c>
      <c r="D151" s="649">
        <v>1</v>
      </c>
      <c r="E151" s="767">
        <v>34.283692281578503</v>
      </c>
      <c r="F151" s="768">
        <f t="shared" si="118"/>
        <v>34.728666370025962</v>
      </c>
      <c r="G151" s="769">
        <f t="shared" si="119"/>
        <v>34.728666370025962</v>
      </c>
      <c r="H151" s="772">
        <f t="shared" si="124"/>
        <v>34.060926665523539</v>
      </c>
      <c r="I151" s="662">
        <f t="shared" si="125"/>
        <v>1.6782938826201761E-2</v>
      </c>
      <c r="J151" s="665" t="e">
        <f t="shared" si="130"/>
        <v>#N/A</v>
      </c>
      <c r="K151" s="683"/>
      <c r="L151" s="684" t="str">
        <f t="shared" si="128"/>
        <v/>
      </c>
      <c r="M151" s="685">
        <f t="shared" si="137"/>
        <v>38.203904523121111</v>
      </c>
      <c r="N151" s="686">
        <f t="shared" si="138"/>
        <v>29.604233853554998</v>
      </c>
      <c r="O151" s="776">
        <v>31.430929811717004</v>
      </c>
      <c r="P151" s="691">
        <f t="shared" si="120"/>
        <v>8.3675439115584505E-2</v>
      </c>
      <c r="Q151" s="665" t="e">
        <f t="shared" si="131"/>
        <v>#N/A</v>
      </c>
      <c r="R151" s="683"/>
      <c r="S151" s="684" t="str">
        <f t="shared" si="132"/>
        <v/>
      </c>
      <c r="T151" s="695">
        <f t="shared" si="139"/>
        <v>0.12828967764862131</v>
      </c>
      <c r="U151" s="728">
        <f t="shared" si="140"/>
        <v>3.3808444595686993E-2</v>
      </c>
      <c r="V151" s="725">
        <f t="shared" si="80"/>
        <v>0.22722955944504419</v>
      </c>
      <c r="W151" s="726">
        <f t="shared" si="81"/>
        <v>0.18108730042161003</v>
      </c>
      <c r="X151" s="727">
        <f t="shared" si="86"/>
        <v>0.24258050892044292</v>
      </c>
      <c r="Y151" s="724">
        <f t="shared" ref="Y151:Y214" si="144">Y150+(H151-H139)/12</f>
        <v>31.65014525750432</v>
      </c>
      <c r="Z151" s="108">
        <f t="shared" si="82"/>
        <v>6.8043152465711701E-2</v>
      </c>
      <c r="AA151" s="723">
        <f t="shared" si="82"/>
        <v>0.26104796967449617</v>
      </c>
      <c r="AB151" s="723">
        <f t="shared" si="82"/>
        <v>-0.12496166474307278</v>
      </c>
      <c r="AC151" s="931">
        <f>[2]Pat!$D151/1000</f>
        <v>95.63</v>
      </c>
      <c r="AD151" s="648">
        <v>1.10758311564558</v>
      </c>
      <c r="AE151" s="649">
        <v>1</v>
      </c>
      <c r="AF151" s="767">
        <v>87.574984839051794</v>
      </c>
      <c r="AG151" s="768">
        <f t="shared" si="121"/>
        <v>86.341150067333658</v>
      </c>
      <c r="AH151" s="769">
        <f t="shared" si="122"/>
        <v>86.341150067333658</v>
      </c>
      <c r="AI151" s="772">
        <f t="shared" si="126"/>
        <v>87.572840067712107</v>
      </c>
      <c r="AJ151" s="662">
        <f t="shared" si="127"/>
        <v>2.4242766588359194E-2</v>
      </c>
      <c r="AK151" s="665" t="e">
        <f t="shared" si="129"/>
        <v>#N/A</v>
      </c>
      <c r="AL151" s="683"/>
      <c r="AM151" s="684" t="str">
        <f t="shared" si="141"/>
        <v/>
      </c>
      <c r="AN151" s="685">
        <f t="shared" si="142"/>
        <v>101.61456925876041</v>
      </c>
      <c r="AO151" s="686">
        <f t="shared" si="143"/>
        <v>82.923038485748478</v>
      </c>
      <c r="AP151" s="776">
        <v>88.556498066381934</v>
      </c>
      <c r="AQ151" s="691">
        <f t="shared" si="123"/>
        <v>-1.110768853949573E-2</v>
      </c>
      <c r="AR151" s="665" t="e">
        <f t="shared" si="133"/>
        <v>#N/A</v>
      </c>
      <c r="AS151" s="683"/>
      <c r="AT151" s="684" t="str">
        <f t="shared" si="134"/>
        <v/>
      </c>
      <c r="AU151" s="695">
        <f t="shared" si="135"/>
        <v>7.5939249501790318E-2</v>
      </c>
      <c r="AV151" s="728">
        <f t="shared" si="136"/>
        <v>-2.567151921960209E-2</v>
      </c>
      <c r="AW151" s="725">
        <f t="shared" si="83"/>
        <v>0.1121963149970826</v>
      </c>
      <c r="AX151" s="726">
        <f t="shared" si="84"/>
        <v>0.10977679103128901</v>
      </c>
      <c r="AY151" s="727">
        <f t="shared" si="87"/>
        <v>0.11089988120799243</v>
      </c>
      <c r="AZ151" s="724">
        <f t="shared" ref="AZ151:AZ214" si="145">AZ150+(AI151-AI139)/12</f>
        <v>83.505008616563131</v>
      </c>
      <c r="BA151" s="108">
        <f t="shared" si="85"/>
        <v>4.7029155077431911E-2</v>
      </c>
      <c r="BB151" s="723">
        <f t="shared" si="85"/>
        <v>0.1285735137719542</v>
      </c>
      <c r="BC151" s="723">
        <f t="shared" si="85"/>
        <v>-3.4515203617090359E-2</v>
      </c>
      <c r="BD151" s="1387">
        <v>1570.5633162963434</v>
      </c>
      <c r="BE151" s="648">
        <v>1.0898048580503701</v>
      </c>
      <c r="BF151" s="649">
        <v>1</v>
      </c>
      <c r="BG151" s="1374">
        <v>1458.94411291703</v>
      </c>
      <c r="BH151" s="1375">
        <f t="shared" si="92"/>
        <v>1441.1417830399807</v>
      </c>
      <c r="BI151" s="1376">
        <f t="shared" si="93"/>
        <v>1441.1417830399807</v>
      </c>
      <c r="BJ151" s="1378">
        <f t="shared" si="94"/>
        <v>1451.3517744639653</v>
      </c>
      <c r="BK151" s="335">
        <f t="shared" si="95"/>
        <v>9.764496498094629E-3</v>
      </c>
      <c r="BL151" s="665" t="e">
        <f t="shared" si="96"/>
        <v>#N/A</v>
      </c>
      <c r="BM151" s="683"/>
      <c r="BN151" s="684" t="str">
        <f t="shared" si="97"/>
        <v/>
      </c>
      <c r="BO151" s="685">
        <f t="shared" si="113"/>
        <v>1474.1686591684681</v>
      </c>
      <c r="BP151" s="686">
        <f t="shared" si="114"/>
        <v>1293.7471214065472</v>
      </c>
      <c r="BQ151" s="776">
        <v>1368.6293316501985</v>
      </c>
      <c r="BR151" s="691">
        <f t="shared" si="100"/>
        <v>6.0441816422292849E-2</v>
      </c>
      <c r="BS151" s="665" t="e">
        <f t="shared" si="103"/>
        <v>#N/A</v>
      </c>
      <c r="BT151" s="683"/>
      <c r="BU151" s="684" t="str">
        <f t="shared" si="104"/>
        <v/>
      </c>
      <c r="BV151" s="695">
        <f t="shared" si="105"/>
        <v>7.1907094669331428E-2</v>
      </c>
      <c r="BW151" s="728">
        <f t="shared" si="106"/>
        <v>-7.7560638900962542E-2</v>
      </c>
      <c r="BX151" s="725">
        <f t="shared" si="108"/>
        <v>3.2392858554413095E-3</v>
      </c>
      <c r="BY151" s="726">
        <f t="shared" si="109"/>
        <v>9.8931162097385172E-2</v>
      </c>
      <c r="BZ151" s="943">
        <f t="shared" si="115"/>
        <v>-9.0493412885528368E-4</v>
      </c>
      <c r="CA151" s="947">
        <f t="shared" si="116"/>
        <v>1379.4415537844948</v>
      </c>
      <c r="CB151" s="831">
        <f t="shared" si="110"/>
        <v>9.4779206777033151E-2</v>
      </c>
      <c r="CC151" s="723">
        <f t="shared" si="111"/>
        <v>0.2983549397125923</v>
      </c>
      <c r="CD151" s="723">
        <f t="shared" si="112"/>
        <v>-0.10879652615852599</v>
      </c>
      <c r="CE151" s="786">
        <f>[3]OUTM!M151</f>
        <v>109.9501706514035</v>
      </c>
      <c r="CF151" s="779">
        <f>[1]OUTM!$T439</f>
        <v>0</v>
      </c>
      <c r="CG151" s="781">
        <f>[1]OUTM!$U439</f>
        <v>0</v>
      </c>
    </row>
    <row r="152" spans="1:85" ht="13.8" x14ac:dyDescent="0.25">
      <c r="A152" s="14">
        <v>2005.1</v>
      </c>
      <c r="B152" s="931">
        <f>[2]Pat!$B152/1000</f>
        <v>30.759</v>
      </c>
      <c r="C152" s="648">
        <v>0.897253999905962</v>
      </c>
      <c r="D152" s="649">
        <v>1</v>
      </c>
      <c r="E152" s="767">
        <v>34.827168730621402</v>
      </c>
      <c r="F152" s="768">
        <f t="shared" si="118"/>
        <v>34.281262611505483</v>
      </c>
      <c r="G152" s="769">
        <f t="shared" si="119"/>
        <v>34.281262611505483</v>
      </c>
      <c r="H152" s="772">
        <f t="shared" si="124"/>
        <v>34.826985717968554</v>
      </c>
      <c r="I152" s="662">
        <f t="shared" si="125"/>
        <v>2.2241656218208821E-2</v>
      </c>
      <c r="J152" s="665" t="e">
        <f t="shared" si="130"/>
        <v>#N/A</v>
      </c>
      <c r="K152" s="683"/>
      <c r="L152" s="684" t="str">
        <f t="shared" si="128"/>
        <v/>
      </c>
      <c r="M152" s="685">
        <f t="shared" si="137"/>
        <v>38.203904523121111</v>
      </c>
      <c r="N152" s="686">
        <f t="shared" si="138"/>
        <v>30.883518312685908</v>
      </c>
      <c r="O152" s="776">
        <v>31.937520643150542</v>
      </c>
      <c r="P152" s="691">
        <f t="shared" si="120"/>
        <v>9.0472429187695935E-2</v>
      </c>
      <c r="Q152" s="665" t="e">
        <f t="shared" si="131"/>
        <v>#N/A</v>
      </c>
      <c r="R152" s="683"/>
      <c r="S152" s="684" t="str">
        <f t="shared" si="132"/>
        <v/>
      </c>
      <c r="T152" s="695">
        <f t="shared" si="139"/>
        <v>0.12828967764862131</v>
      </c>
      <c r="U152" s="728">
        <f t="shared" si="140"/>
        <v>1.4396914978960451E-2</v>
      </c>
      <c r="V152" s="725">
        <f t="shared" ref="V152:V215" si="146">H152/H140-1</f>
        <v>0.25957826808422935</v>
      </c>
      <c r="W152" s="726">
        <f t="shared" ref="W152:W215" si="147">(H152/Y151)^W$9-1</f>
        <v>0.1931349392571271</v>
      </c>
      <c r="X152" s="727">
        <f t="shared" si="86"/>
        <v>0.23594149728463787</v>
      </c>
      <c r="Y152" s="724">
        <f t="shared" si="144"/>
        <v>32.248250781150105</v>
      </c>
      <c r="Z152" s="108">
        <f t="shared" ref="Z152:AB215" si="148">Z$11</f>
        <v>6.8043152465711701E-2</v>
      </c>
      <c r="AA152" s="723">
        <f t="shared" si="148"/>
        <v>0.26104796967449617</v>
      </c>
      <c r="AB152" s="723">
        <f t="shared" si="148"/>
        <v>-0.12496166474307278</v>
      </c>
      <c r="AC152" s="931">
        <f>[2]Pat!$D152/1000</f>
        <v>86.703000000000003</v>
      </c>
      <c r="AD152" s="648">
        <v>0.93648554144481</v>
      </c>
      <c r="AE152" s="649">
        <v>1</v>
      </c>
      <c r="AF152" s="767">
        <v>88.726936176977802</v>
      </c>
      <c r="AG152" s="768">
        <f t="shared" si="121"/>
        <v>92.583383472460881</v>
      </c>
      <c r="AH152" s="769">
        <f t="shared" si="122"/>
        <v>92.583383472460881</v>
      </c>
      <c r="AI152" s="772">
        <f t="shared" si="126"/>
        <v>90.542440781016154</v>
      </c>
      <c r="AJ152" s="662">
        <f t="shared" si="127"/>
        <v>3.3347794705913592E-2</v>
      </c>
      <c r="AK152" s="665" t="e">
        <f t="shared" si="129"/>
        <v>#N/A</v>
      </c>
      <c r="AL152" s="683"/>
      <c r="AM152" s="684" t="str">
        <f t="shared" si="141"/>
        <v/>
      </c>
      <c r="AN152" s="685">
        <f t="shared" si="142"/>
        <v>103.25593101948617</v>
      </c>
      <c r="AO152" s="686">
        <f t="shared" si="143"/>
        <v>82.961066145524882</v>
      </c>
      <c r="AP152" s="776">
        <v>89.388660990945695</v>
      </c>
      <c r="AQ152" s="691">
        <f t="shared" si="123"/>
        <v>1.2907451317425211E-2</v>
      </c>
      <c r="AR152" s="665" t="e">
        <f t="shared" si="133"/>
        <v>#N/A</v>
      </c>
      <c r="AS152" s="683"/>
      <c r="AT152" s="684" t="str">
        <f t="shared" si="134"/>
        <v/>
      </c>
      <c r="AU152" s="695">
        <f t="shared" si="135"/>
        <v>7.5939249501790318E-2</v>
      </c>
      <c r="AV152" s="728">
        <f t="shared" si="136"/>
        <v>-2.567151921960209E-2</v>
      </c>
      <c r="AW152" s="725">
        <f t="shared" ref="AW152:AW215" si="149">AI152/AI140-1</f>
        <v>0.16649140850572874</v>
      </c>
      <c r="AX152" s="726">
        <f t="shared" ref="AX152:AX215" si="150">(AI152/AZ151)^AX$9-1</f>
        <v>0.1611096690765208</v>
      </c>
      <c r="AY152" s="727">
        <f t="shared" si="87"/>
        <v>0.13729628353208723</v>
      </c>
      <c r="AZ152" s="724">
        <f t="shared" si="145"/>
        <v>84.581923141697985</v>
      </c>
      <c r="BA152" s="108">
        <f t="shared" ref="BA152:BC215" si="151">BA$11</f>
        <v>4.7029155077431911E-2</v>
      </c>
      <c r="BB152" s="723">
        <f t="shared" si="151"/>
        <v>0.1285735137719542</v>
      </c>
      <c r="BC152" s="723">
        <f t="shared" si="151"/>
        <v>-3.4515203617090359E-2</v>
      </c>
      <c r="BD152" s="1387">
        <v>1863.1069937198529</v>
      </c>
      <c r="BE152" s="648">
        <v>1.22838560421738</v>
      </c>
      <c r="BF152" s="649">
        <v>1</v>
      </c>
      <c r="BG152" s="1374">
        <v>1450.7136234762199</v>
      </c>
      <c r="BH152" s="1375">
        <f t="shared" si="92"/>
        <v>1516.711843026573</v>
      </c>
      <c r="BI152" s="1376">
        <f t="shared" si="93"/>
        <v>1516.711843026573</v>
      </c>
      <c r="BJ152" s="1378">
        <f t="shared" si="94"/>
        <v>1474.1686591684681</v>
      </c>
      <c r="BK152" s="335">
        <f t="shared" si="95"/>
        <v>1.5598829594423326E-2</v>
      </c>
      <c r="BL152" s="665" t="e">
        <f t="shared" si="96"/>
        <v>#N/A</v>
      </c>
      <c r="BM152" s="683" t="s">
        <v>254</v>
      </c>
      <c r="BN152" s="684">
        <f t="shared" si="97"/>
        <v>1</v>
      </c>
      <c r="BO152" s="685">
        <f t="shared" si="113"/>
        <v>1474.1686591684681</v>
      </c>
      <c r="BP152" s="686">
        <f t="shared" si="114"/>
        <v>1293.7471214065472</v>
      </c>
      <c r="BQ152" s="776">
        <v>1375.2765202316614</v>
      </c>
      <c r="BR152" s="691">
        <f t="shared" si="100"/>
        <v>7.1907094669331428E-2</v>
      </c>
      <c r="BS152" s="665" t="e">
        <f t="shared" si="103"/>
        <v>#N/A</v>
      </c>
      <c r="BT152" s="683" t="s">
        <v>254</v>
      </c>
      <c r="BU152" s="684">
        <f t="shared" si="104"/>
        <v>1</v>
      </c>
      <c r="BV152" s="695">
        <f t="shared" si="105"/>
        <v>7.1907094669331428E-2</v>
      </c>
      <c r="BW152" s="728">
        <f t="shared" si="106"/>
        <v>-7.9227019694732559E-2</v>
      </c>
      <c r="BX152" s="725">
        <f t="shared" si="108"/>
        <v>2.8582256063562239E-2</v>
      </c>
      <c r="BY152" s="726">
        <f t="shared" si="109"/>
        <v>0.13044703887983733</v>
      </c>
      <c r="BZ152" s="943">
        <f t="shared" si="115"/>
        <v>2.9086057632818685E-2</v>
      </c>
      <c r="CA152" s="947">
        <f t="shared" si="116"/>
        <v>1382.8552384824404</v>
      </c>
      <c r="CB152" s="831">
        <f t="shared" si="110"/>
        <v>9.4779206777033151E-2</v>
      </c>
      <c r="CC152" s="723">
        <f t="shared" si="111"/>
        <v>0.2983549397125923</v>
      </c>
      <c r="CD152" s="723">
        <f t="shared" si="112"/>
        <v>-0.10879652615852599</v>
      </c>
      <c r="CE152" s="786">
        <f>[3]OUTM!M152</f>
        <v>110.11017039282646</v>
      </c>
      <c r="CF152" s="779">
        <f>[1]OUTM!$T440</f>
        <v>0</v>
      </c>
      <c r="CG152" s="781">
        <f>[1]OUTM!$U440</f>
        <v>0</v>
      </c>
    </row>
    <row r="153" spans="1:85" ht="13.8" x14ac:dyDescent="0.25">
      <c r="A153" s="14">
        <v>2005.11</v>
      </c>
      <c r="B153" s="931">
        <f>[2]Pat!$B153/1000</f>
        <v>29.545000000000002</v>
      </c>
      <c r="C153" s="648">
        <v>0.82031274201457605</v>
      </c>
      <c r="D153" s="649">
        <v>1</v>
      </c>
      <c r="E153" s="767">
        <v>35.513305289912203</v>
      </c>
      <c r="F153" s="768">
        <f t="shared" si="118"/>
        <v>36.016751278837283</v>
      </c>
      <c r="G153" s="769">
        <f t="shared" si="119"/>
        <v>36.016751278837283</v>
      </c>
      <c r="H153" s="772">
        <f t="shared" si="124"/>
        <v>35.653856059910588</v>
      </c>
      <c r="I153" s="662">
        <f t="shared" si="125"/>
        <v>2.3464767445438225E-2</v>
      </c>
      <c r="J153" s="665" t="e">
        <f t="shared" si="130"/>
        <v>#N/A</v>
      </c>
      <c r="K153" s="683"/>
      <c r="L153" s="684" t="str">
        <f t="shared" si="128"/>
        <v/>
      </c>
      <c r="M153" s="685">
        <f t="shared" si="137"/>
        <v>38.203904523121111</v>
      </c>
      <c r="N153" s="686">
        <f t="shared" si="138"/>
        <v>31.59840880929098</v>
      </c>
      <c r="O153" s="776">
        <v>32.447059717969402</v>
      </c>
      <c r="P153" s="691">
        <f t="shared" si="120"/>
        <v>9.8831646682773E-2</v>
      </c>
      <c r="Q153" s="665" t="e">
        <f t="shared" si="131"/>
        <v>#N/A</v>
      </c>
      <c r="R153" s="683"/>
      <c r="S153" s="684" t="str">
        <f t="shared" si="132"/>
        <v/>
      </c>
      <c r="T153" s="695">
        <f t="shared" si="139"/>
        <v>0.12828967764862131</v>
      </c>
      <c r="U153" s="728">
        <f t="shared" si="140"/>
        <v>1.4167835421899255E-2</v>
      </c>
      <c r="V153" s="725">
        <f t="shared" si="146"/>
        <v>0.26081648677587488</v>
      </c>
      <c r="W153" s="726">
        <f t="shared" si="147"/>
        <v>0.20362983260737444</v>
      </c>
      <c r="X153" s="727">
        <f t="shared" si="86"/>
        <v>0.23246158215735702</v>
      </c>
      <c r="Y153" s="724">
        <f t="shared" si="144"/>
        <v>32.862873235137442</v>
      </c>
      <c r="Z153" s="108">
        <f t="shared" si="148"/>
        <v>6.8043152465711701E-2</v>
      </c>
      <c r="AA153" s="723">
        <f t="shared" si="148"/>
        <v>0.26104796967449617</v>
      </c>
      <c r="AB153" s="723">
        <f t="shared" si="148"/>
        <v>-0.12496166474307278</v>
      </c>
      <c r="AC153" s="931">
        <f>[2]Pat!$D153/1000</f>
        <v>95.176000000000002</v>
      </c>
      <c r="AD153" s="648">
        <v>1.04979110929005</v>
      </c>
      <c r="AE153" s="649">
        <v>1</v>
      </c>
      <c r="AF153" s="767">
        <v>90.137374336792902</v>
      </c>
      <c r="AG153" s="768">
        <f t="shared" si="121"/>
        <v>90.661846111809211</v>
      </c>
      <c r="AH153" s="769">
        <f t="shared" si="122"/>
        <v>90.661846111809211</v>
      </c>
      <c r="AI153" s="772">
        <f t="shared" si="126"/>
        <v>90.109253076802716</v>
      </c>
      <c r="AJ153" s="662">
        <f t="shared" si="127"/>
        <v>-4.7958424883000469E-3</v>
      </c>
      <c r="AK153" s="665" t="e">
        <f t="shared" si="129"/>
        <v>#N/A</v>
      </c>
      <c r="AL153" s="683"/>
      <c r="AM153" s="684" t="str">
        <f t="shared" si="141"/>
        <v/>
      </c>
      <c r="AN153" s="685">
        <f t="shared" si="142"/>
        <v>103.25593101948617</v>
      </c>
      <c r="AO153" s="686">
        <f t="shared" si="143"/>
        <v>83.365183752406281</v>
      </c>
      <c r="AP153" s="776">
        <v>90.223359283080939</v>
      </c>
      <c r="AQ153" s="691">
        <f t="shared" si="123"/>
        <v>-1.2647080222341067E-3</v>
      </c>
      <c r="AR153" s="665" t="e">
        <f t="shared" si="133"/>
        <v>#N/A</v>
      </c>
      <c r="AS153" s="683"/>
      <c r="AT153" s="684" t="str">
        <f t="shared" si="134"/>
        <v/>
      </c>
      <c r="AU153" s="695">
        <f t="shared" si="135"/>
        <v>7.5939249501790318E-2</v>
      </c>
      <c r="AV153" s="728">
        <f t="shared" si="136"/>
        <v>-2.567151921960209E-2</v>
      </c>
      <c r="AW153" s="725">
        <f t="shared" si="149"/>
        <v>0.13466649912595052</v>
      </c>
      <c r="AX153" s="726">
        <f t="shared" si="150"/>
        <v>0.12396854051179007</v>
      </c>
      <c r="AY153" s="727">
        <f t="shared" si="87"/>
        <v>0.12381121402980577</v>
      </c>
      <c r="AZ153" s="724">
        <f t="shared" si="145"/>
        <v>85.473131972666877</v>
      </c>
      <c r="BA153" s="108">
        <f t="shared" si="151"/>
        <v>4.7029155077431911E-2</v>
      </c>
      <c r="BB153" s="723">
        <f t="shared" si="151"/>
        <v>0.1285735137719542</v>
      </c>
      <c r="BC153" s="723">
        <f t="shared" si="151"/>
        <v>-3.4515203617090359E-2</v>
      </c>
      <c r="BD153" s="1387">
        <v>1525.1535517818704</v>
      </c>
      <c r="BE153" s="648">
        <v>1.0724588425067401</v>
      </c>
      <c r="BF153" s="649">
        <v>1</v>
      </c>
      <c r="BG153" s="1374">
        <v>1425.4258487853201</v>
      </c>
      <c r="BH153" s="1375">
        <f t="shared" si="92"/>
        <v>1422.1091675807459</v>
      </c>
      <c r="BI153" s="1376">
        <f t="shared" si="93"/>
        <v>1422.1091675807459</v>
      </c>
      <c r="BJ153" s="1378">
        <f t="shared" si="94"/>
        <v>1437.8884090592815</v>
      </c>
      <c r="BK153" s="335">
        <f t="shared" si="95"/>
        <v>-2.4918555196056024E-2</v>
      </c>
      <c r="BL153" s="665" t="e">
        <f t="shared" si="96"/>
        <v>#N/A</v>
      </c>
      <c r="BM153" s="683"/>
      <c r="BN153" s="684" t="str">
        <f t="shared" si="97"/>
        <v/>
      </c>
      <c r="BO153" s="685">
        <f t="shared" si="113"/>
        <v>1474.1686591684681</v>
      </c>
      <c r="BP153" s="686">
        <f t="shared" si="114"/>
        <v>1291.9407510719352</v>
      </c>
      <c r="BQ153" s="776">
        <v>1381.5193140806209</v>
      </c>
      <c r="BR153" s="691">
        <f t="shared" si="100"/>
        <v>4.0802248947328978E-2</v>
      </c>
      <c r="BS153" s="665" t="e">
        <f t="shared" si="103"/>
        <v>#N/A</v>
      </c>
      <c r="BT153" s="683"/>
      <c r="BU153" s="684" t="str">
        <f t="shared" si="104"/>
        <v/>
      </c>
      <c r="BV153" s="695">
        <f t="shared" si="105"/>
        <v>7.1907094669331428E-2</v>
      </c>
      <c r="BW153" s="728">
        <f t="shared" si="106"/>
        <v>-9.0273707450865492E-2</v>
      </c>
      <c r="BX153" s="725">
        <f t="shared" si="108"/>
        <v>4.6086087845464307E-2</v>
      </c>
      <c r="BY153" s="726">
        <f t="shared" si="109"/>
        <v>7.4705499625142169E-2</v>
      </c>
      <c r="BZ153" s="943">
        <f t="shared" si="115"/>
        <v>1.7723493082260733E-2</v>
      </c>
      <c r="CA153" s="947">
        <f t="shared" si="116"/>
        <v>1388.1341739593129</v>
      </c>
      <c r="CB153" s="831">
        <f t="shared" si="110"/>
        <v>9.4779206777033151E-2</v>
      </c>
      <c r="CC153" s="723">
        <f t="shared" si="111"/>
        <v>0.2983549397125923</v>
      </c>
      <c r="CD153" s="723">
        <f t="shared" si="112"/>
        <v>-0.10879652615852599</v>
      </c>
      <c r="CE153" s="786">
        <f>[3]OUTM!M153</f>
        <v>108.17960940404669</v>
      </c>
      <c r="CF153" s="779">
        <f>[1]OUTM!$T441</f>
        <v>0</v>
      </c>
      <c r="CG153" s="781">
        <f>[1]OUTM!$U441</f>
        <v>0</v>
      </c>
    </row>
    <row r="154" spans="1:85" ht="13.8" x14ac:dyDescent="0.25">
      <c r="A154" s="14">
        <v>2005.12</v>
      </c>
      <c r="B154" s="931">
        <f>[2]Pat!$B154/1000</f>
        <v>14.754</v>
      </c>
      <c r="C154" s="648">
        <v>0.54793340016242498</v>
      </c>
      <c r="D154" s="649">
        <v>0</v>
      </c>
      <c r="E154" s="767">
        <v>36.300659070462302</v>
      </c>
      <c r="F154" s="768">
        <f t="shared" si="118"/>
        <v>26.926630126264328</v>
      </c>
      <c r="G154" s="769">
        <f t="shared" si="119"/>
        <v>36.300659070462302</v>
      </c>
      <c r="H154" s="772">
        <f t="shared" si="124"/>
        <v>36.525868991542303</v>
      </c>
      <c r="I154" s="662">
        <f t="shared" si="125"/>
        <v>2.4163443661197097E-2</v>
      </c>
      <c r="J154" s="665" t="e">
        <f t="shared" si="130"/>
        <v>#N/A</v>
      </c>
      <c r="K154" s="683"/>
      <c r="L154" s="684" t="str">
        <f t="shared" si="128"/>
        <v/>
      </c>
      <c r="M154" s="685">
        <f t="shared" si="137"/>
        <v>38.548779036746296</v>
      </c>
      <c r="N154" s="686">
        <f t="shared" si="138"/>
        <v>31.939546081741156</v>
      </c>
      <c r="O154" s="776">
        <v>32.959128778305754</v>
      </c>
      <c r="P154" s="691">
        <f t="shared" si="120"/>
        <v>0.10821706596760028</v>
      </c>
      <c r="Q154" s="665" t="e">
        <f t="shared" si="131"/>
        <v>#N/A</v>
      </c>
      <c r="R154" s="683"/>
      <c r="S154" s="684" t="str">
        <f t="shared" si="132"/>
        <v/>
      </c>
      <c r="T154" s="695">
        <f t="shared" si="139"/>
        <v>0.12355553808241093</v>
      </c>
      <c r="U154" s="728">
        <f t="shared" si="140"/>
        <v>1.4167835421899255E-2</v>
      </c>
      <c r="V154" s="725">
        <f t="shared" si="146"/>
        <v>0.23380558241185923</v>
      </c>
      <c r="W154" s="726">
        <f t="shared" si="147"/>
        <v>0.2154281142533867</v>
      </c>
      <c r="X154" s="727">
        <f t="shared" si="86"/>
        <v>0.23114640132006192</v>
      </c>
      <c r="Y154" s="724">
        <f t="shared" si="144"/>
        <v>33.439676163303048</v>
      </c>
      <c r="Z154" s="108">
        <f t="shared" si="148"/>
        <v>6.8043152465711701E-2</v>
      </c>
      <c r="AA154" s="723">
        <f t="shared" si="148"/>
        <v>0.26104796967449617</v>
      </c>
      <c r="AB154" s="723">
        <f t="shared" si="148"/>
        <v>-0.12496166474307278</v>
      </c>
      <c r="AC154" s="931">
        <f>[2]Pat!$D154/1000</f>
        <v>80.491</v>
      </c>
      <c r="AD154" s="648">
        <v>0.93020985744770901</v>
      </c>
      <c r="AE154" s="649">
        <v>1</v>
      </c>
      <c r="AF154" s="767">
        <v>91.992028429556697</v>
      </c>
      <c r="AG154" s="768">
        <f t="shared" si="121"/>
        <v>86.529936611131575</v>
      </c>
      <c r="AH154" s="769">
        <f t="shared" si="122"/>
        <v>86.529936611131575</v>
      </c>
      <c r="AI154" s="772">
        <f t="shared" si="126"/>
        <v>90.176074505717139</v>
      </c>
      <c r="AJ154" s="662">
        <f t="shared" si="127"/>
        <v>7.4128530447082383E-4</v>
      </c>
      <c r="AK154" s="665" t="e">
        <f t="shared" si="129"/>
        <v>#N/A</v>
      </c>
      <c r="AL154" s="683"/>
      <c r="AM154" s="684" t="str">
        <f t="shared" si="141"/>
        <v/>
      </c>
      <c r="AN154" s="685">
        <f t="shared" si="142"/>
        <v>103.25593101948617</v>
      </c>
      <c r="AO154" s="686">
        <f t="shared" si="143"/>
        <v>83.365183752406281</v>
      </c>
      <c r="AP154" s="776">
        <v>91.060013120980855</v>
      </c>
      <c r="AQ154" s="691">
        <f t="shared" si="123"/>
        <v>-9.7072093992489616E-3</v>
      </c>
      <c r="AR154" s="665" t="e">
        <f t="shared" si="133"/>
        <v>#N/A</v>
      </c>
      <c r="AS154" s="683"/>
      <c r="AT154" s="684" t="str">
        <f t="shared" si="134"/>
        <v/>
      </c>
      <c r="AU154" s="695">
        <f t="shared" si="135"/>
        <v>7.5939249501790318E-2</v>
      </c>
      <c r="AV154" s="728">
        <f t="shared" si="136"/>
        <v>-2.567151921960209E-2</v>
      </c>
      <c r="AW154" s="725">
        <f t="shared" si="149"/>
        <v>8.7467079745458198E-2</v>
      </c>
      <c r="AX154" s="726">
        <f t="shared" si="150"/>
        <v>0.10393802173265398</v>
      </c>
      <c r="AY154" s="727">
        <f t="shared" si="87"/>
        <v>0.11603624616163088</v>
      </c>
      <c r="AZ154" s="724">
        <f t="shared" si="145"/>
        <v>86.077551640997598</v>
      </c>
      <c r="BA154" s="108">
        <f t="shared" si="151"/>
        <v>4.7029155077431911E-2</v>
      </c>
      <c r="BB154" s="723">
        <f t="shared" si="151"/>
        <v>0.1285735137719542</v>
      </c>
      <c r="BC154" s="723">
        <f t="shared" si="151"/>
        <v>-3.4515203617090359E-2</v>
      </c>
      <c r="BD154" s="1387">
        <v>1524.3396292091884</v>
      </c>
      <c r="BE154" s="648">
        <v>1.0961555555432101</v>
      </c>
      <c r="BF154" s="649">
        <v>1</v>
      </c>
      <c r="BG154" s="1374">
        <v>1389.2413701160699</v>
      </c>
      <c r="BH154" s="1375">
        <f t="shared" si="92"/>
        <v>1390.6234580490609</v>
      </c>
      <c r="BI154" s="1376">
        <f t="shared" si="93"/>
        <v>1390.6234580490609</v>
      </c>
      <c r="BJ154" s="1378">
        <f t="shared" si="94"/>
        <v>1387.5351940841724</v>
      </c>
      <c r="BK154" s="335">
        <f t="shared" si="95"/>
        <v>-3.5646723376552468E-2</v>
      </c>
      <c r="BL154" s="665" t="e">
        <f t="shared" si="96"/>
        <v>#N/A</v>
      </c>
      <c r="BM154" s="683"/>
      <c r="BN154" s="684" t="str">
        <f t="shared" si="97"/>
        <v/>
      </c>
      <c r="BO154" s="685">
        <f t="shared" si="113"/>
        <v>1474.1686591684681</v>
      </c>
      <c r="BP154" s="686">
        <f t="shared" si="114"/>
        <v>1283.9606158399479</v>
      </c>
      <c r="BQ154" s="776">
        <v>1387.3616573106667</v>
      </c>
      <c r="BR154" s="691">
        <f t="shared" si="100"/>
        <v>1.2508402015520836E-4</v>
      </c>
      <c r="BS154" s="665" t="e">
        <f t="shared" si="103"/>
        <v>#N/A</v>
      </c>
      <c r="BT154" s="683"/>
      <c r="BU154" s="684" t="str">
        <f t="shared" si="104"/>
        <v/>
      </c>
      <c r="BV154" s="695">
        <f t="shared" si="105"/>
        <v>7.1907094669331428E-2</v>
      </c>
      <c r="BW154" s="728">
        <f t="shared" si="106"/>
        <v>-9.74137617598686E-2</v>
      </c>
      <c r="BX154" s="725">
        <f t="shared" si="108"/>
        <v>3.283640919321873E-2</v>
      </c>
      <c r="BY154" s="726">
        <f t="shared" si="109"/>
        <v>-7.9646992531434702E-4</v>
      </c>
      <c r="BZ154" s="943">
        <f t="shared" si="115"/>
        <v>-5.0998387644617393E-3</v>
      </c>
      <c r="CA154" s="947">
        <f t="shared" si="116"/>
        <v>1391.8102702734209</v>
      </c>
      <c r="CB154" s="831">
        <f t="shared" si="110"/>
        <v>9.4779206777033151E-2</v>
      </c>
      <c r="CC154" s="723">
        <f t="shared" si="111"/>
        <v>0.2983549397125923</v>
      </c>
      <c r="CD154" s="723">
        <f t="shared" si="112"/>
        <v>-0.10879652615852599</v>
      </c>
      <c r="CE154" s="786">
        <f>[3]OUTM!M154</f>
        <v>108.13412230365314</v>
      </c>
      <c r="CF154" s="779">
        <f>[1]OUTM!$T442</f>
        <v>0</v>
      </c>
      <c r="CG154" s="781">
        <f>[1]OUTM!$U442</f>
        <v>0</v>
      </c>
    </row>
    <row r="155" spans="1:85" ht="13.8" x14ac:dyDescent="0.25">
      <c r="A155" s="14">
        <v>2006.01</v>
      </c>
      <c r="B155" s="931">
        <f>[2]Pat!$B155/1000</f>
        <v>66.275999999999996</v>
      </c>
      <c r="C155" s="648">
        <v>1.7680480513916701</v>
      </c>
      <c r="D155" s="649">
        <v>1</v>
      </c>
      <c r="E155" s="767">
        <v>37.040203348334998</v>
      </c>
      <c r="F155" s="768">
        <f t="shared" si="118"/>
        <v>37.485406546407312</v>
      </c>
      <c r="G155" s="769">
        <f t="shared" si="119"/>
        <v>37.485406546407312</v>
      </c>
      <c r="H155" s="772">
        <f t="shared" si="124"/>
        <v>37.119863567934807</v>
      </c>
      <c r="I155" s="662">
        <f t="shared" si="125"/>
        <v>1.6131483432928209E-2</v>
      </c>
      <c r="J155" s="665" t="e">
        <f t="shared" si="130"/>
        <v>#N/A</v>
      </c>
      <c r="K155" s="683"/>
      <c r="L155" s="684" t="str">
        <f t="shared" si="128"/>
        <v/>
      </c>
      <c r="M155" s="685">
        <f t="shared" si="137"/>
        <v>39.266208976607949</v>
      </c>
      <c r="N155" s="686">
        <f t="shared" si="138"/>
        <v>32.174369505138536</v>
      </c>
      <c r="O155" s="776">
        <v>33.473326216324693</v>
      </c>
      <c r="P155" s="691">
        <f t="shared" si="120"/>
        <v>0.10893860168075342</v>
      </c>
      <c r="Q155" s="665" t="e">
        <f t="shared" si="131"/>
        <v>#N/A</v>
      </c>
      <c r="R155" s="683"/>
      <c r="S155" s="684" t="str">
        <f t="shared" si="132"/>
        <v/>
      </c>
      <c r="T155" s="695">
        <f t="shared" si="139"/>
        <v>0.12355553808241093</v>
      </c>
      <c r="U155" s="728">
        <f t="shared" si="140"/>
        <v>1.4167835421899255E-2</v>
      </c>
      <c r="V155" s="725">
        <f t="shared" si="146"/>
        <v>0.20193117869887311</v>
      </c>
      <c r="W155" s="726">
        <f t="shared" si="147"/>
        <v>0.21258605439413736</v>
      </c>
      <c r="X155" s="727">
        <f t="shared" si="86"/>
        <v>0.22297728475986434</v>
      </c>
      <c r="Y155" s="724">
        <f t="shared" si="144"/>
        <v>33.959371601240456</v>
      </c>
      <c r="Z155" s="108">
        <f t="shared" si="148"/>
        <v>6.8043152465711701E-2</v>
      </c>
      <c r="AA155" s="723">
        <f t="shared" si="148"/>
        <v>0.26104796967449617</v>
      </c>
      <c r="AB155" s="723">
        <f t="shared" si="148"/>
        <v>-0.12496166474307278</v>
      </c>
      <c r="AC155" s="931">
        <f>[2]Pat!$D155/1000</f>
        <v>105.34699999999999</v>
      </c>
      <c r="AD155" s="648">
        <v>1.0862466375331601</v>
      </c>
      <c r="AE155" s="649">
        <v>1</v>
      </c>
      <c r="AF155" s="767">
        <v>94.058609460864105</v>
      </c>
      <c r="AG155" s="768">
        <f t="shared" si="121"/>
        <v>96.98257868879621</v>
      </c>
      <c r="AH155" s="769">
        <f t="shared" si="122"/>
        <v>96.98257868879621</v>
      </c>
      <c r="AI155" s="772">
        <f t="shared" si="126"/>
        <v>94.308391750417726</v>
      </c>
      <c r="AJ155" s="662">
        <f t="shared" si="127"/>
        <v>4.4806033108796273E-2</v>
      </c>
      <c r="AK155" s="665" t="e">
        <f t="shared" si="129"/>
        <v>#N/A</v>
      </c>
      <c r="AL155" s="683"/>
      <c r="AM155" s="684" t="str">
        <f t="shared" si="141"/>
        <v/>
      </c>
      <c r="AN155" s="685">
        <f t="shared" si="142"/>
        <v>103.25593101948617</v>
      </c>
      <c r="AO155" s="686">
        <f t="shared" si="143"/>
        <v>83.365183752406281</v>
      </c>
      <c r="AP155" s="776">
        <v>91.89804209038688</v>
      </c>
      <c r="AQ155" s="691">
        <f t="shared" si="123"/>
        <v>2.622852027315381E-2</v>
      </c>
      <c r="AR155" s="665" t="e">
        <f t="shared" si="133"/>
        <v>#N/A</v>
      </c>
      <c r="AS155" s="683"/>
      <c r="AT155" s="684" t="str">
        <f t="shared" si="134"/>
        <v/>
      </c>
      <c r="AU155" s="695">
        <f t="shared" si="135"/>
        <v>7.5939249501790318E-2</v>
      </c>
      <c r="AV155" s="728">
        <f t="shared" si="136"/>
        <v>-2.567151921960209E-2</v>
      </c>
      <c r="AW155" s="725">
        <f t="shared" si="149"/>
        <v>0.1367789269364994</v>
      </c>
      <c r="AX155" s="726">
        <f t="shared" si="150"/>
        <v>0.18363898645348775</v>
      </c>
      <c r="AY155" s="727">
        <f t="shared" si="87"/>
        <v>0.15409090542123627</v>
      </c>
      <c r="AZ155" s="724">
        <f t="shared" si="145"/>
        <v>87.023162108072</v>
      </c>
      <c r="BA155" s="108">
        <f t="shared" si="151"/>
        <v>4.7029155077431911E-2</v>
      </c>
      <c r="BB155" s="723">
        <f t="shared" si="151"/>
        <v>0.1285735137719542</v>
      </c>
      <c r="BC155" s="723">
        <f t="shared" si="151"/>
        <v>-3.4515203617090359E-2</v>
      </c>
      <c r="BD155" s="1387">
        <v>1632.3163252199997</v>
      </c>
      <c r="BE155" s="648">
        <v>1.2120098588280599</v>
      </c>
      <c r="BF155" s="649">
        <v>1</v>
      </c>
      <c r="BG155" s="1374">
        <v>1352.64158252736</v>
      </c>
      <c r="BH155" s="1375">
        <f t="shared" si="92"/>
        <v>1346.7846926578227</v>
      </c>
      <c r="BI155" s="1376">
        <f t="shared" si="93"/>
        <v>1346.7846926578227</v>
      </c>
      <c r="BJ155" s="1378">
        <f t="shared" si="94"/>
        <v>1343.0955038506731</v>
      </c>
      <c r="BK155" s="335">
        <f t="shared" si="95"/>
        <v>-3.2551904086076042E-2</v>
      </c>
      <c r="BL155" s="665" t="e">
        <f t="shared" si="96"/>
        <v>#N/A</v>
      </c>
      <c r="BM155" s="683"/>
      <c r="BN155" s="684" t="str">
        <f t="shared" si="97"/>
        <v/>
      </c>
      <c r="BO155" s="685">
        <f t="shared" si="113"/>
        <v>1474.1686591684681</v>
      </c>
      <c r="BP155" s="686">
        <f t="shared" si="114"/>
        <v>1283.9606158399479</v>
      </c>
      <c r="BQ155" s="776">
        <v>1392.8077867098173</v>
      </c>
      <c r="BR155" s="691">
        <f t="shared" si="100"/>
        <v>-3.5692134502333439E-2</v>
      </c>
      <c r="BS155" s="665" t="e">
        <f t="shared" si="103"/>
        <v>#N/A</v>
      </c>
      <c r="BT155" s="683"/>
      <c r="BU155" s="684" t="str">
        <f t="shared" si="104"/>
        <v/>
      </c>
      <c r="BV155" s="695">
        <f t="shared" si="105"/>
        <v>7.1907094669331428E-2</v>
      </c>
      <c r="BW155" s="728">
        <f t="shared" si="106"/>
        <v>-9.74137617598686E-2</v>
      </c>
      <c r="BX155" s="725">
        <f t="shared" si="108"/>
        <v>-6.4325759149536088E-3</v>
      </c>
      <c r="BY155" s="726">
        <f t="shared" si="109"/>
        <v>-6.3658655766780314E-2</v>
      </c>
      <c r="BZ155" s="943">
        <f t="shared" si="115"/>
        <v>-2.8904584401039157E-2</v>
      </c>
      <c r="CA155" s="947">
        <f t="shared" si="116"/>
        <v>1391.0856454199115</v>
      </c>
      <c r="CB155" s="831">
        <f t="shared" si="110"/>
        <v>9.4779206777033151E-2</v>
      </c>
      <c r="CC155" s="723">
        <f t="shared" si="111"/>
        <v>0.2983549397125923</v>
      </c>
      <c r="CD155" s="723">
        <f t="shared" si="112"/>
        <v>-0.10879652615852599</v>
      </c>
      <c r="CE155" s="786">
        <f>[3]OUTM!M155</f>
        <v>109.26528587044123</v>
      </c>
      <c r="CF155" s="779">
        <f>[1]OUTM!$T443</f>
        <v>0</v>
      </c>
      <c r="CG155" s="781">
        <f>[1]OUTM!$U443</f>
        <v>0</v>
      </c>
    </row>
    <row r="156" spans="1:85" ht="13.8" x14ac:dyDescent="0.25">
      <c r="A156" s="14">
        <v>2006.02</v>
      </c>
      <c r="B156" s="931">
        <f>[2]Pat!$B156/1000</f>
        <v>32.753999999999998</v>
      </c>
      <c r="C156" s="648">
        <v>0.88029498360113101</v>
      </c>
      <c r="D156" s="649">
        <v>1</v>
      </c>
      <c r="E156" s="767">
        <v>37.584968371729403</v>
      </c>
      <c r="F156" s="768">
        <f t="shared" si="118"/>
        <v>37.207982108462303</v>
      </c>
      <c r="G156" s="769">
        <f t="shared" si="119"/>
        <v>37.207982108462303</v>
      </c>
      <c r="H156" s="772">
        <f t="shared" si="124"/>
        <v>37.515232127085916</v>
      </c>
      <c r="I156" s="662">
        <f t="shared" si="125"/>
        <v>1.0594808080686701E-2</v>
      </c>
      <c r="J156" s="665" t="e">
        <f t="shared" si="130"/>
        <v>#N/A</v>
      </c>
      <c r="K156" s="683"/>
      <c r="L156" s="684" t="str">
        <f t="shared" si="128"/>
        <v/>
      </c>
      <c r="M156" s="685">
        <f t="shared" si="137"/>
        <v>40.551406079569418</v>
      </c>
      <c r="N156" s="686">
        <f t="shared" si="138"/>
        <v>32.857757450907535</v>
      </c>
      <c r="O156" s="776">
        <v>33.989268943091687</v>
      </c>
      <c r="P156" s="691">
        <f t="shared" si="120"/>
        <v>0.10373754110150935</v>
      </c>
      <c r="Q156" s="665" t="e">
        <f t="shared" si="131"/>
        <v>#N/A</v>
      </c>
      <c r="R156" s="683"/>
      <c r="S156" s="684" t="str">
        <f t="shared" si="132"/>
        <v/>
      </c>
      <c r="T156" s="695">
        <f t="shared" si="139"/>
        <v>0.12355553808241093</v>
      </c>
      <c r="U156" s="728">
        <f t="shared" si="140"/>
        <v>1.4167835421899255E-2</v>
      </c>
      <c r="V156" s="725">
        <f t="shared" si="146"/>
        <v>0.18725067307994303</v>
      </c>
      <c r="W156" s="726">
        <f t="shared" si="147"/>
        <v>0.20182836032098272</v>
      </c>
      <c r="X156" s="727">
        <f t="shared" si="86"/>
        <v>0.2139292663240866</v>
      </c>
      <c r="Y156" s="724">
        <f t="shared" si="144"/>
        <v>34.452440211056697</v>
      </c>
      <c r="Z156" s="108">
        <f t="shared" si="148"/>
        <v>6.8043152465711701E-2</v>
      </c>
      <c r="AA156" s="723">
        <f t="shared" si="148"/>
        <v>0.26104796967449617</v>
      </c>
      <c r="AB156" s="723">
        <f t="shared" si="148"/>
        <v>-0.12496166474307278</v>
      </c>
      <c r="AC156" s="931">
        <f>[2]Pat!$D156/1000</f>
        <v>87.600999999999999</v>
      </c>
      <c r="AD156" s="648">
        <v>0.90554458088537304</v>
      </c>
      <c r="AE156" s="649">
        <v>1</v>
      </c>
      <c r="AF156" s="767">
        <v>96.225855249333904</v>
      </c>
      <c r="AG156" s="768">
        <f t="shared" si="121"/>
        <v>96.738473012946926</v>
      </c>
      <c r="AH156" s="769">
        <f t="shared" si="122"/>
        <v>96.738473012946926</v>
      </c>
      <c r="AI156" s="772">
        <f t="shared" si="126"/>
        <v>96.371866154871498</v>
      </c>
      <c r="AJ156" s="662">
        <f t="shared" si="127"/>
        <v>2.16441385447795E-2</v>
      </c>
      <c r="AK156" s="665" t="e">
        <f t="shared" si="129"/>
        <v>#N/A</v>
      </c>
      <c r="AL156" s="683"/>
      <c r="AM156" s="684" t="str">
        <f t="shared" si="141"/>
        <v/>
      </c>
      <c r="AN156" s="685">
        <f t="shared" si="142"/>
        <v>103.25593101948617</v>
      </c>
      <c r="AO156" s="686">
        <f t="shared" si="143"/>
        <v>84.510187760178098</v>
      </c>
      <c r="AP156" s="776">
        <v>92.736861187535681</v>
      </c>
      <c r="AQ156" s="691">
        <f t="shared" si="123"/>
        <v>3.9196980799091063E-2</v>
      </c>
      <c r="AR156" s="665" t="e">
        <f t="shared" si="133"/>
        <v>#N/A</v>
      </c>
      <c r="AS156" s="683"/>
      <c r="AT156" s="684" t="str">
        <f t="shared" si="134"/>
        <v/>
      </c>
      <c r="AU156" s="695">
        <f t="shared" si="135"/>
        <v>7.5939249501790318E-2</v>
      </c>
      <c r="AV156" s="728">
        <f t="shared" si="136"/>
        <v>-2.567151921960209E-2</v>
      </c>
      <c r="AW156" s="725">
        <f t="shared" si="149"/>
        <v>0.15373299370366023</v>
      </c>
      <c r="AX156" s="726">
        <f t="shared" si="150"/>
        <v>0.2072940561723724</v>
      </c>
      <c r="AY156" s="727">
        <f t="shared" si="87"/>
        <v>0.16671068160658065</v>
      </c>
      <c r="AZ156" s="724">
        <f t="shared" si="145"/>
        <v>88.093277953307322</v>
      </c>
      <c r="BA156" s="108">
        <f t="shared" si="151"/>
        <v>4.7029155077431911E-2</v>
      </c>
      <c r="BB156" s="723">
        <f t="shared" si="151"/>
        <v>0.1285735137719542</v>
      </c>
      <c r="BC156" s="723">
        <f t="shared" si="151"/>
        <v>-3.4515203617090359E-2</v>
      </c>
      <c r="BD156" s="1387">
        <v>1476.5478943022297</v>
      </c>
      <c r="BE156" s="648">
        <v>1.1462197683017701</v>
      </c>
      <c r="BF156" s="649">
        <v>1</v>
      </c>
      <c r="BG156" s="1374">
        <v>1324.4251909439599</v>
      </c>
      <c r="BH156" s="1375">
        <f t="shared" si="92"/>
        <v>1288.1891720379863</v>
      </c>
      <c r="BI156" s="1376">
        <f t="shared" si="93"/>
        <v>1288.1891720379863</v>
      </c>
      <c r="BJ156" s="1378">
        <f t="shared" si="94"/>
        <v>1303.7223704629828</v>
      </c>
      <c r="BK156" s="335">
        <f t="shared" si="95"/>
        <v>-2.9753492586324166E-2</v>
      </c>
      <c r="BL156" s="665" t="e">
        <f t="shared" si="96"/>
        <v>#N/A</v>
      </c>
      <c r="BM156" s="683"/>
      <c r="BN156" s="684" t="str">
        <f t="shared" si="97"/>
        <v/>
      </c>
      <c r="BO156" s="685">
        <f t="shared" si="113"/>
        <v>1474.1686591684681</v>
      </c>
      <c r="BP156" s="686">
        <f t="shared" si="114"/>
        <v>1283.9606158399479</v>
      </c>
      <c r="BQ156" s="776">
        <v>1397.8619399671127</v>
      </c>
      <c r="BR156" s="691">
        <f t="shared" si="100"/>
        <v>-6.7345398578020355E-2</v>
      </c>
      <c r="BS156" s="665" t="e">
        <f t="shared" si="103"/>
        <v>#N/A</v>
      </c>
      <c r="BT156" s="683"/>
      <c r="BU156" s="684" t="str">
        <f t="shared" si="104"/>
        <v/>
      </c>
      <c r="BV156" s="695">
        <f t="shared" si="105"/>
        <v>7.1907094669331428E-2</v>
      </c>
      <c r="BW156" s="728">
        <f t="shared" si="106"/>
        <v>-9.74137617598686E-2</v>
      </c>
      <c r="BX156" s="725">
        <f t="shared" si="108"/>
        <v>-1.4001906308323764E-2</v>
      </c>
      <c r="BY156" s="726">
        <f t="shared" si="109"/>
        <v>-0.11285185051641011</v>
      </c>
      <c r="BZ156" s="943">
        <f t="shared" si="115"/>
        <v>-5.3807576992233708E-2</v>
      </c>
      <c r="CA156" s="947">
        <f t="shared" si="116"/>
        <v>1389.5428264732964</v>
      </c>
      <c r="CB156" s="831">
        <f t="shared" si="110"/>
        <v>9.4779206777033151E-2</v>
      </c>
      <c r="CC156" s="723">
        <f t="shared" si="111"/>
        <v>0.2983549397125923</v>
      </c>
      <c r="CD156" s="723">
        <f t="shared" si="112"/>
        <v>-0.10879652615852599</v>
      </c>
      <c r="CE156" s="786">
        <f>[3]OUTM!M156</f>
        <v>108.99008378942521</v>
      </c>
      <c r="CF156" s="779">
        <f>[1]OUTM!$T444</f>
        <v>0</v>
      </c>
      <c r="CG156" s="781">
        <f>[1]OUTM!$U444</f>
        <v>0</v>
      </c>
    </row>
    <row r="157" spans="1:85" ht="13.8" x14ac:dyDescent="0.25">
      <c r="A157" s="14">
        <v>2006.03</v>
      </c>
      <c r="B157" s="931">
        <f>[2]Pat!$B157/1000</f>
        <v>40.837000000000003</v>
      </c>
      <c r="C157" s="648">
        <v>1.0701643942751999</v>
      </c>
      <c r="D157" s="649">
        <v>1</v>
      </c>
      <c r="E157" s="767">
        <v>37.828210387856998</v>
      </c>
      <c r="F157" s="768">
        <f t="shared" si="118"/>
        <v>38.159557745011739</v>
      </c>
      <c r="G157" s="769">
        <f t="shared" si="119"/>
        <v>38.159557745011739</v>
      </c>
      <c r="H157" s="772">
        <f t="shared" si="124"/>
        <v>38.064166208209222</v>
      </c>
      <c r="I157" s="662">
        <f t="shared" si="125"/>
        <v>1.4526279537987153E-2</v>
      </c>
      <c r="J157" s="665" t="e">
        <f t="shared" si="130"/>
        <v>#N/A</v>
      </c>
      <c r="K157" s="683"/>
      <c r="L157" s="684" t="str">
        <f t="shared" si="128"/>
        <v/>
      </c>
      <c r="M157" s="685">
        <f t="shared" si="137"/>
        <v>42.732795516146382</v>
      </c>
      <c r="N157" s="686">
        <f t="shared" si="138"/>
        <v>33.494054413800214</v>
      </c>
      <c r="O157" s="776">
        <v>34.506592802887944</v>
      </c>
      <c r="P157" s="691">
        <f t="shared" si="120"/>
        <v>0.10309836806094452</v>
      </c>
      <c r="Q157" s="665" t="e">
        <f t="shared" si="131"/>
        <v>#N/A</v>
      </c>
      <c r="R157" s="683"/>
      <c r="S157" s="684" t="str">
        <f t="shared" si="132"/>
        <v/>
      </c>
      <c r="T157" s="695">
        <f t="shared" si="139"/>
        <v>0.12355553808241093</v>
      </c>
      <c r="U157" s="728">
        <f t="shared" si="140"/>
        <v>1.4167835421899255E-2</v>
      </c>
      <c r="V157" s="725">
        <f t="shared" si="146"/>
        <v>0.19175664271476056</v>
      </c>
      <c r="W157" s="726">
        <f t="shared" si="147"/>
        <v>0.2020753522410228</v>
      </c>
      <c r="X157" s="727">
        <f t="shared" si="86"/>
        <v>0.21315448248445845</v>
      </c>
      <c r="Y157" s="724">
        <f t="shared" si="144"/>
        <v>34.9628252215957</v>
      </c>
      <c r="Z157" s="108">
        <f t="shared" si="148"/>
        <v>6.8043152465711701E-2</v>
      </c>
      <c r="AA157" s="723">
        <f t="shared" si="148"/>
        <v>0.26104796967449617</v>
      </c>
      <c r="AB157" s="723">
        <f t="shared" si="148"/>
        <v>-0.12496166474307278</v>
      </c>
      <c r="AC157" s="931">
        <f>[2]Pat!$D157/1000</f>
        <v>99.397000000000006</v>
      </c>
      <c r="AD157" s="648">
        <v>1.0459765843559401</v>
      </c>
      <c r="AE157" s="649">
        <v>1</v>
      </c>
      <c r="AF157" s="767">
        <v>98.467017469856202</v>
      </c>
      <c r="AG157" s="768">
        <f t="shared" si="121"/>
        <v>95.027939904795943</v>
      </c>
      <c r="AH157" s="769">
        <f t="shared" si="122"/>
        <v>95.027939904795943</v>
      </c>
      <c r="AI157" s="772">
        <f t="shared" si="126"/>
        <v>98.175668836109281</v>
      </c>
      <c r="AJ157" s="662">
        <f t="shared" si="127"/>
        <v>1.8544098978581156E-2</v>
      </c>
      <c r="AK157" s="665" t="e">
        <f t="shared" si="129"/>
        <v>#N/A</v>
      </c>
      <c r="AL157" s="683"/>
      <c r="AM157" s="684" t="str">
        <f t="shared" si="141"/>
        <v/>
      </c>
      <c r="AN157" s="685">
        <f t="shared" si="142"/>
        <v>105.12923278851557</v>
      </c>
      <c r="AO157" s="686">
        <f t="shared" si="143"/>
        <v>85.245680990708138</v>
      </c>
      <c r="AP157" s="776">
        <v>93.575897923459664</v>
      </c>
      <c r="AQ157" s="691">
        <f t="shared" si="123"/>
        <v>4.915550921469114E-2</v>
      </c>
      <c r="AR157" s="665" t="e">
        <f t="shared" si="133"/>
        <v>#N/A</v>
      </c>
      <c r="AS157" s="683"/>
      <c r="AT157" s="684" t="str">
        <f t="shared" si="134"/>
        <v/>
      </c>
      <c r="AU157" s="695">
        <f t="shared" si="135"/>
        <v>7.5939249501790318E-2</v>
      </c>
      <c r="AV157" s="728">
        <f t="shared" si="136"/>
        <v>-2.567151921960209E-2</v>
      </c>
      <c r="AW157" s="725">
        <f t="shared" si="149"/>
        <v>0.16825182046405618</v>
      </c>
      <c r="AX157" s="726">
        <f t="shared" si="150"/>
        <v>0.22146781358929402</v>
      </c>
      <c r="AY157" s="727">
        <f t="shared" si="87"/>
        <v>0.17807133440489631</v>
      </c>
      <c r="AZ157" s="724">
        <f t="shared" si="145"/>
        <v>89.271550959007286</v>
      </c>
      <c r="BA157" s="108">
        <f t="shared" si="151"/>
        <v>4.7029155077431911E-2</v>
      </c>
      <c r="BB157" s="723">
        <f t="shared" si="151"/>
        <v>0.1285735137719542</v>
      </c>
      <c r="BC157" s="723">
        <f t="shared" si="151"/>
        <v>-3.4515203617090359E-2</v>
      </c>
      <c r="BD157" s="1387">
        <v>1094.7932738852428</v>
      </c>
      <c r="BE157" s="648">
        <v>0.84754266510748499</v>
      </c>
      <c r="BF157" s="649">
        <v>1</v>
      </c>
      <c r="BG157" s="1374">
        <v>1307.7275563440301</v>
      </c>
      <c r="BH157" s="1375">
        <f t="shared" si="92"/>
        <v>1291.7264451181363</v>
      </c>
      <c r="BI157" s="1376">
        <f t="shared" si="93"/>
        <v>1291.7264451181363</v>
      </c>
      <c r="BJ157" s="1378">
        <f t="shared" si="94"/>
        <v>1293.7471214065472</v>
      </c>
      <c r="BK157" s="335">
        <f t="shared" si="95"/>
        <v>-7.6807817207767077E-3</v>
      </c>
      <c r="BL157" s="665" t="e">
        <f t="shared" si="96"/>
        <v>#N/A</v>
      </c>
      <c r="BM157" s="683"/>
      <c r="BN157" s="684" t="str">
        <f t="shared" si="97"/>
        <v/>
      </c>
      <c r="BO157" s="685">
        <f t="shared" si="113"/>
        <v>1474.1686591684681</v>
      </c>
      <c r="BP157" s="686">
        <f t="shared" si="114"/>
        <v>1283.9606158399479</v>
      </c>
      <c r="BQ157" s="776">
        <v>1402.5280966600517</v>
      </c>
      <c r="BR157" s="691">
        <f t="shared" si="100"/>
        <v>-7.7560638900962542E-2</v>
      </c>
      <c r="BS157" s="665" t="e">
        <f t="shared" si="103"/>
        <v>#N/A</v>
      </c>
      <c r="BT157" s="683"/>
      <c r="BU157" s="684" t="str">
        <f t="shared" si="104"/>
        <v/>
      </c>
      <c r="BV157" s="695">
        <f t="shared" si="105"/>
        <v>7.1907094669331428E-2</v>
      </c>
      <c r="BW157" s="728">
        <f t="shared" si="106"/>
        <v>-9.74137617598686E-2</v>
      </c>
      <c r="BX157" s="725">
        <f t="shared" si="108"/>
        <v>-1.162843373376854E-2</v>
      </c>
      <c r="BY157" s="726">
        <f t="shared" si="109"/>
        <v>-0.12354904531719058</v>
      </c>
      <c r="BZ157" s="943">
        <f t="shared" si="115"/>
        <v>-5.9457782829491768E-2</v>
      </c>
      <c r="CA157" s="947">
        <f t="shared" si="116"/>
        <v>1388.2743888074933</v>
      </c>
      <c r="CB157" s="831">
        <f t="shared" si="110"/>
        <v>9.4779206777033151E-2</v>
      </c>
      <c r="CC157" s="723">
        <f t="shared" si="111"/>
        <v>0.2983549397125923</v>
      </c>
      <c r="CD157" s="723">
        <f t="shared" si="112"/>
        <v>-0.10879652615852599</v>
      </c>
      <c r="CE157" s="786">
        <f>[3]OUTM!M157</f>
        <v>109.56007158158388</v>
      </c>
      <c r="CF157" s="779">
        <f>[1]OUTM!$T445</f>
        <v>0</v>
      </c>
      <c r="CG157" s="781">
        <f>[1]OUTM!$U445</f>
        <v>0</v>
      </c>
    </row>
    <row r="158" spans="1:85" ht="13.8" x14ac:dyDescent="0.25">
      <c r="A158" s="14">
        <v>2006.04</v>
      </c>
      <c r="B158" s="931">
        <f>[2]Pat!$B158/1000</f>
        <v>34.670999999999999</v>
      </c>
      <c r="C158" s="648">
        <v>0.89520752427227301</v>
      </c>
      <c r="D158" s="649">
        <v>1</v>
      </c>
      <c r="E158" s="767">
        <v>37.828867452585101</v>
      </c>
      <c r="F158" s="768">
        <f t="shared" si="118"/>
        <v>38.729567234351109</v>
      </c>
      <c r="G158" s="769">
        <f t="shared" si="119"/>
        <v>38.729567234351109</v>
      </c>
      <c r="H158" s="772">
        <f t="shared" si="124"/>
        <v>38.203904523121111</v>
      </c>
      <c r="I158" s="662">
        <f t="shared" si="125"/>
        <v>3.6644029391938774E-3</v>
      </c>
      <c r="J158" s="665" t="e">
        <f t="shared" si="130"/>
        <v>#N/A</v>
      </c>
      <c r="K158" s="683"/>
      <c r="L158" s="684" t="str">
        <f t="shared" si="128"/>
        <v/>
      </c>
      <c r="M158" s="685">
        <f t="shared" si="137"/>
        <v>44.454209138233615</v>
      </c>
      <c r="N158" s="686">
        <f t="shared" si="138"/>
        <v>33.494054413800214</v>
      </c>
      <c r="O158" s="776">
        <v>35.024951947176312</v>
      </c>
      <c r="P158" s="691">
        <f t="shared" si="120"/>
        <v>9.0762510702061983E-2</v>
      </c>
      <c r="Q158" s="665" t="e">
        <f t="shared" si="131"/>
        <v>#N/A</v>
      </c>
      <c r="R158" s="683"/>
      <c r="S158" s="684" t="str">
        <f t="shared" si="132"/>
        <v/>
      </c>
      <c r="T158" s="695">
        <f t="shared" si="139"/>
        <v>0.12014122282985507</v>
      </c>
      <c r="U158" s="728">
        <f t="shared" si="140"/>
        <v>1.4167835421899255E-2</v>
      </c>
      <c r="V158" s="725">
        <f t="shared" si="146"/>
        <v>0.18740180804536366</v>
      </c>
      <c r="W158" s="726">
        <f t="shared" si="147"/>
        <v>0.17782073952635891</v>
      </c>
      <c r="X158" s="727">
        <f t="shared" ref="X158:X221" si="152">(H158/Y151)^X$9-1</f>
        <v>0.1980163957848402</v>
      </c>
      <c r="Y158" s="724">
        <f t="shared" si="144"/>
        <v>35.465286473094245</v>
      </c>
      <c r="Z158" s="108">
        <f t="shared" si="148"/>
        <v>6.8043152465711701E-2</v>
      </c>
      <c r="AA158" s="723">
        <f t="shared" si="148"/>
        <v>0.26104796967449617</v>
      </c>
      <c r="AB158" s="723">
        <f t="shared" si="148"/>
        <v>-0.12496166474307278</v>
      </c>
      <c r="AC158" s="931">
        <f>[2]Pat!$D158/1000</f>
        <v>90.043999999999997</v>
      </c>
      <c r="AD158" s="648">
        <v>0.83111925249210294</v>
      </c>
      <c r="AE158" s="649">
        <v>0.68734452267785795</v>
      </c>
      <c r="AF158" s="767">
        <v>100.56107273566001</v>
      </c>
      <c r="AG158" s="768">
        <f t="shared" si="121"/>
        <v>108.34064994885384</v>
      </c>
      <c r="AH158" s="769">
        <f t="shared" si="122"/>
        <v>105.90832252189827</v>
      </c>
      <c r="AI158" s="772">
        <f t="shared" si="126"/>
        <v>101.58437244849362</v>
      </c>
      <c r="AJ158" s="662">
        <f t="shared" si="127"/>
        <v>3.4131295696788043E-2</v>
      </c>
      <c r="AK158" s="665" t="e">
        <f t="shared" si="129"/>
        <v>#N/A</v>
      </c>
      <c r="AL158" s="683"/>
      <c r="AM158" s="684" t="str">
        <f t="shared" si="141"/>
        <v/>
      </c>
      <c r="AN158" s="685">
        <f t="shared" si="142"/>
        <v>107.05316665927285</v>
      </c>
      <c r="AO158" s="686">
        <f t="shared" si="143"/>
        <v>85.245680990708138</v>
      </c>
      <c r="AP158" s="776">
        <v>94.414598682529601</v>
      </c>
      <c r="AQ158" s="691">
        <f t="shared" si="123"/>
        <v>7.5939249501790318E-2</v>
      </c>
      <c r="AR158" s="665" t="e">
        <f t="shared" si="133"/>
        <v>#N/A</v>
      </c>
      <c r="AS158" s="683"/>
      <c r="AT158" s="684">
        <f t="shared" si="134"/>
        <v>1</v>
      </c>
      <c r="AU158" s="695">
        <f t="shared" si="135"/>
        <v>7.5939249501790318E-2</v>
      </c>
      <c r="AV158" s="728">
        <f t="shared" si="136"/>
        <v>-2.567151921960209E-2</v>
      </c>
      <c r="AW158" s="725">
        <f t="shared" si="149"/>
        <v>0.21854673469200447</v>
      </c>
      <c r="AX158" s="726">
        <f t="shared" si="150"/>
        <v>0.26938905168897875</v>
      </c>
      <c r="AY158" s="727">
        <f t="shared" ref="AY158:AY221" si="153">(AI158/AZ151)^AY$9-1</f>
        <v>0.20700703612031113</v>
      </c>
      <c r="AZ158" s="724">
        <f t="shared" si="145"/>
        <v>90.789816683681238</v>
      </c>
      <c r="BA158" s="108">
        <f t="shared" si="151"/>
        <v>4.7029155077431911E-2</v>
      </c>
      <c r="BB158" s="723">
        <f t="shared" si="151"/>
        <v>0.1285735137719542</v>
      </c>
      <c r="BC158" s="723">
        <f t="shared" si="151"/>
        <v>-3.4515203617090359E-2</v>
      </c>
      <c r="BD158" s="1387">
        <v>1077.3412011149487</v>
      </c>
      <c r="BE158" s="648">
        <v>0.74790016152004601</v>
      </c>
      <c r="BF158" s="649">
        <v>0</v>
      </c>
      <c r="BG158" s="1374">
        <v>1303.3464233519301</v>
      </c>
      <c r="BH158" s="1375">
        <f t="shared" si="92"/>
        <v>1440.4879909710685</v>
      </c>
      <c r="BI158" s="1376">
        <f t="shared" si="93"/>
        <v>1303.3464233519301</v>
      </c>
      <c r="BJ158" s="1378">
        <f t="shared" si="94"/>
        <v>1308.5066652405649</v>
      </c>
      <c r="BK158" s="335">
        <f t="shared" si="95"/>
        <v>1.1343783748288644E-2</v>
      </c>
      <c r="BL158" s="665" t="e">
        <f t="shared" si="96"/>
        <v>#N/A</v>
      </c>
      <c r="BM158" s="683"/>
      <c r="BN158" s="684" t="str">
        <f t="shared" si="97"/>
        <v/>
      </c>
      <c r="BO158" s="685">
        <f t="shared" si="113"/>
        <v>1502.0347169469237</v>
      </c>
      <c r="BP158" s="686">
        <f t="shared" si="114"/>
        <v>1283.9606158399479</v>
      </c>
      <c r="BQ158" s="776">
        <v>1406.8097475833213</v>
      </c>
      <c r="BR158" s="691">
        <f t="shared" si="100"/>
        <v>-6.9876600237968045E-2</v>
      </c>
      <c r="BS158" s="665" t="e">
        <f t="shared" si="103"/>
        <v>#N/A</v>
      </c>
      <c r="BT158" s="683"/>
      <c r="BU158" s="684" t="str">
        <f t="shared" si="104"/>
        <v/>
      </c>
      <c r="BV158" s="695">
        <f t="shared" si="105"/>
        <v>7.1907094669331428E-2</v>
      </c>
      <c r="BW158" s="728">
        <f t="shared" si="106"/>
        <v>-9.74137617598686E-2</v>
      </c>
      <c r="BX158" s="725">
        <f t="shared" si="108"/>
        <v>-2.4168216844107304E-2</v>
      </c>
      <c r="BY158" s="726">
        <f t="shared" si="109"/>
        <v>-0.1034902761185218</v>
      </c>
      <c r="BZ158" s="943">
        <f t="shared" si="115"/>
        <v>-4.9417686836318309E-2</v>
      </c>
      <c r="CA158" s="947">
        <f t="shared" si="116"/>
        <v>1385.5737634390155</v>
      </c>
      <c r="CB158" s="831">
        <f t="shared" si="110"/>
        <v>9.4779206777033151E-2</v>
      </c>
      <c r="CC158" s="723">
        <f t="shared" si="111"/>
        <v>0.2983549397125923</v>
      </c>
      <c r="CD158" s="723">
        <f t="shared" si="112"/>
        <v>-0.10879652615852599</v>
      </c>
      <c r="CE158" s="786">
        <f>[3]OUTM!M158</f>
        <v>111.73520221853923</v>
      </c>
      <c r="CF158" s="779">
        <f>[1]OUTM!$T446</f>
        <v>0</v>
      </c>
      <c r="CG158" s="781">
        <f>[1]OUTM!$U446</f>
        <v>0</v>
      </c>
    </row>
    <row r="159" spans="1:85" ht="13.8" x14ac:dyDescent="0.25">
      <c r="A159" s="14">
        <v>2006.05</v>
      </c>
      <c r="B159" s="931">
        <f>[2]Pat!$B159/1000</f>
        <v>38.659999999999997</v>
      </c>
      <c r="C159" s="648">
        <v>1.0393331998993101</v>
      </c>
      <c r="D159" s="649">
        <v>1</v>
      </c>
      <c r="E159" s="767">
        <v>37.650655591767297</v>
      </c>
      <c r="F159" s="768">
        <f t="shared" si="118"/>
        <v>37.1969258787705</v>
      </c>
      <c r="G159" s="769">
        <f t="shared" si="119"/>
        <v>37.1969258787705</v>
      </c>
      <c r="H159" s="772">
        <f t="shared" si="124"/>
        <v>37.681847112087951</v>
      </c>
      <c r="I159" s="662">
        <f t="shared" si="125"/>
        <v>-1.375925350820854E-2</v>
      </c>
      <c r="J159" s="665" t="e">
        <f t="shared" si="130"/>
        <v>#N/A</v>
      </c>
      <c r="K159" s="683"/>
      <c r="L159" s="684" t="str">
        <f t="shared" si="128"/>
        <v/>
      </c>
      <c r="M159" s="685">
        <f t="shared" si="137"/>
        <v>45.215361564840357</v>
      </c>
      <c r="N159" s="686">
        <f t="shared" si="138"/>
        <v>33.494054413800214</v>
      </c>
      <c r="O159" s="776">
        <v>35.544018998724965</v>
      </c>
      <c r="P159" s="691">
        <f t="shared" si="120"/>
        <v>6.01459309775767E-2</v>
      </c>
      <c r="Q159" s="665" t="e">
        <f t="shared" si="131"/>
        <v>#N/A</v>
      </c>
      <c r="R159" s="683"/>
      <c r="S159" s="684" t="str">
        <f t="shared" si="132"/>
        <v/>
      </c>
      <c r="T159" s="695">
        <f t="shared" si="139"/>
        <v>0.12480194201387507</v>
      </c>
      <c r="U159" s="728">
        <f t="shared" si="140"/>
        <v>1.4167835421899255E-2</v>
      </c>
      <c r="V159" s="725">
        <f t="shared" si="146"/>
        <v>0.14681737389984817</v>
      </c>
      <c r="W159" s="726">
        <f t="shared" si="147"/>
        <v>0.118424960575783</v>
      </c>
      <c r="X159" s="727">
        <f t="shared" si="152"/>
        <v>0.16123730676096004</v>
      </c>
      <c r="Y159" s="724">
        <f t="shared" si="144"/>
        <v>35.867293944859277</v>
      </c>
      <c r="Z159" s="108">
        <f t="shared" si="148"/>
        <v>6.8043152465711701E-2</v>
      </c>
      <c r="AA159" s="723">
        <f t="shared" si="148"/>
        <v>0.26104796967449617</v>
      </c>
      <c r="AB159" s="723">
        <f t="shared" si="148"/>
        <v>-0.12496166474307278</v>
      </c>
      <c r="AC159" s="931">
        <f>[2]Pat!$D159/1000</f>
        <v>104.729</v>
      </c>
      <c r="AD159" s="648">
        <v>1.0526278246951899</v>
      </c>
      <c r="AE159" s="649">
        <v>1</v>
      </c>
      <c r="AF159" s="767">
        <v>102.068750897573</v>
      </c>
      <c r="AG159" s="768">
        <f t="shared" si="121"/>
        <v>99.492904845382029</v>
      </c>
      <c r="AH159" s="769">
        <f t="shared" si="122"/>
        <v>99.492904845382029</v>
      </c>
      <c r="AI159" s="772">
        <f t="shared" si="126"/>
        <v>101.61456925876041</v>
      </c>
      <c r="AJ159" s="662">
        <f t="shared" si="127"/>
        <v>2.9721424959559226E-4</v>
      </c>
      <c r="AK159" s="665" t="e">
        <f t="shared" si="129"/>
        <v>#N/A</v>
      </c>
      <c r="AL159" s="683"/>
      <c r="AM159" s="684" t="str">
        <f t="shared" si="141"/>
        <v/>
      </c>
      <c r="AN159" s="685">
        <f t="shared" si="142"/>
        <v>107.998406649934</v>
      </c>
      <c r="AO159" s="686">
        <f t="shared" si="143"/>
        <v>85.475359240695227</v>
      </c>
      <c r="AP159" s="776">
        <v>95.252433731623583</v>
      </c>
      <c r="AQ159" s="691">
        <f t="shared" si="123"/>
        <v>6.6792367164731248E-2</v>
      </c>
      <c r="AR159" s="665" t="e">
        <f t="shared" si="133"/>
        <v>#N/A</v>
      </c>
      <c r="AS159" s="683"/>
      <c r="AT159" s="684" t="str">
        <f t="shared" si="134"/>
        <v/>
      </c>
      <c r="AU159" s="695">
        <f t="shared" si="135"/>
        <v>7.5939249501790318E-2</v>
      </c>
      <c r="AV159" s="728">
        <f t="shared" si="136"/>
        <v>-2.567151921960209E-2</v>
      </c>
      <c r="AW159" s="725">
        <f t="shared" si="149"/>
        <v>0.20239431424671439</v>
      </c>
      <c r="AX159" s="726">
        <f t="shared" si="150"/>
        <v>0.23115209112315416</v>
      </c>
      <c r="AY159" s="727">
        <f t="shared" si="153"/>
        <v>0.19259034223394544</v>
      </c>
      <c r="AZ159" s="724">
        <f t="shared" si="145"/>
        <v>92.215181808563102</v>
      </c>
      <c r="BA159" s="108">
        <f t="shared" si="151"/>
        <v>4.7029155077431911E-2</v>
      </c>
      <c r="BB159" s="723">
        <f t="shared" si="151"/>
        <v>0.1285735137719542</v>
      </c>
      <c r="BC159" s="723">
        <f t="shared" si="151"/>
        <v>-3.4515203617090359E-2</v>
      </c>
      <c r="BD159" s="1387">
        <v>1095.4813268383214</v>
      </c>
      <c r="BE159" s="648">
        <v>0.82021210136290901</v>
      </c>
      <c r="BF159" s="649">
        <v>1</v>
      </c>
      <c r="BG159" s="1374">
        <v>1303.7610972186701</v>
      </c>
      <c r="BH159" s="1375">
        <f t="shared" si="92"/>
        <v>1335.6073691402628</v>
      </c>
      <c r="BI159" s="1376">
        <f t="shared" si="93"/>
        <v>1335.6073691402628</v>
      </c>
      <c r="BJ159" s="1378">
        <f t="shared" si="94"/>
        <v>1318.115451785661</v>
      </c>
      <c r="BK159" s="335">
        <f t="shared" si="95"/>
        <v>7.3164916619013294E-3</v>
      </c>
      <c r="BL159" s="665" t="e">
        <f t="shared" si="96"/>
        <v>#N/A</v>
      </c>
      <c r="BM159" s="683"/>
      <c r="BN159" s="684" t="str">
        <f t="shared" si="97"/>
        <v/>
      </c>
      <c r="BO159" s="685">
        <f t="shared" si="113"/>
        <v>1580.9474461283955</v>
      </c>
      <c r="BP159" s="686">
        <f t="shared" si="114"/>
        <v>1283.9606158399479</v>
      </c>
      <c r="BQ159" s="776">
        <v>1410.7098187290374</v>
      </c>
      <c r="BR159" s="691">
        <f t="shared" si="100"/>
        <v>-6.563672111306218E-2</v>
      </c>
      <c r="BS159" s="665" t="e">
        <f t="shared" si="103"/>
        <v>#N/A</v>
      </c>
      <c r="BT159" s="683"/>
      <c r="BU159" s="684" t="str">
        <f t="shared" si="104"/>
        <v/>
      </c>
      <c r="BV159" s="695">
        <f t="shared" si="105"/>
        <v>0.10644160174434147</v>
      </c>
      <c r="BW159" s="728">
        <f t="shared" si="106"/>
        <v>-9.74137617598686E-2</v>
      </c>
      <c r="BX159" s="725">
        <f t="shared" si="108"/>
        <v>-2.8708533382909018E-2</v>
      </c>
      <c r="BY159" s="726">
        <f t="shared" si="109"/>
        <v>-8.8026119676101633E-2</v>
      </c>
      <c r="BZ159" s="943">
        <f t="shared" si="115"/>
        <v>-4.498616605092931E-2</v>
      </c>
      <c r="CA159" s="947">
        <f t="shared" si="116"/>
        <v>1382.3271271519427</v>
      </c>
      <c r="CB159" s="831">
        <f t="shared" si="110"/>
        <v>9.4779206777033151E-2</v>
      </c>
      <c r="CC159" s="723">
        <f t="shared" si="111"/>
        <v>0.2983549397125923</v>
      </c>
      <c r="CD159" s="723">
        <f t="shared" si="112"/>
        <v>-0.10879652615852599</v>
      </c>
      <c r="CE159" s="786">
        <f>[3]OUTM!M159</f>
        <v>112.9439120598592</v>
      </c>
      <c r="CF159" s="779">
        <f>[1]OUTM!$T447</f>
        <v>0</v>
      </c>
      <c r="CG159" s="781">
        <f>[1]OUTM!$U447</f>
        <v>0</v>
      </c>
    </row>
    <row r="160" spans="1:85" ht="13.8" x14ac:dyDescent="0.25">
      <c r="A160" s="14">
        <v>2006.06</v>
      </c>
      <c r="B160" s="931">
        <f>[2]Pat!$B160/1000</f>
        <v>36.832000000000001</v>
      </c>
      <c r="C160" s="648">
        <v>0.979471064687638</v>
      </c>
      <c r="D160" s="649">
        <v>1</v>
      </c>
      <c r="E160" s="767">
        <v>37.466248783357997</v>
      </c>
      <c r="F160" s="768">
        <f t="shared" si="118"/>
        <v>37.603969456459701</v>
      </c>
      <c r="G160" s="769">
        <f t="shared" si="119"/>
        <v>37.603969456459701</v>
      </c>
      <c r="H160" s="772">
        <f t="shared" si="124"/>
        <v>37.282733355599824</v>
      </c>
      <c r="I160" s="662">
        <f t="shared" si="125"/>
        <v>-1.0648162774016747E-2</v>
      </c>
      <c r="J160" s="665" t="e">
        <f t="shared" si="130"/>
        <v>#N/A</v>
      </c>
      <c r="K160" s="683"/>
      <c r="L160" s="684" t="str">
        <f t="shared" si="128"/>
        <v/>
      </c>
      <c r="M160" s="685">
        <f t="shared" si="137"/>
        <v>45.682475626002514</v>
      </c>
      <c r="N160" s="686">
        <f t="shared" si="138"/>
        <v>34.060926665523539</v>
      </c>
      <c r="O160" s="776">
        <v>36.063483085767167</v>
      </c>
      <c r="P160" s="691">
        <f t="shared" si="120"/>
        <v>3.3808444595686993E-2</v>
      </c>
      <c r="Q160" s="665" t="e">
        <f t="shared" si="131"/>
        <v>#N/A</v>
      </c>
      <c r="R160" s="683"/>
      <c r="S160" s="684" t="str">
        <f t="shared" si="132"/>
        <v/>
      </c>
      <c r="T160" s="695">
        <f t="shared" si="139"/>
        <v>0.12480194201387507</v>
      </c>
      <c r="U160" s="728">
        <f t="shared" si="140"/>
        <v>1.4167835421899255E-2</v>
      </c>
      <c r="V160" s="725">
        <f t="shared" si="146"/>
        <v>0.10856041358664625</v>
      </c>
      <c r="W160" s="726">
        <f t="shared" si="147"/>
        <v>7.4069156190687435E-2</v>
      </c>
      <c r="X160" s="727">
        <f t="shared" si="152"/>
        <v>0.12878212825321977</v>
      </c>
      <c r="Y160" s="724">
        <f t="shared" si="144"/>
        <v>36.171549573985637</v>
      </c>
      <c r="Z160" s="108">
        <f t="shared" si="148"/>
        <v>6.8043152465711701E-2</v>
      </c>
      <c r="AA160" s="723">
        <f t="shared" si="148"/>
        <v>0.26104796967449617</v>
      </c>
      <c r="AB160" s="723">
        <f t="shared" si="148"/>
        <v>-0.12496166474307278</v>
      </c>
      <c r="AC160" s="931">
        <f>[2]Pat!$D160/1000</f>
        <v>99.444999999999993</v>
      </c>
      <c r="AD160" s="648">
        <v>0.979134911970308</v>
      </c>
      <c r="AE160" s="649">
        <v>1</v>
      </c>
      <c r="AF160" s="767">
        <v>102.750219727266</v>
      </c>
      <c r="AG160" s="768">
        <f t="shared" si="121"/>
        <v>101.56414482237932</v>
      </c>
      <c r="AH160" s="769">
        <f t="shared" si="122"/>
        <v>101.56414482237932</v>
      </c>
      <c r="AI160" s="772">
        <f t="shared" si="126"/>
        <v>101.49331397388409</v>
      </c>
      <c r="AJ160" s="662">
        <f t="shared" si="127"/>
        <v>-1.1939989462930198E-3</v>
      </c>
      <c r="AK160" s="665" t="e">
        <f t="shared" si="129"/>
        <v>#N/A</v>
      </c>
      <c r="AL160" s="683"/>
      <c r="AM160" s="684" t="str">
        <f t="shared" si="141"/>
        <v/>
      </c>
      <c r="AN160" s="685">
        <f t="shared" si="142"/>
        <v>108.28697626557742</v>
      </c>
      <c r="AO160" s="686">
        <f t="shared" si="143"/>
        <v>87.572840067712107</v>
      </c>
      <c r="AP160" s="776">
        <v>96.088910563859415</v>
      </c>
      <c r="AQ160" s="691">
        <f t="shared" si="123"/>
        <v>5.6243778582888426E-2</v>
      </c>
      <c r="AR160" s="665" t="e">
        <f t="shared" si="133"/>
        <v>#N/A</v>
      </c>
      <c r="AS160" s="683"/>
      <c r="AT160" s="684" t="str">
        <f t="shared" si="134"/>
        <v/>
      </c>
      <c r="AU160" s="695">
        <f t="shared" si="135"/>
        <v>7.5939249501790318E-2</v>
      </c>
      <c r="AV160" s="728">
        <f t="shared" si="136"/>
        <v>-1.110768853949573E-2</v>
      </c>
      <c r="AW160" s="725">
        <f t="shared" si="149"/>
        <v>0.18836747491383798</v>
      </c>
      <c r="AX160" s="726">
        <f t="shared" si="150"/>
        <v>0.1936159883059807</v>
      </c>
      <c r="AY160" s="727">
        <f t="shared" si="153"/>
        <v>0.17929783911881825</v>
      </c>
      <c r="AZ160" s="724">
        <f t="shared" si="145"/>
        <v>93.55581925709896</v>
      </c>
      <c r="BA160" s="108">
        <f t="shared" si="151"/>
        <v>4.7029155077431911E-2</v>
      </c>
      <c r="BB160" s="723">
        <f t="shared" si="151"/>
        <v>0.1285735137719542</v>
      </c>
      <c r="BC160" s="723">
        <f t="shared" si="151"/>
        <v>-3.4515203617090359E-2</v>
      </c>
      <c r="BD160" s="1387">
        <v>1128.8491867449609</v>
      </c>
      <c r="BE160" s="648">
        <v>0.86975007728825404</v>
      </c>
      <c r="BF160" s="649">
        <v>1</v>
      </c>
      <c r="BG160" s="1374">
        <v>1299.2223579285201</v>
      </c>
      <c r="BH160" s="1375">
        <f t="shared" si="92"/>
        <v>1297.900645510188</v>
      </c>
      <c r="BI160" s="1376">
        <f t="shared" si="93"/>
        <v>1297.900645510188</v>
      </c>
      <c r="BJ160" s="1378">
        <f t="shared" si="94"/>
        <v>1312.4243495199305</v>
      </c>
      <c r="BK160" s="335">
        <f t="shared" si="95"/>
        <v>-4.3269530780102299E-3</v>
      </c>
      <c r="BL160" s="665" t="e">
        <f t="shared" si="96"/>
        <v>#N/A</v>
      </c>
      <c r="BM160" s="683"/>
      <c r="BN160" s="684" t="str">
        <f t="shared" si="97"/>
        <v/>
      </c>
      <c r="BO160" s="685">
        <f t="shared" si="113"/>
        <v>1644.1633957604311</v>
      </c>
      <c r="BP160" s="686">
        <f t="shared" si="114"/>
        <v>1283.9606158399479</v>
      </c>
      <c r="BQ160" s="776">
        <v>1414.2307256890956</v>
      </c>
      <c r="BR160" s="691">
        <f t="shared" si="100"/>
        <v>-7.1987105300345577E-2</v>
      </c>
      <c r="BS160" s="665" t="e">
        <f t="shared" si="103"/>
        <v>#N/A</v>
      </c>
      <c r="BT160" s="683"/>
      <c r="BU160" s="684" t="str">
        <f t="shared" si="104"/>
        <v/>
      </c>
      <c r="BV160" s="695">
        <f t="shared" si="105"/>
        <v>0.15058148960398055</v>
      </c>
      <c r="BW160" s="728">
        <f t="shared" si="106"/>
        <v>-9.74137617598686E-2</v>
      </c>
      <c r="BX160" s="725">
        <f t="shared" si="108"/>
        <v>-5.7589710881562062E-2</v>
      </c>
      <c r="BY160" s="726">
        <f t="shared" si="109"/>
        <v>-9.1355381643712597E-2</v>
      </c>
      <c r="BZ160" s="943">
        <f t="shared" si="115"/>
        <v>-5.2417307286477643E-2</v>
      </c>
      <c r="CA160" s="947">
        <f t="shared" si="116"/>
        <v>1375.6437201020015</v>
      </c>
      <c r="CB160" s="831">
        <f t="shared" si="110"/>
        <v>9.4779206777033151E-2</v>
      </c>
      <c r="CC160" s="723">
        <f t="shared" si="111"/>
        <v>0.2983549397125923</v>
      </c>
      <c r="CD160" s="723">
        <f t="shared" si="112"/>
        <v>-0.10879652615852599</v>
      </c>
      <c r="CE160" s="786">
        <f>[3]OUTM!M160</f>
        <v>114.35898884585562</v>
      </c>
      <c r="CF160" s="779">
        <f>[1]OUTM!$T448</f>
        <v>0</v>
      </c>
      <c r="CG160" s="781">
        <f>[1]OUTM!$U448</f>
        <v>0</v>
      </c>
    </row>
    <row r="161" spans="1:85" ht="13.8" x14ac:dyDescent="0.25">
      <c r="A161" s="14">
        <v>2006.07</v>
      </c>
      <c r="B161" s="931">
        <f>[2]Pat!$B161/1000</f>
        <v>37.140999999999998</v>
      </c>
      <c r="C161" s="648">
        <v>1.0112980066955399</v>
      </c>
      <c r="D161" s="649">
        <v>1</v>
      </c>
      <c r="E161" s="767">
        <v>37.386909904216402</v>
      </c>
      <c r="F161" s="768">
        <f t="shared" si="118"/>
        <v>36.726068630709385</v>
      </c>
      <c r="G161" s="769">
        <f t="shared" si="119"/>
        <v>36.726068630709385</v>
      </c>
      <c r="H161" s="772">
        <f t="shared" si="124"/>
        <v>37.109727416792573</v>
      </c>
      <c r="I161" s="662">
        <f t="shared" si="125"/>
        <v>-4.6511769849734421E-3</v>
      </c>
      <c r="J161" s="665" t="e">
        <f t="shared" si="130"/>
        <v>#N/A</v>
      </c>
      <c r="K161" s="683"/>
      <c r="L161" s="684" t="str">
        <f t="shared" si="128"/>
        <v/>
      </c>
      <c r="M161" s="685">
        <f t="shared" si="137"/>
        <v>45.682475626002514</v>
      </c>
      <c r="N161" s="686">
        <f t="shared" si="138"/>
        <v>34.826985717968554</v>
      </c>
      <c r="O161" s="776">
        <v>36.583044436370614</v>
      </c>
      <c r="P161" s="691">
        <f t="shared" si="120"/>
        <v>1.4396914978960451E-2</v>
      </c>
      <c r="Q161" s="665" t="e">
        <f t="shared" si="131"/>
        <v>#N/A</v>
      </c>
      <c r="R161" s="683"/>
      <c r="S161" s="684" t="str">
        <f t="shared" si="132"/>
        <v/>
      </c>
      <c r="T161" s="695">
        <f t="shared" si="139"/>
        <v>0.12480194201387507</v>
      </c>
      <c r="U161" s="728">
        <f t="shared" si="140"/>
        <v>1.4167835421899255E-2</v>
      </c>
      <c r="V161" s="725">
        <f t="shared" si="146"/>
        <v>0.1034986205641657</v>
      </c>
      <c r="W161" s="726">
        <f t="shared" si="147"/>
        <v>4.8408253143008562E-2</v>
      </c>
      <c r="X161" s="727">
        <f t="shared" si="152"/>
        <v>0.105138409600674</v>
      </c>
      <c r="Y161" s="724">
        <f t="shared" si="144"/>
        <v>36.461597179964713</v>
      </c>
      <c r="Z161" s="108">
        <f t="shared" si="148"/>
        <v>6.8043152465711701E-2</v>
      </c>
      <c r="AA161" s="723">
        <f t="shared" si="148"/>
        <v>0.26104796967449617</v>
      </c>
      <c r="AB161" s="723">
        <f t="shared" si="148"/>
        <v>-0.12496166474307278</v>
      </c>
      <c r="AC161" s="931">
        <f>[2]Pat!$D161/1000</f>
        <v>109.664</v>
      </c>
      <c r="AD161" s="648">
        <v>0.961156027190742</v>
      </c>
      <c r="AE161" s="649">
        <v>4.8310175543126103E-2</v>
      </c>
      <c r="AF161" s="767">
        <v>102.80667505469199</v>
      </c>
      <c r="AG161" s="768">
        <f t="shared" si="121"/>
        <v>114.09593957447775</v>
      </c>
      <c r="AH161" s="769">
        <f t="shared" si="122"/>
        <v>103.35206140539563</v>
      </c>
      <c r="AI161" s="772">
        <f t="shared" si="126"/>
        <v>103.25593101948617</v>
      </c>
      <c r="AJ161" s="662">
        <f t="shared" si="127"/>
        <v>1.7217749345648448E-2</v>
      </c>
      <c r="AK161" s="665" t="e">
        <f t="shared" si="129"/>
        <v>#N/A</v>
      </c>
      <c r="AL161" s="683"/>
      <c r="AM161" s="684" t="str">
        <f t="shared" si="141"/>
        <v/>
      </c>
      <c r="AN161" s="685">
        <f t="shared" si="142"/>
        <v>108.69381240693372</v>
      </c>
      <c r="AO161" s="686">
        <f t="shared" si="143"/>
        <v>90.109253076802716</v>
      </c>
      <c r="AP161" s="776">
        <v>96.923569705249633</v>
      </c>
      <c r="AQ161" s="691">
        <f t="shared" si="123"/>
        <v>6.5333554402645655E-2</v>
      </c>
      <c r="AR161" s="665" t="e">
        <f t="shared" si="133"/>
        <v>#N/A</v>
      </c>
      <c r="AS161" s="683" t="s">
        <v>254</v>
      </c>
      <c r="AT161" s="684" t="str">
        <f t="shared" si="134"/>
        <v/>
      </c>
      <c r="AU161" s="695">
        <f t="shared" si="135"/>
        <v>7.5939249501790318E-2</v>
      </c>
      <c r="AV161" s="728">
        <f t="shared" si="136"/>
        <v>-9.7072093992489616E-3</v>
      </c>
      <c r="AW161" s="725">
        <f t="shared" si="149"/>
        <v>0.21127463373471289</v>
      </c>
      <c r="AX161" s="726">
        <f t="shared" si="150"/>
        <v>0.19976720334968689</v>
      </c>
      <c r="AY161" s="727">
        <f t="shared" si="153"/>
        <v>0.19086929387148732</v>
      </c>
      <c r="AZ161" s="724">
        <f t="shared" si="145"/>
        <v>95.056673426163798</v>
      </c>
      <c r="BA161" s="108">
        <f t="shared" si="151"/>
        <v>4.7029155077431911E-2</v>
      </c>
      <c r="BB161" s="723">
        <f t="shared" si="151"/>
        <v>0.1285735137719542</v>
      </c>
      <c r="BC161" s="723">
        <f t="shared" si="151"/>
        <v>-3.4515203617090359E-2</v>
      </c>
      <c r="BD161" s="1387">
        <v>1145.436475859221</v>
      </c>
      <c r="BE161" s="648">
        <v>0.86888133298270498</v>
      </c>
      <c r="BF161" s="649">
        <v>1</v>
      </c>
      <c r="BG161" s="1374">
        <v>1291.7467547598101</v>
      </c>
      <c r="BH161" s="1375">
        <f t="shared" si="92"/>
        <v>1318.2887379190834</v>
      </c>
      <c r="BI161" s="1376">
        <f t="shared" si="93"/>
        <v>1318.2887379190834</v>
      </c>
      <c r="BJ161" s="1378">
        <f t="shared" si="94"/>
        <v>1305.0800535307412</v>
      </c>
      <c r="BK161" s="335">
        <f t="shared" si="95"/>
        <v>-5.6116927665502952E-3</v>
      </c>
      <c r="BL161" s="665" t="e">
        <f t="shared" si="96"/>
        <v>#N/A</v>
      </c>
      <c r="BM161" s="683"/>
      <c r="BN161" s="684" t="str">
        <f t="shared" si="97"/>
        <v/>
      </c>
      <c r="BO161" s="685">
        <f t="shared" si="113"/>
        <v>1644.1633957604311</v>
      </c>
      <c r="BP161" s="686">
        <f t="shared" si="114"/>
        <v>1283.9606158399479</v>
      </c>
      <c r="BQ161" s="776">
        <v>1417.3744032954387</v>
      </c>
      <c r="BR161" s="691">
        <f t="shared" si="100"/>
        <v>-7.9227019694732559E-2</v>
      </c>
      <c r="BS161" s="665" t="e">
        <f t="shared" si="103"/>
        <v>#N/A</v>
      </c>
      <c r="BT161" s="683"/>
      <c r="BU161" s="684" t="str">
        <f t="shared" si="104"/>
        <v/>
      </c>
      <c r="BV161" s="695">
        <f t="shared" si="105"/>
        <v>0.15058148960398055</v>
      </c>
      <c r="BW161" s="728">
        <f t="shared" si="106"/>
        <v>-9.74137617598686E-2</v>
      </c>
      <c r="BX161" s="725">
        <f t="shared" si="108"/>
        <v>-9.3644130852937435E-2</v>
      </c>
      <c r="BY161" s="726">
        <f t="shared" si="109"/>
        <v>-9.2637881365520869E-2</v>
      </c>
      <c r="BZ161" s="943">
        <f t="shared" si="115"/>
        <v>-5.9898316036440247E-2</v>
      </c>
      <c r="CA161" s="947">
        <f t="shared" si="116"/>
        <v>1364.407047743071</v>
      </c>
      <c r="CB161" s="831">
        <f t="shared" si="110"/>
        <v>9.4779206777033151E-2</v>
      </c>
      <c r="CC161" s="723">
        <f t="shared" si="111"/>
        <v>0.2983549397125923</v>
      </c>
      <c r="CD161" s="723">
        <f t="shared" si="112"/>
        <v>-0.10879652615852599</v>
      </c>
      <c r="CE161" s="786">
        <f>[3]OUTM!M161</f>
        <v>114.9575301982315</v>
      </c>
      <c r="CF161" s="779">
        <f>[1]OUTM!$T449</f>
        <v>0</v>
      </c>
      <c r="CG161" s="781">
        <f>[1]OUTM!$U449</f>
        <v>0</v>
      </c>
    </row>
    <row r="162" spans="1:85" ht="13.8" x14ac:dyDescent="0.25">
      <c r="A162" s="14">
        <v>2006.08</v>
      </c>
      <c r="B162" s="931">
        <f>[2]Pat!$B162/1000</f>
        <v>39.587000000000003</v>
      </c>
      <c r="C162" s="648">
        <v>1.0589628619795599</v>
      </c>
      <c r="D162" s="649">
        <v>1</v>
      </c>
      <c r="E162" s="767">
        <v>37.643142383705197</v>
      </c>
      <c r="F162" s="768">
        <f t="shared" si="118"/>
        <v>37.382802949291822</v>
      </c>
      <c r="G162" s="769">
        <f t="shared" si="119"/>
        <v>37.382802949291822</v>
      </c>
      <c r="H162" s="772">
        <f t="shared" si="124"/>
        <v>37.62807044217945</v>
      </c>
      <c r="I162" s="662">
        <f t="shared" si="125"/>
        <v>1.3871196406955295E-2</v>
      </c>
      <c r="J162" s="665" t="e">
        <f t="shared" si="130"/>
        <v>#N/A</v>
      </c>
      <c r="K162" s="683"/>
      <c r="L162" s="684" t="str">
        <f t="shared" si="128"/>
        <v/>
      </c>
      <c r="M162" s="685">
        <f t="shared" si="137"/>
        <v>45.682475626002514</v>
      </c>
      <c r="N162" s="686">
        <f t="shared" si="138"/>
        <v>35.653856059910588</v>
      </c>
      <c r="O162" s="776">
        <v>37.102409609082081</v>
      </c>
      <c r="P162" s="691">
        <f t="shared" si="120"/>
        <v>1.4167835421899255E-2</v>
      </c>
      <c r="Q162" s="665" t="e">
        <f t="shared" si="131"/>
        <v>#N/A</v>
      </c>
      <c r="R162" s="683" t="s">
        <v>254</v>
      </c>
      <c r="S162" s="684">
        <f t="shared" si="132"/>
        <v>-1</v>
      </c>
      <c r="T162" s="695">
        <f t="shared" si="139"/>
        <v>0.12480194201387507</v>
      </c>
      <c r="U162" s="728">
        <f t="shared" si="140"/>
        <v>1.4167835421899255E-2</v>
      </c>
      <c r="V162" s="725">
        <f t="shared" si="146"/>
        <v>0.12342536909105695</v>
      </c>
      <c r="W162" s="726">
        <f t="shared" si="147"/>
        <v>5.9859945006688786E-2</v>
      </c>
      <c r="X162" s="727">
        <f t="shared" si="152"/>
        <v>0.10349459674296546</v>
      </c>
      <c r="Y162" s="724">
        <f t="shared" si="144"/>
        <v>36.806098515662981</v>
      </c>
      <c r="Z162" s="108">
        <f t="shared" si="148"/>
        <v>6.8043152465711701E-2</v>
      </c>
      <c r="AA162" s="723">
        <f t="shared" si="148"/>
        <v>0.26104796967449617</v>
      </c>
      <c r="AB162" s="723">
        <f t="shared" si="148"/>
        <v>-0.12496166474307278</v>
      </c>
      <c r="AC162" s="931">
        <f>[2]Pat!$D162/1000</f>
        <v>115.339</v>
      </c>
      <c r="AD162" s="648">
        <v>1.1010309526053701</v>
      </c>
      <c r="AE162" s="649">
        <v>1</v>
      </c>
      <c r="AF162" s="767">
        <v>102.61014616740199</v>
      </c>
      <c r="AG162" s="768">
        <f t="shared" si="121"/>
        <v>104.75545644477411</v>
      </c>
      <c r="AH162" s="769">
        <f t="shared" si="122"/>
        <v>104.75545644477411</v>
      </c>
      <c r="AI162" s="772">
        <f t="shared" si="126"/>
        <v>103.2214832574503</v>
      </c>
      <c r="AJ162" s="662">
        <f t="shared" si="127"/>
        <v>-3.3367099715102142E-4</v>
      </c>
      <c r="AK162" s="665" t="e">
        <f t="shared" si="129"/>
        <v>#N/A</v>
      </c>
      <c r="AL162" s="683"/>
      <c r="AM162" s="684" t="str">
        <f t="shared" si="141"/>
        <v/>
      </c>
      <c r="AN162" s="685">
        <f t="shared" si="142"/>
        <v>108.69381240693372</v>
      </c>
      <c r="AO162" s="686">
        <f t="shared" si="143"/>
        <v>90.109253076802716</v>
      </c>
      <c r="AP162" s="776">
        <v>97.755979742052929</v>
      </c>
      <c r="AQ162" s="691">
        <f t="shared" si="123"/>
        <v>5.5909659233318587E-2</v>
      </c>
      <c r="AR162" s="665" t="e">
        <f t="shared" si="133"/>
        <v>#N/A</v>
      </c>
      <c r="AS162" s="683"/>
      <c r="AT162" s="684" t="str">
        <f t="shared" si="134"/>
        <v/>
      </c>
      <c r="AU162" s="695">
        <f t="shared" si="135"/>
        <v>7.5939249501790318E-2</v>
      </c>
      <c r="AV162" s="728">
        <f t="shared" si="136"/>
        <v>-9.7072093992489616E-3</v>
      </c>
      <c r="AW162" s="725">
        <f t="shared" si="149"/>
        <v>0.20761684039002049</v>
      </c>
      <c r="AX162" s="726">
        <f t="shared" si="150"/>
        <v>0.16431153631547368</v>
      </c>
      <c r="AY162" s="727">
        <f t="shared" si="153"/>
        <v>0.17806655343621602</v>
      </c>
      <c r="AZ162" s="724">
        <f t="shared" si="145"/>
        <v>96.535517094226719</v>
      </c>
      <c r="BA162" s="108">
        <f t="shared" si="151"/>
        <v>4.7029155077431911E-2</v>
      </c>
      <c r="BB162" s="723">
        <f t="shared" si="151"/>
        <v>0.1285735137719542</v>
      </c>
      <c r="BC162" s="723">
        <f t="shared" si="151"/>
        <v>-3.4515203617090359E-2</v>
      </c>
      <c r="BD162" s="1387">
        <v>1151.99973944763</v>
      </c>
      <c r="BE162" s="648">
        <v>1.0025159610993899</v>
      </c>
      <c r="BF162" s="649">
        <v>0</v>
      </c>
      <c r="BG162" s="1374">
        <v>1285.8420927746099</v>
      </c>
      <c r="BH162" s="1375">
        <f t="shared" si="92"/>
        <v>1149.1086268435183</v>
      </c>
      <c r="BI162" s="1376">
        <f t="shared" si="93"/>
        <v>1285.8420927746099</v>
      </c>
      <c r="BJ162" s="1378">
        <f t="shared" si="94"/>
        <v>1291.9407510719352</v>
      </c>
      <c r="BK162" s="335">
        <f t="shared" si="95"/>
        <v>-1.011883658949597E-2</v>
      </c>
      <c r="BL162" s="665" t="e">
        <f t="shared" si="96"/>
        <v>#N/A</v>
      </c>
      <c r="BM162" s="683"/>
      <c r="BN162" s="684" t="str">
        <f t="shared" si="97"/>
        <v/>
      </c>
      <c r="BO162" s="685">
        <f t="shared" si="113"/>
        <v>1644.1633957604311</v>
      </c>
      <c r="BP162" s="686">
        <f t="shared" si="114"/>
        <v>1283.9606158399479</v>
      </c>
      <c r="BQ162" s="776">
        <v>1420.1422577903093</v>
      </c>
      <c r="BR162" s="691">
        <f t="shared" si="100"/>
        <v>-9.0273707450865492E-2</v>
      </c>
      <c r="BS162" s="665" t="e">
        <f t="shared" si="103"/>
        <v>#N/A</v>
      </c>
      <c r="BT162" s="683"/>
      <c r="BU162" s="684" t="str">
        <f t="shared" si="104"/>
        <v/>
      </c>
      <c r="BV162" s="695">
        <f t="shared" si="105"/>
        <v>0.15058148960398055</v>
      </c>
      <c r="BW162" s="728">
        <f t="shared" si="106"/>
        <v>-9.74137617598686E-2</v>
      </c>
      <c r="BX162" s="725">
        <f t="shared" si="108"/>
        <v>-0.10110166520562902</v>
      </c>
      <c r="BY162" s="726">
        <f t="shared" si="109"/>
        <v>-9.5843416577190532E-2</v>
      </c>
      <c r="BZ162" s="943">
        <f t="shared" si="115"/>
        <v>-6.8520762687505732E-2</v>
      </c>
      <c r="CA162" s="947">
        <f t="shared" si="116"/>
        <v>1352.298025303744</v>
      </c>
      <c r="CB162" s="831">
        <f t="shared" si="110"/>
        <v>9.4779206777033151E-2</v>
      </c>
      <c r="CC162" s="723">
        <f t="shared" si="111"/>
        <v>0.2983549397125923</v>
      </c>
      <c r="CD162" s="723">
        <f t="shared" si="112"/>
        <v>-0.10879652615852599</v>
      </c>
      <c r="CE162" s="786">
        <f>[3]OUTM!M162</f>
        <v>114.12568925155308</v>
      </c>
      <c r="CF162" s="779">
        <f>[1]OUTM!$T450</f>
        <v>0</v>
      </c>
      <c r="CG162" s="781">
        <f>[1]OUTM!$U450</f>
        <v>0</v>
      </c>
    </row>
    <row r="163" spans="1:85" ht="13.8" x14ac:dyDescent="0.25">
      <c r="A163" s="14">
        <v>2006.09</v>
      </c>
      <c r="B163" s="931">
        <f>[2]Pat!$B163/1000</f>
        <v>39.808999999999997</v>
      </c>
      <c r="C163" s="648">
        <v>1.0202045231059</v>
      </c>
      <c r="D163" s="649">
        <v>1</v>
      </c>
      <c r="E163" s="767">
        <v>38.314502105487598</v>
      </c>
      <c r="F163" s="768">
        <f t="shared" si="118"/>
        <v>39.020607239424791</v>
      </c>
      <c r="G163" s="769">
        <f t="shared" si="119"/>
        <v>39.020607239424791</v>
      </c>
      <c r="H163" s="772">
        <f t="shared" si="124"/>
        <v>38.548779036746296</v>
      </c>
      <c r="I163" s="662">
        <f t="shared" si="125"/>
        <v>2.4174101133145401E-2</v>
      </c>
      <c r="J163" s="665" t="e">
        <f t="shared" si="130"/>
        <v>#N/A</v>
      </c>
      <c r="K163" s="683"/>
      <c r="L163" s="684" t="str">
        <f t="shared" si="128"/>
        <v/>
      </c>
      <c r="M163" s="685">
        <f t="shared" si="137"/>
        <v>46.060054485532888</v>
      </c>
      <c r="N163" s="686">
        <f t="shared" si="138"/>
        <v>36.525868991542303</v>
      </c>
      <c r="O163" s="776">
        <v>37.62128789704326</v>
      </c>
      <c r="P163" s="691">
        <f t="shared" si="120"/>
        <v>2.4653359614940973E-2</v>
      </c>
      <c r="Q163" s="665" t="e">
        <f t="shared" si="131"/>
        <v>#N/A</v>
      </c>
      <c r="R163" s="683"/>
      <c r="S163" s="684" t="str">
        <f t="shared" si="132"/>
        <v/>
      </c>
      <c r="T163" s="695">
        <f t="shared" si="139"/>
        <v>0.12480194201387507</v>
      </c>
      <c r="U163" s="728">
        <f t="shared" si="140"/>
        <v>1.4167835421899255E-2</v>
      </c>
      <c r="V163" s="725">
        <f t="shared" si="146"/>
        <v>0.13175955003494844</v>
      </c>
      <c r="W163" s="726">
        <f t="shared" si="147"/>
        <v>8.9157751949210828E-2</v>
      </c>
      <c r="X163" s="727">
        <f t="shared" si="152"/>
        <v>0.11388155855670234</v>
      </c>
      <c r="Y163" s="724">
        <f t="shared" si="144"/>
        <v>37.180086213264879</v>
      </c>
      <c r="Z163" s="108">
        <f t="shared" si="148"/>
        <v>6.8043152465711701E-2</v>
      </c>
      <c r="AA163" s="723">
        <f t="shared" si="148"/>
        <v>0.26104796967449617</v>
      </c>
      <c r="AB163" s="723">
        <f t="shared" si="148"/>
        <v>-0.12496166474307278</v>
      </c>
      <c r="AC163" s="931">
        <f>[2]Pat!$D163/1000</f>
        <v>109.209</v>
      </c>
      <c r="AD163" s="648">
        <v>1.0918393275037299</v>
      </c>
      <c r="AE163" s="649">
        <v>1</v>
      </c>
      <c r="AF163" s="767">
        <v>102.42648957756001</v>
      </c>
      <c r="AG163" s="768">
        <f t="shared" si="121"/>
        <v>100.02295873485737</v>
      </c>
      <c r="AH163" s="769">
        <f t="shared" si="122"/>
        <v>100.02295873485737</v>
      </c>
      <c r="AI163" s="772">
        <f t="shared" si="126"/>
        <v>101.42509753297718</v>
      </c>
      <c r="AJ163" s="662">
        <f t="shared" si="127"/>
        <v>-1.7556431763548937E-2</v>
      </c>
      <c r="AK163" s="665" t="e">
        <f t="shared" si="129"/>
        <v>#N/A</v>
      </c>
      <c r="AL163" s="683"/>
      <c r="AM163" s="684" t="str">
        <f t="shared" si="141"/>
        <v/>
      </c>
      <c r="AN163" s="685">
        <f t="shared" si="142"/>
        <v>109.18134565000064</v>
      </c>
      <c r="AO163" s="686">
        <f t="shared" si="143"/>
        <v>90.176074505717139</v>
      </c>
      <c r="AP163" s="776">
        <v>98.585742138831804</v>
      </c>
      <c r="AQ163" s="691">
        <f t="shared" si="123"/>
        <v>2.8800872545513778E-2</v>
      </c>
      <c r="AR163" s="665" t="e">
        <f t="shared" si="133"/>
        <v>#N/A</v>
      </c>
      <c r="AS163" s="683"/>
      <c r="AT163" s="684" t="str">
        <f t="shared" si="134"/>
        <v/>
      </c>
      <c r="AU163" s="695">
        <f t="shared" si="135"/>
        <v>7.5939249501790318E-2</v>
      </c>
      <c r="AV163" s="728">
        <f t="shared" si="136"/>
        <v>-9.7072093992489616E-3</v>
      </c>
      <c r="AW163" s="725">
        <f t="shared" si="149"/>
        <v>0.15817983583214135</v>
      </c>
      <c r="AX163" s="726">
        <f t="shared" si="150"/>
        <v>9.5507450644915615E-2</v>
      </c>
      <c r="AY163" s="727">
        <f t="shared" si="153"/>
        <v>0.14486573399270952</v>
      </c>
      <c r="AZ163" s="724">
        <f t="shared" si="145"/>
        <v>97.689871882998801</v>
      </c>
      <c r="BA163" s="108">
        <f t="shared" si="151"/>
        <v>4.7029155077431911E-2</v>
      </c>
      <c r="BB163" s="723">
        <f t="shared" si="151"/>
        <v>0.1285735137719542</v>
      </c>
      <c r="BC163" s="723">
        <f t="shared" si="151"/>
        <v>-3.4515203617090359E-2</v>
      </c>
      <c r="BD163" s="1387">
        <v>1345.3691598556411</v>
      </c>
      <c r="BE163" s="648">
        <v>1.0528874656726599</v>
      </c>
      <c r="BF163" s="649">
        <v>1</v>
      </c>
      <c r="BG163" s="1374">
        <v>1290.6534067723001</v>
      </c>
      <c r="BH163" s="1375">
        <f t="shared" si="92"/>
        <v>1277.7900808194377</v>
      </c>
      <c r="BI163" s="1376">
        <f t="shared" si="93"/>
        <v>1277.7900808194377</v>
      </c>
      <c r="BJ163" s="1378">
        <f t="shared" si="94"/>
        <v>1283.9606158399479</v>
      </c>
      <c r="BK163" s="335">
        <f t="shared" si="95"/>
        <v>-6.1960142299349813E-3</v>
      </c>
      <c r="BL163" s="665">
        <f t="shared" si="96"/>
        <v>1183.9606158399479</v>
      </c>
      <c r="BM163" s="683">
        <v>-1</v>
      </c>
      <c r="BN163" s="684">
        <f t="shared" si="97"/>
        <v>-1</v>
      </c>
      <c r="BO163" s="685">
        <f t="shared" si="113"/>
        <v>1644.1633957604311</v>
      </c>
      <c r="BP163" s="686">
        <f t="shared" si="114"/>
        <v>1283.9606158399479</v>
      </c>
      <c r="BQ163" s="776">
        <v>1422.5351123715589</v>
      </c>
      <c r="BR163" s="691">
        <f t="shared" si="100"/>
        <v>-9.74137617598686E-2</v>
      </c>
      <c r="BS163" s="665">
        <f t="shared" si="103"/>
        <v>1183.9606158399479</v>
      </c>
      <c r="BT163" s="683">
        <v>-1</v>
      </c>
      <c r="BU163" s="684">
        <f t="shared" si="104"/>
        <v>-1</v>
      </c>
      <c r="BV163" s="695">
        <f t="shared" si="105"/>
        <v>0.15058148960398055</v>
      </c>
      <c r="BW163" s="728">
        <f t="shared" si="106"/>
        <v>-9.74137617598686E-2</v>
      </c>
      <c r="BX163" s="725">
        <f t="shared" si="108"/>
        <v>-0.11533465667607756</v>
      </c>
      <c r="BY163" s="726">
        <f t="shared" si="109"/>
        <v>-9.1294196019549578E-2</v>
      </c>
      <c r="BZ163" s="943">
        <f t="shared" si="115"/>
        <v>-7.3057968739623114E-2</v>
      </c>
      <c r="CA163" s="947">
        <f t="shared" si="116"/>
        <v>1338.3487620850758</v>
      </c>
      <c r="CB163" s="831">
        <f t="shared" si="110"/>
        <v>9.4779206777033151E-2</v>
      </c>
      <c r="CC163" s="723">
        <f t="shared" si="111"/>
        <v>0.2983549397125923</v>
      </c>
      <c r="CD163" s="723">
        <f t="shared" si="112"/>
        <v>-0.10879652615852599</v>
      </c>
      <c r="CE163" s="786">
        <f>[3]OUTM!M163</f>
        <v>115.42242636715847</v>
      </c>
      <c r="CF163" s="779">
        <f>[1]OUTM!$T451</f>
        <v>0</v>
      </c>
      <c r="CG163" s="781">
        <f>[1]OUTM!$U451</f>
        <v>0</v>
      </c>
    </row>
    <row r="164" spans="1:85" ht="13.8" x14ac:dyDescent="0.25">
      <c r="A164" s="14">
        <v>2006.1</v>
      </c>
      <c r="B164" s="931">
        <f>[2]Pat!$B164/1000</f>
        <v>36.156999999999996</v>
      </c>
      <c r="C164" s="648">
        <v>0.93257609907316696</v>
      </c>
      <c r="D164" s="649">
        <v>1</v>
      </c>
      <c r="E164" s="767">
        <v>39.451957912540202</v>
      </c>
      <c r="F164" s="768">
        <f t="shared" si="118"/>
        <v>38.771098718843781</v>
      </c>
      <c r="G164" s="769">
        <f t="shared" si="119"/>
        <v>38.771098718843781</v>
      </c>
      <c r="H164" s="772">
        <f t="shared" si="124"/>
        <v>39.266208976607949</v>
      </c>
      <c r="I164" s="662">
        <f t="shared" si="125"/>
        <v>1.8439899228450938E-2</v>
      </c>
      <c r="J164" s="665" t="e">
        <f t="shared" si="130"/>
        <v>#N/A</v>
      </c>
      <c r="K164" s="683"/>
      <c r="L164" s="684" t="str">
        <f t="shared" si="128"/>
        <v/>
      </c>
      <c r="M164" s="685">
        <f t="shared" si="137"/>
        <v>48.045998821652539</v>
      </c>
      <c r="N164" s="686">
        <f t="shared" si="138"/>
        <v>37.109727416792573</v>
      </c>
      <c r="O164" s="776">
        <v>38.13939132268365</v>
      </c>
      <c r="P164" s="691">
        <f t="shared" si="120"/>
        <v>2.9544720428039906E-2</v>
      </c>
      <c r="Q164" s="665" t="e">
        <f t="shared" si="131"/>
        <v>#N/A</v>
      </c>
      <c r="R164" s="683"/>
      <c r="S164" s="684" t="str">
        <f t="shared" si="132"/>
        <v/>
      </c>
      <c r="T164" s="695">
        <f t="shared" si="139"/>
        <v>0.12480194201387507</v>
      </c>
      <c r="U164" s="728">
        <f t="shared" si="140"/>
        <v>1.4167835421899255E-2</v>
      </c>
      <c r="V164" s="725">
        <f t="shared" si="146"/>
        <v>0.12746504376199952</v>
      </c>
      <c r="W164" s="726">
        <f t="shared" si="147"/>
        <v>0.10603708312109195</v>
      </c>
      <c r="X164" s="727">
        <f t="shared" si="152"/>
        <v>0.11788198195044397</v>
      </c>
      <c r="Y164" s="724">
        <f t="shared" si="144"/>
        <v>37.55002148481816</v>
      </c>
      <c r="Z164" s="108">
        <f t="shared" si="148"/>
        <v>6.8043152465711701E-2</v>
      </c>
      <c r="AA164" s="723">
        <f t="shared" si="148"/>
        <v>0.26104796967449617</v>
      </c>
      <c r="AB164" s="723">
        <f t="shared" si="148"/>
        <v>-0.12496166474307278</v>
      </c>
      <c r="AC164" s="931">
        <f>[2]Pat!$D164/1000</f>
        <v>106.34</v>
      </c>
      <c r="AD164" s="648">
        <v>1.05392504294448</v>
      </c>
      <c r="AE164" s="649">
        <v>1</v>
      </c>
      <c r="AF164" s="767">
        <v>102.669899918102</v>
      </c>
      <c r="AG164" s="768">
        <f t="shared" si="121"/>
        <v>100.89901621741986</v>
      </c>
      <c r="AH164" s="769">
        <f t="shared" si="122"/>
        <v>100.89901621741986</v>
      </c>
      <c r="AI164" s="772">
        <f t="shared" si="126"/>
        <v>101.33395831036702</v>
      </c>
      <c r="AJ164" s="662">
        <f t="shared" si="127"/>
        <v>-8.9899046303182025E-4</v>
      </c>
      <c r="AK164" s="665" t="e">
        <f t="shared" si="129"/>
        <v>#N/A</v>
      </c>
      <c r="AL164" s="683"/>
      <c r="AM164" s="684" t="str">
        <f t="shared" si="141"/>
        <v/>
      </c>
      <c r="AN164" s="685">
        <f t="shared" si="142"/>
        <v>112.88624234307518</v>
      </c>
      <c r="AO164" s="686">
        <f t="shared" si="143"/>
        <v>94.308391750417726</v>
      </c>
      <c r="AP164" s="776">
        <v>99.412486737633273</v>
      </c>
      <c r="AQ164" s="691">
        <f t="shared" si="123"/>
        <v>1.9328271888066295E-2</v>
      </c>
      <c r="AR164" s="665" t="e">
        <f t="shared" si="133"/>
        <v>#N/A</v>
      </c>
      <c r="AS164" s="683" t="s">
        <v>254</v>
      </c>
      <c r="AT164" s="684">
        <f t="shared" si="134"/>
        <v>-1</v>
      </c>
      <c r="AU164" s="695">
        <f t="shared" si="135"/>
        <v>7.5939249501790318E-2</v>
      </c>
      <c r="AV164" s="728">
        <f t="shared" si="136"/>
        <v>1.9328271888066295E-2</v>
      </c>
      <c r="AW164" s="725">
        <f t="shared" si="149"/>
        <v>0.11918739362738173</v>
      </c>
      <c r="AX164" s="726">
        <f t="shared" si="150"/>
        <v>6.9951125096224809E-2</v>
      </c>
      <c r="AY164" s="727">
        <f t="shared" si="153"/>
        <v>0.12938040994008126</v>
      </c>
      <c r="AZ164" s="724">
        <f t="shared" si="145"/>
        <v>98.589165010444702</v>
      </c>
      <c r="BA164" s="108">
        <f t="shared" si="151"/>
        <v>4.7029155077431911E-2</v>
      </c>
      <c r="BB164" s="723">
        <f t="shared" si="151"/>
        <v>0.1285735137719542</v>
      </c>
      <c r="BC164" s="723">
        <f t="shared" si="151"/>
        <v>-3.4515203617090359E-2</v>
      </c>
      <c r="BD164" s="1387">
        <v>1660.2125074642966</v>
      </c>
      <c r="BE164" s="648">
        <v>1.28259161591409</v>
      </c>
      <c r="BF164" s="649">
        <v>1</v>
      </c>
      <c r="BG164" s="1374">
        <v>1315.99718124022</v>
      </c>
      <c r="BH164" s="1375">
        <f t="shared" si="92"/>
        <v>1294.420208946306</v>
      </c>
      <c r="BI164" s="1376">
        <f t="shared" si="93"/>
        <v>1294.420208946306</v>
      </c>
      <c r="BJ164" s="1378">
        <f t="shared" si="94"/>
        <v>1298.1495085176923</v>
      </c>
      <c r="BK164" s="335">
        <f t="shared" si="95"/>
        <v>1.0990263631115616E-2</v>
      </c>
      <c r="BL164" s="665" t="e">
        <f t="shared" si="96"/>
        <v>#N/A</v>
      </c>
      <c r="BM164" s="683"/>
      <c r="BN164" s="684" t="str">
        <f t="shared" si="97"/>
        <v/>
      </c>
      <c r="BO164" s="685">
        <f t="shared" si="113"/>
        <v>1644.1633957604311</v>
      </c>
      <c r="BP164" s="686">
        <f t="shared" si="114"/>
        <v>1283.9606158399479</v>
      </c>
      <c r="BQ164" s="776">
        <v>1424.5531246009707</v>
      </c>
      <c r="BR164" s="691">
        <f t="shared" si="100"/>
        <v>-8.873211809400583E-2</v>
      </c>
      <c r="BS164" s="665" t="e">
        <f t="shared" si="103"/>
        <v>#N/A</v>
      </c>
      <c r="BT164" s="683"/>
      <c r="BU164" s="684" t="str">
        <f t="shared" si="104"/>
        <v/>
      </c>
      <c r="BV164" s="695">
        <f t="shared" si="105"/>
        <v>0.15058148960398055</v>
      </c>
      <c r="BW164" s="728">
        <f t="shared" si="106"/>
        <v>-9.74137617598686E-2</v>
      </c>
      <c r="BX164" s="725">
        <f t="shared" si="108"/>
        <v>-0.11940231503094267</v>
      </c>
      <c r="BY164" s="726">
        <f t="shared" si="109"/>
        <v>-5.4746155545438047E-2</v>
      </c>
      <c r="BZ164" s="943">
        <f t="shared" si="115"/>
        <v>-6.2404691830448056E-2</v>
      </c>
      <c r="CA164" s="947">
        <f t="shared" si="116"/>
        <v>1323.6804995308444</v>
      </c>
      <c r="CB164" s="831">
        <f t="shared" si="110"/>
        <v>9.4779206777033151E-2</v>
      </c>
      <c r="CC164" s="723">
        <f t="shared" si="111"/>
        <v>0.2983549397125923</v>
      </c>
      <c r="CD164" s="723">
        <f t="shared" si="112"/>
        <v>-0.10879652615852599</v>
      </c>
      <c r="CE164" s="786">
        <f>[3]OUTM!M164</f>
        <v>116.20751326192807</v>
      </c>
      <c r="CF164" s="779">
        <f>[1]OUTM!$T452</f>
        <v>0</v>
      </c>
      <c r="CG164" s="781">
        <f>[1]OUTM!$U452</f>
        <v>0</v>
      </c>
    </row>
    <row r="165" spans="1:85" ht="13.8" x14ac:dyDescent="0.25">
      <c r="A165" s="14">
        <v>2006.11</v>
      </c>
      <c r="B165" s="931">
        <f>[2]Pat!$B165/1000</f>
        <v>33.402999999999999</v>
      </c>
      <c r="C165" s="648">
        <v>0.82472406904421003</v>
      </c>
      <c r="D165" s="649">
        <v>1</v>
      </c>
      <c r="E165" s="767">
        <v>40.895646413544199</v>
      </c>
      <c r="F165" s="768">
        <f t="shared" si="118"/>
        <v>40.502031229319442</v>
      </c>
      <c r="G165" s="769">
        <f t="shared" si="119"/>
        <v>40.502031229319442</v>
      </c>
      <c r="H165" s="772">
        <f t="shared" si="124"/>
        <v>40.551406079569418</v>
      </c>
      <c r="I165" s="662">
        <f t="shared" si="125"/>
        <v>3.2206128627740117E-2</v>
      </c>
      <c r="J165" s="665" t="e">
        <f t="shared" si="130"/>
        <v>#N/A</v>
      </c>
      <c r="K165" s="683"/>
      <c r="L165" s="684" t="str">
        <f t="shared" si="128"/>
        <v/>
      </c>
      <c r="M165" s="685">
        <f t="shared" si="137"/>
        <v>50.018056647287324</v>
      </c>
      <c r="N165" s="686">
        <f t="shared" si="138"/>
        <v>37.109727416792573</v>
      </c>
      <c r="O165" s="776">
        <v>38.656436724066921</v>
      </c>
      <c r="P165" s="691">
        <f t="shared" si="120"/>
        <v>4.902079746845156E-2</v>
      </c>
      <c r="Q165" s="665" t="e">
        <f t="shared" si="131"/>
        <v>#N/A</v>
      </c>
      <c r="R165" s="683"/>
      <c r="S165" s="684" t="str">
        <f t="shared" si="132"/>
        <v/>
      </c>
      <c r="T165" s="695">
        <f t="shared" si="139"/>
        <v>0.15722655663293006</v>
      </c>
      <c r="U165" s="728">
        <f t="shared" si="140"/>
        <v>1.4167835421899255E-2</v>
      </c>
      <c r="V165" s="725">
        <f t="shared" si="146"/>
        <v>0.1373638243063886</v>
      </c>
      <c r="W165" s="726">
        <f t="shared" si="147"/>
        <v>0.15253374821218424</v>
      </c>
      <c r="X165" s="727">
        <f t="shared" si="152"/>
        <v>0.13729818872679611</v>
      </c>
      <c r="Y165" s="724">
        <f t="shared" si="144"/>
        <v>37.958150653123063</v>
      </c>
      <c r="Z165" s="108">
        <f t="shared" si="148"/>
        <v>6.8043152465711701E-2</v>
      </c>
      <c r="AA165" s="723">
        <f t="shared" si="148"/>
        <v>0.26104796967449617</v>
      </c>
      <c r="AB165" s="723">
        <f t="shared" si="148"/>
        <v>-0.12496166474307278</v>
      </c>
      <c r="AC165" s="931">
        <f>[2]Pat!$D165/1000</f>
        <v>112.074</v>
      </c>
      <c r="AD165" s="648">
        <v>0.94877842135429002</v>
      </c>
      <c r="AE165" s="649">
        <v>0</v>
      </c>
      <c r="AF165" s="767">
        <v>103.514842071771</v>
      </c>
      <c r="AG165" s="768">
        <f t="shared" si="121"/>
        <v>118.12452462823209</v>
      </c>
      <c r="AH165" s="769">
        <f t="shared" si="122"/>
        <v>103.514842071771</v>
      </c>
      <c r="AI165" s="772">
        <f t="shared" si="126"/>
        <v>103.16400264864421</v>
      </c>
      <c r="AJ165" s="662">
        <f t="shared" si="127"/>
        <v>1.7898400398810663E-2</v>
      </c>
      <c r="AK165" s="665" t="e">
        <f t="shared" si="129"/>
        <v>#N/A</v>
      </c>
      <c r="AL165" s="683"/>
      <c r="AM165" s="684" t="str">
        <f t="shared" si="141"/>
        <v/>
      </c>
      <c r="AN165" s="685">
        <f t="shared" si="142"/>
        <v>118.50022210503813</v>
      </c>
      <c r="AO165" s="686">
        <f t="shared" si="143"/>
        <v>96.371866154871498</v>
      </c>
      <c r="AP165" s="776">
        <v>100.23585812274419</v>
      </c>
      <c r="AQ165" s="691">
        <f t="shared" si="123"/>
        <v>2.9212545098525E-2</v>
      </c>
      <c r="AR165" s="665" t="e">
        <f t="shared" si="133"/>
        <v>#N/A</v>
      </c>
      <c r="AS165" s="683"/>
      <c r="AT165" s="684" t="str">
        <f t="shared" si="134"/>
        <v/>
      </c>
      <c r="AU165" s="695">
        <f t="shared" si="135"/>
        <v>0.10289910404639335</v>
      </c>
      <c r="AV165" s="728">
        <f t="shared" si="136"/>
        <v>1.9328271888066295E-2</v>
      </c>
      <c r="AW165" s="725">
        <f t="shared" si="149"/>
        <v>0.14487690360405669</v>
      </c>
      <c r="AX165" s="726">
        <f t="shared" si="150"/>
        <v>8.7345036456109693E-2</v>
      </c>
      <c r="AY165" s="727">
        <f t="shared" si="153"/>
        <v>0.13050217685397358</v>
      </c>
      <c r="AZ165" s="724">
        <f t="shared" si="145"/>
        <v>99.677060808098162</v>
      </c>
      <c r="BA165" s="108">
        <f t="shared" si="151"/>
        <v>4.7029155077431911E-2</v>
      </c>
      <c r="BB165" s="723">
        <f t="shared" si="151"/>
        <v>0.1285735137719542</v>
      </c>
      <c r="BC165" s="723">
        <f t="shared" si="151"/>
        <v>-3.4515203617090359E-2</v>
      </c>
      <c r="BD165" s="1387">
        <v>1413.7718249222683</v>
      </c>
      <c r="BE165" s="648">
        <v>1.06621903419362</v>
      </c>
      <c r="BF165" s="649">
        <v>1</v>
      </c>
      <c r="BG165" s="1374">
        <v>1366.53681376092</v>
      </c>
      <c r="BH165" s="1375">
        <f t="shared" si="92"/>
        <v>1325.9675353587193</v>
      </c>
      <c r="BI165" s="1376">
        <f t="shared" si="93"/>
        <v>1325.9675353587193</v>
      </c>
      <c r="BJ165" s="1378">
        <f t="shared" si="94"/>
        <v>1356.7717055238186</v>
      </c>
      <c r="BK165" s="335">
        <f t="shared" si="95"/>
        <v>4.4168336601713758E-2</v>
      </c>
      <c r="BL165" s="665" t="e">
        <f t="shared" si="96"/>
        <v>#N/A</v>
      </c>
      <c r="BM165" s="683"/>
      <c r="BN165" s="684" t="str">
        <f t="shared" si="97"/>
        <v/>
      </c>
      <c r="BO165" s="685">
        <f t="shared" si="113"/>
        <v>1644.1633957604311</v>
      </c>
      <c r="BP165" s="686">
        <f t="shared" si="114"/>
        <v>1283.9606158399479</v>
      </c>
      <c r="BQ165" s="776">
        <v>1426.1957325465764</v>
      </c>
      <c r="BR165" s="691">
        <f t="shared" si="100"/>
        <v>-4.8677769424254391E-2</v>
      </c>
      <c r="BS165" s="665" t="e">
        <f t="shared" si="103"/>
        <v>#N/A</v>
      </c>
      <c r="BT165" s="683"/>
      <c r="BU165" s="684" t="str">
        <f t="shared" si="104"/>
        <v/>
      </c>
      <c r="BV165" s="695">
        <f t="shared" si="105"/>
        <v>0.15058148960398055</v>
      </c>
      <c r="BW165" s="728">
        <f t="shared" si="106"/>
        <v>-9.74137617598686E-2</v>
      </c>
      <c r="BX165" s="725">
        <f t="shared" si="108"/>
        <v>-5.6413768289941491E-2</v>
      </c>
      <c r="BY165" s="726">
        <f t="shared" si="109"/>
        <v>4.6640241868286747E-2</v>
      </c>
      <c r="BZ165" s="943">
        <f t="shared" si="115"/>
        <v>-1.996397110724113E-2</v>
      </c>
      <c r="CA165" s="947">
        <f t="shared" si="116"/>
        <v>1316.9207742362225</v>
      </c>
      <c r="CB165" s="831">
        <f t="shared" si="110"/>
        <v>9.4779206777033151E-2</v>
      </c>
      <c r="CC165" s="723">
        <f t="shared" si="111"/>
        <v>0.2983549397125923</v>
      </c>
      <c r="CD165" s="723">
        <f t="shared" si="112"/>
        <v>-0.10879652615852599</v>
      </c>
      <c r="CE165" s="786">
        <f>[3]OUTM!M165</f>
        <v>115.27472859304356</v>
      </c>
      <c r="CF165" s="779">
        <f>[1]OUTM!$T453</f>
        <v>0</v>
      </c>
      <c r="CG165" s="781">
        <f>[1]OUTM!$U453</f>
        <v>0</v>
      </c>
    </row>
    <row r="166" spans="1:85" ht="13.8" x14ac:dyDescent="0.25">
      <c r="A166" s="14">
        <v>2006.12</v>
      </c>
      <c r="B166" s="931">
        <f>[2]Pat!$B166/1000</f>
        <v>16.454999999999998</v>
      </c>
      <c r="C166" s="648">
        <v>0.51571154849446699</v>
      </c>
      <c r="D166" s="649">
        <v>0</v>
      </c>
      <c r="E166" s="767">
        <v>42.430463140794998</v>
      </c>
      <c r="F166" s="768">
        <f t="shared" si="118"/>
        <v>31.907371568539816</v>
      </c>
      <c r="G166" s="769">
        <f t="shared" si="119"/>
        <v>42.430463140794998</v>
      </c>
      <c r="H166" s="772">
        <f t="shared" si="124"/>
        <v>42.732795516146382</v>
      </c>
      <c r="I166" s="662">
        <f t="shared" si="125"/>
        <v>5.239621514825591E-2</v>
      </c>
      <c r="J166" s="665" t="e">
        <f t="shared" si="130"/>
        <v>#N/A</v>
      </c>
      <c r="K166" s="683"/>
      <c r="L166" s="684" t="str">
        <f t="shared" si="128"/>
        <v/>
      </c>
      <c r="M166" s="685">
        <f t="shared" si="137"/>
        <v>50.468321083143117</v>
      </c>
      <c r="N166" s="686">
        <f t="shared" si="138"/>
        <v>37.109727416792573</v>
      </c>
      <c r="O166" s="776">
        <v>39.172146789815692</v>
      </c>
      <c r="P166" s="691">
        <f t="shared" si="120"/>
        <v>9.0897462052205391E-2</v>
      </c>
      <c r="Q166" s="665" t="e">
        <f t="shared" si="131"/>
        <v>#N/A</v>
      </c>
      <c r="R166" s="683"/>
      <c r="S166" s="684" t="str">
        <f t="shared" si="132"/>
        <v/>
      </c>
      <c r="T166" s="695">
        <f t="shared" si="139"/>
        <v>0.15722655663293006</v>
      </c>
      <c r="U166" s="728">
        <f t="shared" si="140"/>
        <v>1.4167835421899255E-2</v>
      </c>
      <c r="V166" s="725">
        <f t="shared" si="146"/>
        <v>0.16993234373263832</v>
      </c>
      <c r="W166" s="726">
        <f t="shared" si="147"/>
        <v>0.24450364053253382</v>
      </c>
      <c r="X166" s="727">
        <f t="shared" si="152"/>
        <v>0.18309654188785807</v>
      </c>
      <c r="Y166" s="724">
        <f t="shared" si="144"/>
        <v>38.475394530173403</v>
      </c>
      <c r="Z166" s="108">
        <f t="shared" si="148"/>
        <v>6.8043152465711701E-2</v>
      </c>
      <c r="AA166" s="723">
        <f t="shared" si="148"/>
        <v>0.26104796967449617</v>
      </c>
      <c r="AB166" s="723">
        <f t="shared" si="148"/>
        <v>-0.12496166474307278</v>
      </c>
      <c r="AC166" s="931">
        <f>[2]Pat!$D166/1000</f>
        <v>84.998999999999995</v>
      </c>
      <c r="AD166" s="648">
        <v>0.91051036267188401</v>
      </c>
      <c r="AE166" s="649">
        <v>0</v>
      </c>
      <c r="AF166" s="767">
        <v>104.727310233615</v>
      </c>
      <c r="AG166" s="768">
        <f t="shared" si="121"/>
        <v>93.353138508573622</v>
      </c>
      <c r="AH166" s="769">
        <f t="shared" si="122"/>
        <v>104.727310233615</v>
      </c>
      <c r="AI166" s="772">
        <f t="shared" si="126"/>
        <v>105.12923278851557</v>
      </c>
      <c r="AJ166" s="662">
        <f t="shared" si="127"/>
        <v>1.8870401165946522E-2</v>
      </c>
      <c r="AK166" s="665" t="e">
        <f t="shared" si="129"/>
        <v>#N/A</v>
      </c>
      <c r="AL166" s="683"/>
      <c r="AM166" s="684" t="str">
        <f t="shared" si="141"/>
        <v/>
      </c>
      <c r="AN166" s="685">
        <f t="shared" si="142"/>
        <v>120.21691891075938</v>
      </c>
      <c r="AO166" s="686">
        <f t="shared" si="143"/>
        <v>98.175668836109281</v>
      </c>
      <c r="AP166" s="776">
        <v>101.05551085493933</v>
      </c>
      <c r="AQ166" s="691">
        <f t="shared" si="123"/>
        <v>4.0311724705680563E-2</v>
      </c>
      <c r="AR166" s="665" t="e">
        <f t="shared" si="133"/>
        <v>#N/A</v>
      </c>
      <c r="AS166" s="683"/>
      <c r="AT166" s="684" t="str">
        <f t="shared" si="134"/>
        <v/>
      </c>
      <c r="AU166" s="695">
        <f t="shared" si="135"/>
        <v>0.11087200721784463</v>
      </c>
      <c r="AV166" s="728">
        <f t="shared" si="136"/>
        <v>1.9328271888066295E-2</v>
      </c>
      <c r="AW166" s="725">
        <f t="shared" si="149"/>
        <v>0.16582179214122261</v>
      </c>
      <c r="AX166" s="726">
        <f t="shared" si="150"/>
        <v>0.10331201496776288</v>
      </c>
      <c r="AY166" s="727">
        <f t="shared" si="153"/>
        <v>0.13408139427954247</v>
      </c>
      <c r="AZ166" s="724">
        <f t="shared" si="145"/>
        <v>100.9231573316647</v>
      </c>
      <c r="BA166" s="108">
        <f t="shared" si="151"/>
        <v>4.7029155077431911E-2</v>
      </c>
      <c r="BB166" s="723">
        <f t="shared" si="151"/>
        <v>0.1285735137719542</v>
      </c>
      <c r="BC166" s="723">
        <f t="shared" si="151"/>
        <v>-3.4515203617090359E-2</v>
      </c>
      <c r="BD166" s="1387">
        <v>1555.3677106460102</v>
      </c>
      <c r="BE166" s="648">
        <v>1.05040492896634</v>
      </c>
      <c r="BF166" s="649">
        <v>1</v>
      </c>
      <c r="BG166" s="1374">
        <v>1434.8267146521</v>
      </c>
      <c r="BH166" s="1375">
        <f t="shared" si="92"/>
        <v>1480.73154243153</v>
      </c>
      <c r="BI166" s="1376">
        <f t="shared" si="93"/>
        <v>1480.73154243153</v>
      </c>
      <c r="BJ166" s="1378">
        <f t="shared" si="94"/>
        <v>1437.5490773067449</v>
      </c>
      <c r="BK166" s="335">
        <f t="shared" si="95"/>
        <v>5.7831501833389108E-2</v>
      </c>
      <c r="BL166" s="665" t="e">
        <f t="shared" si="96"/>
        <v>#N/A</v>
      </c>
      <c r="BM166" s="683"/>
      <c r="BN166" s="684" t="str">
        <f t="shared" si="97"/>
        <v/>
      </c>
      <c r="BO166" s="685">
        <f t="shared" si="113"/>
        <v>1660.4207382225313</v>
      </c>
      <c r="BP166" s="686">
        <f t="shared" si="114"/>
        <v>1283.9606158399479</v>
      </c>
      <c r="BQ166" s="776">
        <v>1427.461717975182</v>
      </c>
      <c r="BR166" s="691">
        <f t="shared" si="100"/>
        <v>7.066640880479591E-3</v>
      </c>
      <c r="BS166" s="665" t="e">
        <f t="shared" si="103"/>
        <v>#N/A</v>
      </c>
      <c r="BT166" s="683"/>
      <c r="BU166" s="684" t="str">
        <f t="shared" si="104"/>
        <v/>
      </c>
      <c r="BV166" s="695">
        <f t="shared" si="105"/>
        <v>0.16782616007603934</v>
      </c>
      <c r="BW166" s="728">
        <f t="shared" si="106"/>
        <v>-9.74137617598686E-2</v>
      </c>
      <c r="BX166" s="725">
        <f t="shared" si="108"/>
        <v>3.6045127673740573E-2</v>
      </c>
      <c r="BY166" s="726">
        <f t="shared" si="109"/>
        <v>0.17562878778766988</v>
      </c>
      <c r="BZ166" s="943">
        <f t="shared" si="115"/>
        <v>3.8320373031174082E-2</v>
      </c>
      <c r="CA166" s="947">
        <f t="shared" si="116"/>
        <v>1321.0885978381036</v>
      </c>
      <c r="CB166" s="831">
        <f t="shared" si="110"/>
        <v>9.4779206777033151E-2</v>
      </c>
      <c r="CC166" s="723">
        <f t="shared" si="111"/>
        <v>0.2983549397125923</v>
      </c>
      <c r="CD166" s="723">
        <f t="shared" si="112"/>
        <v>-0.10879652615852599</v>
      </c>
      <c r="CE166" s="786">
        <f>[3]OUTM!M166</f>
        <v>116.3809326950917</v>
      </c>
      <c r="CF166" s="779">
        <f>[1]OUTM!$T454</f>
        <v>0</v>
      </c>
      <c r="CG166" s="781">
        <f>[1]OUTM!$U454</f>
        <v>0</v>
      </c>
    </row>
    <row r="167" spans="1:85" ht="13.8" x14ac:dyDescent="0.25">
      <c r="A167" s="14">
        <v>2007.01</v>
      </c>
      <c r="B167" s="931">
        <f>[2]Pat!$B167/1000</f>
        <v>82.813000000000002</v>
      </c>
      <c r="C167" s="648">
        <v>1.81734093902325</v>
      </c>
      <c r="D167" s="649">
        <v>1</v>
      </c>
      <c r="E167" s="767">
        <v>43.788951018570899</v>
      </c>
      <c r="F167" s="768">
        <f t="shared" si="118"/>
        <v>45.568224553676082</v>
      </c>
      <c r="G167" s="769">
        <f t="shared" si="119"/>
        <v>45.568224553676082</v>
      </c>
      <c r="H167" s="772">
        <f t="shared" si="124"/>
        <v>44.454209138233615</v>
      </c>
      <c r="I167" s="662">
        <f t="shared" si="125"/>
        <v>3.9492980936604652E-2</v>
      </c>
      <c r="J167" s="665" t="e">
        <f t="shared" si="130"/>
        <v>#N/A</v>
      </c>
      <c r="K167" s="683"/>
      <c r="L167" s="684" t="str">
        <f t="shared" si="128"/>
        <v/>
      </c>
      <c r="M167" s="685">
        <f t="shared" si="137"/>
        <v>50.6254953354062</v>
      </c>
      <c r="N167" s="686">
        <f t="shared" si="138"/>
        <v>37.109727416792573</v>
      </c>
      <c r="O167" s="776">
        <v>39.686254047438119</v>
      </c>
      <c r="P167" s="691">
        <f t="shared" si="120"/>
        <v>0.12014122282985507</v>
      </c>
      <c r="Q167" s="665" t="e">
        <f t="shared" si="131"/>
        <v>#N/A</v>
      </c>
      <c r="R167" s="683"/>
      <c r="S167" s="684" t="str">
        <f t="shared" si="132"/>
        <v/>
      </c>
      <c r="T167" s="695">
        <f t="shared" si="139"/>
        <v>0.15722655663293006</v>
      </c>
      <c r="U167" s="728">
        <f t="shared" si="140"/>
        <v>1.4167835421899255E-2</v>
      </c>
      <c r="V167" s="725">
        <f t="shared" si="146"/>
        <v>0.1975854667912742</v>
      </c>
      <c r="W167" s="726">
        <f t="shared" si="147"/>
        <v>0.30559618857919646</v>
      </c>
      <c r="X167" s="727">
        <f t="shared" si="152"/>
        <v>0.21888839797700776</v>
      </c>
      <c r="Y167" s="724">
        <f t="shared" si="144"/>
        <v>39.086589994364971</v>
      </c>
      <c r="Z167" s="108">
        <f t="shared" si="148"/>
        <v>6.8043152465711701E-2</v>
      </c>
      <c r="AA167" s="723">
        <f t="shared" si="148"/>
        <v>0.26104796967449617</v>
      </c>
      <c r="AB167" s="723">
        <f t="shared" si="148"/>
        <v>-0.12496166474307278</v>
      </c>
      <c r="AC167" s="931">
        <f>[2]Pat!$D167/1000</f>
        <v>120.143</v>
      </c>
      <c r="AD167" s="648">
        <v>1.1171160190670899</v>
      </c>
      <c r="AE167" s="649">
        <v>1</v>
      </c>
      <c r="AF167" s="767">
        <v>106.160678941858</v>
      </c>
      <c r="AG167" s="768">
        <f t="shared" si="121"/>
        <v>107.54746861506123</v>
      </c>
      <c r="AH167" s="769">
        <f t="shared" si="122"/>
        <v>107.54746861506123</v>
      </c>
      <c r="AI167" s="772">
        <f t="shared" si="126"/>
        <v>107.05316665927285</v>
      </c>
      <c r="AJ167" s="662">
        <f t="shared" si="127"/>
        <v>1.8135213901332454E-2</v>
      </c>
      <c r="AK167" s="665" t="e">
        <f t="shared" si="129"/>
        <v>#N/A</v>
      </c>
      <c r="AL167" s="683"/>
      <c r="AM167" s="684" t="str">
        <f t="shared" si="141"/>
        <v/>
      </c>
      <c r="AN167" s="685">
        <f t="shared" si="142"/>
        <v>120.21691891075938</v>
      </c>
      <c r="AO167" s="686">
        <f t="shared" si="143"/>
        <v>101.33395831036702</v>
      </c>
      <c r="AP167" s="776">
        <v>101.87111469823606</v>
      </c>
      <c r="AQ167" s="691">
        <f t="shared" si="123"/>
        <v>5.086870774298613E-2</v>
      </c>
      <c r="AR167" s="665" t="e">
        <f t="shared" si="133"/>
        <v>#N/A</v>
      </c>
      <c r="AS167" s="683"/>
      <c r="AT167" s="684" t="str">
        <f t="shared" si="134"/>
        <v/>
      </c>
      <c r="AU167" s="695">
        <f t="shared" si="135"/>
        <v>0.11087200721784463</v>
      </c>
      <c r="AV167" s="728">
        <f t="shared" si="136"/>
        <v>1.9328271888066295E-2</v>
      </c>
      <c r="AW167" s="725">
        <f t="shared" si="149"/>
        <v>0.13513935157099821</v>
      </c>
      <c r="AX167" s="726">
        <f t="shared" si="150"/>
        <v>0.1150069664471578</v>
      </c>
      <c r="AY167" s="727">
        <f t="shared" si="153"/>
        <v>0.13811871193475755</v>
      </c>
      <c r="AZ167" s="724">
        <f t="shared" si="145"/>
        <v>101.98522190740262</v>
      </c>
      <c r="BA167" s="108">
        <f t="shared" si="151"/>
        <v>4.7029155077431911E-2</v>
      </c>
      <c r="BB167" s="723">
        <f t="shared" si="151"/>
        <v>0.1285735137719542</v>
      </c>
      <c r="BC167" s="723">
        <f t="shared" si="151"/>
        <v>-3.4515203617090359E-2</v>
      </c>
      <c r="BD167" s="1387">
        <v>1833.3325491362461</v>
      </c>
      <c r="BE167" s="648">
        <v>1.2533330272349099</v>
      </c>
      <c r="BF167" s="649">
        <v>1</v>
      </c>
      <c r="BG167" s="1374">
        <v>1507.9221515402601</v>
      </c>
      <c r="BH167" s="1375">
        <f t="shared" si="92"/>
        <v>1462.7656890052001</v>
      </c>
      <c r="BI167" s="1376">
        <f t="shared" si="93"/>
        <v>1462.7656890052001</v>
      </c>
      <c r="BJ167" s="1378">
        <f t="shared" si="94"/>
        <v>1502.0347169469237</v>
      </c>
      <c r="BK167" s="335">
        <f t="shared" si="95"/>
        <v>4.3881033045974592E-2</v>
      </c>
      <c r="BL167" s="665" t="e">
        <f t="shared" si="96"/>
        <v>#N/A</v>
      </c>
      <c r="BM167" s="683"/>
      <c r="BN167" s="684" t="str">
        <f t="shared" si="97"/>
        <v/>
      </c>
      <c r="BO167" s="685">
        <f t="shared" si="113"/>
        <v>1670.5943978978132</v>
      </c>
      <c r="BP167" s="686">
        <f t="shared" si="114"/>
        <v>1283.9606158399479</v>
      </c>
      <c r="BQ167" s="776">
        <v>1428.3495021965475</v>
      </c>
      <c r="BR167" s="691">
        <f t="shared" si="100"/>
        <v>5.1587664389605825E-2</v>
      </c>
      <c r="BS167" s="665" t="e">
        <f t="shared" si="103"/>
        <v>#N/A</v>
      </c>
      <c r="BT167" s="683"/>
      <c r="BU167" s="684" t="str">
        <f t="shared" si="104"/>
        <v/>
      </c>
      <c r="BV167" s="695">
        <f t="shared" si="105"/>
        <v>0.17704318200937141</v>
      </c>
      <c r="BW167" s="728">
        <f t="shared" si="106"/>
        <v>-9.74137617598686E-2</v>
      </c>
      <c r="BX167" s="725">
        <f t="shared" si="108"/>
        <v>0.11833798314458632</v>
      </c>
      <c r="BY167" s="726">
        <f t="shared" si="109"/>
        <v>0.26741672424985197</v>
      </c>
      <c r="BZ167" s="943">
        <f t="shared" si="115"/>
        <v>8.8045459117270797E-2</v>
      </c>
      <c r="CA167" s="947">
        <f t="shared" si="116"/>
        <v>1334.3335322627911</v>
      </c>
      <c r="CB167" s="831">
        <f t="shared" si="110"/>
        <v>9.4779206777033151E-2</v>
      </c>
      <c r="CC167" s="723">
        <f t="shared" si="111"/>
        <v>0.2983549397125923</v>
      </c>
      <c r="CD167" s="723">
        <f t="shared" si="112"/>
        <v>-0.10879652615852599</v>
      </c>
      <c r="CE167" s="786">
        <f>[3]OUTM!M167</f>
        <v>118.74682332327893</v>
      </c>
      <c r="CF167" s="779">
        <f>[1]OUTM!$T455</f>
        <v>0</v>
      </c>
      <c r="CG167" s="781">
        <f>[1]OUTM!$U455</f>
        <v>0</v>
      </c>
    </row>
    <row r="168" spans="1:85" ht="13.8" x14ac:dyDescent="0.25">
      <c r="A168" s="14">
        <v>2007.02</v>
      </c>
      <c r="B168" s="931">
        <f>[2]Pat!$B168/1000</f>
        <v>39.155999999999999</v>
      </c>
      <c r="C168" s="648">
        <v>0.88488286963609097</v>
      </c>
      <c r="D168" s="649">
        <v>1</v>
      </c>
      <c r="E168" s="767">
        <v>44.7234720284875</v>
      </c>
      <c r="F168" s="768">
        <f t="shared" si="118"/>
        <v>44.249924304787307</v>
      </c>
      <c r="G168" s="769">
        <f t="shared" si="119"/>
        <v>44.249924304787307</v>
      </c>
      <c r="H168" s="772">
        <f t="shared" si="124"/>
        <v>45.215361564840357</v>
      </c>
      <c r="I168" s="662">
        <f t="shared" si="125"/>
        <v>1.697723547859854E-2</v>
      </c>
      <c r="J168" s="665" t="e">
        <f t="shared" si="130"/>
        <v>#N/A</v>
      </c>
      <c r="K168" s="683"/>
      <c r="L168" s="684" t="str">
        <f t="shared" si="128"/>
        <v/>
      </c>
      <c r="M168" s="685">
        <f t="shared" si="137"/>
        <v>50.6254953354062</v>
      </c>
      <c r="N168" s="686">
        <f t="shared" si="138"/>
        <v>37.109727416792573</v>
      </c>
      <c r="O168" s="776">
        <v>40.198509511715088</v>
      </c>
      <c r="P168" s="691">
        <f t="shared" si="120"/>
        <v>0.12480194201387507</v>
      </c>
      <c r="Q168" s="665" t="e">
        <f t="shared" si="131"/>
        <v>#N/A</v>
      </c>
      <c r="R168" s="683"/>
      <c r="S168" s="684" t="str">
        <f t="shared" si="132"/>
        <v/>
      </c>
      <c r="T168" s="695">
        <f t="shared" si="139"/>
        <v>0.15722655663293006</v>
      </c>
      <c r="U168" s="728">
        <f t="shared" si="140"/>
        <v>1.4167835421899255E-2</v>
      </c>
      <c r="V168" s="725">
        <f t="shared" si="146"/>
        <v>0.20525341311149625</v>
      </c>
      <c r="W168" s="726">
        <f t="shared" si="147"/>
        <v>0.30853220280266269</v>
      </c>
      <c r="X168" s="727">
        <f t="shared" si="152"/>
        <v>0.22945406294950255</v>
      </c>
      <c r="Y168" s="724">
        <f t="shared" si="144"/>
        <v>39.728267447511172</v>
      </c>
      <c r="Z168" s="108">
        <f t="shared" si="148"/>
        <v>6.8043152465711701E-2</v>
      </c>
      <c r="AA168" s="723">
        <f t="shared" si="148"/>
        <v>0.26104796967449617</v>
      </c>
      <c r="AB168" s="723">
        <f t="shared" si="148"/>
        <v>-0.12496166474307278</v>
      </c>
      <c r="AC168" s="931">
        <f>[2]Pat!$D168/1000</f>
        <v>98.349000000000004</v>
      </c>
      <c r="AD168" s="648">
        <v>0.90735879379436502</v>
      </c>
      <c r="AE168" s="649">
        <v>1</v>
      </c>
      <c r="AF168" s="767">
        <v>107.2417871132</v>
      </c>
      <c r="AG168" s="768">
        <f t="shared" si="121"/>
        <v>108.39041917335389</v>
      </c>
      <c r="AH168" s="769">
        <f t="shared" si="122"/>
        <v>108.39041917335389</v>
      </c>
      <c r="AI168" s="772">
        <f t="shared" si="126"/>
        <v>107.998406649934</v>
      </c>
      <c r="AJ168" s="662">
        <f t="shared" si="127"/>
        <v>8.7908780523383682E-3</v>
      </c>
      <c r="AK168" s="665" t="e">
        <f t="shared" si="129"/>
        <v>#N/A</v>
      </c>
      <c r="AL168" s="683"/>
      <c r="AM168" s="684" t="str">
        <f t="shared" si="141"/>
        <v/>
      </c>
      <c r="AN168" s="685">
        <f t="shared" si="142"/>
        <v>121.66814832802547</v>
      </c>
      <c r="AO168" s="686">
        <f t="shared" si="143"/>
        <v>101.33395831036702</v>
      </c>
      <c r="AP168" s="776">
        <v>102.68236056785599</v>
      </c>
      <c r="AQ168" s="691">
        <f t="shared" si="123"/>
        <v>5.1771755661625729E-2</v>
      </c>
      <c r="AR168" s="665" t="e">
        <f t="shared" si="133"/>
        <v>#N/A</v>
      </c>
      <c r="AS168" s="683"/>
      <c r="AT168" s="684" t="str">
        <f t="shared" si="134"/>
        <v/>
      </c>
      <c r="AU168" s="695">
        <f t="shared" si="135"/>
        <v>0.11087200721784463</v>
      </c>
      <c r="AV168" s="728">
        <f t="shared" si="136"/>
        <v>1.9328271888066295E-2</v>
      </c>
      <c r="AW168" s="725">
        <f t="shared" si="149"/>
        <v>0.12064247543342588</v>
      </c>
      <c r="AX168" s="726">
        <f t="shared" si="150"/>
        <v>0.11155894478782491</v>
      </c>
      <c r="AY168" s="727">
        <f t="shared" si="153"/>
        <v>0.1303614736523</v>
      </c>
      <c r="AZ168" s="724">
        <f t="shared" si="145"/>
        <v>102.95410028199116</v>
      </c>
      <c r="BA168" s="108">
        <f t="shared" si="151"/>
        <v>4.7029155077431911E-2</v>
      </c>
      <c r="BB168" s="723">
        <f t="shared" si="151"/>
        <v>0.1285735137719542</v>
      </c>
      <c r="BC168" s="723">
        <f t="shared" si="151"/>
        <v>-3.4515203617090359E-2</v>
      </c>
      <c r="BD168" s="1387">
        <v>1825.4504541701085</v>
      </c>
      <c r="BE168" s="648">
        <v>1.1395704250349701</v>
      </c>
      <c r="BF168" s="649">
        <v>1</v>
      </c>
      <c r="BG168" s="1374">
        <v>1571.1237131682601</v>
      </c>
      <c r="BH168" s="1375">
        <f t="shared" si="92"/>
        <v>1601.8759473457649</v>
      </c>
      <c r="BI168" s="1376">
        <f t="shared" si="93"/>
        <v>1601.8759473457649</v>
      </c>
      <c r="BJ168" s="1378">
        <f t="shared" si="94"/>
        <v>1580.9474461283955</v>
      </c>
      <c r="BK168" s="335">
        <f t="shared" si="95"/>
        <v>5.1203649881649986E-2</v>
      </c>
      <c r="BL168" s="665" t="e">
        <f t="shared" si="96"/>
        <v>#N/A</v>
      </c>
      <c r="BM168" s="683"/>
      <c r="BN168" s="684" t="str">
        <f t="shared" si="97"/>
        <v/>
      </c>
      <c r="BO168" s="685">
        <f t="shared" si="113"/>
        <v>1750.4321499011621</v>
      </c>
      <c r="BP168" s="686">
        <f t="shared" si="114"/>
        <v>1283.9606158399479</v>
      </c>
      <c r="BQ168" s="776">
        <v>1428.8575588950923</v>
      </c>
      <c r="BR168" s="691">
        <f t="shared" si="100"/>
        <v>0.10644160174434147</v>
      </c>
      <c r="BS168" s="665" t="e">
        <f t="shared" si="103"/>
        <v>#N/A</v>
      </c>
      <c r="BT168" s="683"/>
      <c r="BU168" s="684" t="str">
        <f t="shared" si="104"/>
        <v/>
      </c>
      <c r="BV168" s="695">
        <f t="shared" si="105"/>
        <v>0.23577134666222332</v>
      </c>
      <c r="BW168" s="728">
        <f t="shared" si="106"/>
        <v>-9.74137617598686E-2</v>
      </c>
      <c r="BX168" s="725">
        <f t="shared" si="108"/>
        <v>0.21264118952485522</v>
      </c>
      <c r="BY168" s="726">
        <f t="shared" si="109"/>
        <v>0.36764956146201477</v>
      </c>
      <c r="BZ168" s="943">
        <f t="shared" si="115"/>
        <v>0.1518993683293306</v>
      </c>
      <c r="CA168" s="947">
        <f t="shared" si="116"/>
        <v>1357.4356219015756</v>
      </c>
      <c r="CB168" s="831">
        <f t="shared" si="110"/>
        <v>9.4779206777033151E-2</v>
      </c>
      <c r="CC168" s="723">
        <f t="shared" si="111"/>
        <v>0.2983549397125923</v>
      </c>
      <c r="CD168" s="723">
        <f t="shared" si="112"/>
        <v>-0.10879652615852599</v>
      </c>
      <c r="CE168" s="786">
        <f>[3]OUTM!M168</f>
        <v>120.04545036033169</v>
      </c>
      <c r="CF168" s="779">
        <f>[1]OUTM!$T456</f>
        <v>0</v>
      </c>
      <c r="CG168" s="781">
        <f>[1]OUTM!$U456</f>
        <v>0</v>
      </c>
    </row>
    <row r="169" spans="1:85" ht="13.8" x14ac:dyDescent="0.25">
      <c r="A169" s="14">
        <v>2007.03</v>
      </c>
      <c r="B169" s="931">
        <f>[2]Pat!$B169/1000</f>
        <v>47.511000000000003</v>
      </c>
      <c r="C169" s="648">
        <v>1.0153360797994899</v>
      </c>
      <c r="D169" s="649">
        <v>1</v>
      </c>
      <c r="E169" s="767">
        <v>45.304838114644703</v>
      </c>
      <c r="F169" s="768">
        <f t="shared" si="118"/>
        <v>46.793373096110741</v>
      </c>
      <c r="G169" s="769">
        <f t="shared" si="119"/>
        <v>46.793373096110741</v>
      </c>
      <c r="H169" s="772">
        <f t="shared" si="124"/>
        <v>45.682475626002514</v>
      </c>
      <c r="I169" s="662">
        <f t="shared" si="125"/>
        <v>1.0277872115415084E-2</v>
      </c>
      <c r="J169" s="665" t="e">
        <f t="shared" si="130"/>
        <v>#N/A</v>
      </c>
      <c r="K169" s="683"/>
      <c r="L169" s="684" t="str">
        <f t="shared" si="128"/>
        <v/>
      </c>
      <c r="M169" s="685">
        <f t="shared" si="137"/>
        <v>50.6254953354062</v>
      </c>
      <c r="N169" s="686">
        <f t="shared" si="138"/>
        <v>37.109727416792573</v>
      </c>
      <c r="O169" s="776">
        <v>40.708688953165243</v>
      </c>
      <c r="P169" s="691">
        <f t="shared" si="120"/>
        <v>0.1221799768241012</v>
      </c>
      <c r="Q169" s="665" t="e">
        <f t="shared" si="131"/>
        <v>#N/A</v>
      </c>
      <c r="R169" s="683"/>
      <c r="S169" s="684" t="str">
        <f t="shared" si="132"/>
        <v/>
      </c>
      <c r="T169" s="695">
        <f t="shared" si="139"/>
        <v>0.15722655663293006</v>
      </c>
      <c r="U169" s="728">
        <f t="shared" si="140"/>
        <v>1.4167835421899255E-2</v>
      </c>
      <c r="V169" s="725">
        <f t="shared" si="146"/>
        <v>0.20014386696720199</v>
      </c>
      <c r="W169" s="726">
        <f t="shared" si="147"/>
        <v>0.29410418176872022</v>
      </c>
      <c r="X169" s="727">
        <f t="shared" si="152"/>
        <v>0.23048593268648987</v>
      </c>
      <c r="Y169" s="724">
        <f t="shared" si="144"/>
        <v>40.363126565660615</v>
      </c>
      <c r="Z169" s="108">
        <f t="shared" si="148"/>
        <v>6.8043152465711701E-2</v>
      </c>
      <c r="AA169" s="723">
        <f t="shared" si="148"/>
        <v>0.26104796967449617</v>
      </c>
      <c r="AB169" s="723">
        <f t="shared" si="148"/>
        <v>-0.12496166474307278</v>
      </c>
      <c r="AC169" s="931">
        <f>[2]Pat!$D169/1000</f>
        <v>109.595</v>
      </c>
      <c r="AD169" s="648">
        <v>1.01792295205663</v>
      </c>
      <c r="AE169" s="649">
        <v>1</v>
      </c>
      <c r="AF169" s="767">
        <v>107.786964244872</v>
      </c>
      <c r="AG169" s="768">
        <f t="shared" si="121"/>
        <v>107.66531963796697</v>
      </c>
      <c r="AH169" s="769">
        <f t="shared" si="122"/>
        <v>107.66531963796697</v>
      </c>
      <c r="AI169" s="772">
        <f t="shared" si="126"/>
        <v>108.28697626557742</v>
      </c>
      <c r="AJ169" s="662">
        <f t="shared" si="127"/>
        <v>2.6684169127129142E-3</v>
      </c>
      <c r="AK169" s="665" t="e">
        <f t="shared" si="129"/>
        <v>#N/A</v>
      </c>
      <c r="AL169" s="683"/>
      <c r="AM169" s="684" t="str">
        <f t="shared" si="141"/>
        <v/>
      </c>
      <c r="AN169" s="685">
        <f t="shared" si="142"/>
        <v>124.87660820687353</v>
      </c>
      <c r="AO169" s="686">
        <f t="shared" si="143"/>
        <v>101.33395831036702</v>
      </c>
      <c r="AP169" s="776">
        <v>103.48896628479419</v>
      </c>
      <c r="AQ169" s="691">
        <f t="shared" si="123"/>
        <v>4.636252687633835E-2</v>
      </c>
      <c r="AR169" s="665" t="e">
        <f t="shared" si="133"/>
        <v>#N/A</v>
      </c>
      <c r="AS169" s="683"/>
      <c r="AT169" s="684" t="str">
        <f t="shared" si="134"/>
        <v/>
      </c>
      <c r="AU169" s="695">
        <f t="shared" si="135"/>
        <v>0.13004710337433179</v>
      </c>
      <c r="AV169" s="728">
        <f t="shared" si="136"/>
        <v>1.9328271888066295E-2</v>
      </c>
      <c r="AW169" s="725">
        <f t="shared" si="149"/>
        <v>0.10299198925089659</v>
      </c>
      <c r="AX169" s="726">
        <f t="shared" si="150"/>
        <v>9.7718328397047305E-2</v>
      </c>
      <c r="AY169" s="727">
        <f t="shared" si="153"/>
        <v>0.11658949003177277</v>
      </c>
      <c r="AZ169" s="724">
        <f t="shared" si="145"/>
        <v>103.79670923444684</v>
      </c>
      <c r="BA169" s="108">
        <f t="shared" si="151"/>
        <v>4.7029155077431911E-2</v>
      </c>
      <c r="BB169" s="723">
        <f t="shared" si="151"/>
        <v>0.1285735137719542</v>
      </c>
      <c r="BC169" s="723">
        <f t="shared" si="151"/>
        <v>-3.4515203617090359E-2</v>
      </c>
      <c r="BD169" s="1387">
        <v>1332.8014798592376</v>
      </c>
      <c r="BE169" s="648">
        <v>0.80421398440299297</v>
      </c>
      <c r="BF169" s="649">
        <v>1</v>
      </c>
      <c r="BG169" s="1374">
        <v>1610.40230406969</v>
      </c>
      <c r="BH169" s="1375">
        <f t="shared" si="92"/>
        <v>1657.2722008168519</v>
      </c>
      <c r="BI169" s="1376">
        <f t="shared" si="93"/>
        <v>1657.2722008168519</v>
      </c>
      <c r="BJ169" s="1378">
        <f t="shared" si="94"/>
        <v>1644.1633957604311</v>
      </c>
      <c r="BK169" s="335">
        <f t="shared" si="95"/>
        <v>3.9207364074556487E-2</v>
      </c>
      <c r="BL169" s="665" t="e">
        <f t="shared" si="96"/>
        <v>#N/A</v>
      </c>
      <c r="BM169" s="683"/>
      <c r="BN169" s="684" t="str">
        <f t="shared" si="97"/>
        <v/>
      </c>
      <c r="BO169" s="685">
        <f t="shared" si="113"/>
        <v>1846.3524938426112</v>
      </c>
      <c r="BP169" s="686">
        <f t="shared" si="114"/>
        <v>1283.9606158399479</v>
      </c>
      <c r="BQ169" s="776">
        <v>1428.984744336828</v>
      </c>
      <c r="BR169" s="691">
        <f t="shared" si="100"/>
        <v>0.15058148960398055</v>
      </c>
      <c r="BS169" s="665" t="e">
        <f t="shared" si="103"/>
        <v>#N/A</v>
      </c>
      <c r="BT169" s="683"/>
      <c r="BU169" s="684" t="str">
        <f t="shared" si="104"/>
        <v/>
      </c>
      <c r="BV169" s="695">
        <f t="shared" si="105"/>
        <v>0.30643318513891638</v>
      </c>
      <c r="BW169" s="728">
        <f t="shared" si="106"/>
        <v>-9.74137617598686E-2</v>
      </c>
      <c r="BX169" s="725">
        <f t="shared" si="108"/>
        <v>0.27085376157043362</v>
      </c>
      <c r="BY169" s="726">
        <f t="shared" si="109"/>
        <v>0.42445097846429491</v>
      </c>
      <c r="BZ169" s="943">
        <f t="shared" si="115"/>
        <v>0.20636202860559405</v>
      </c>
      <c r="CA169" s="947">
        <f t="shared" si="116"/>
        <v>1386.6369780977325</v>
      </c>
      <c r="CB169" s="831">
        <f t="shared" si="110"/>
        <v>9.4779206777033151E-2</v>
      </c>
      <c r="CC169" s="723">
        <f t="shared" si="111"/>
        <v>0.2983549397125923</v>
      </c>
      <c r="CD169" s="723">
        <f t="shared" si="112"/>
        <v>-0.10879652615852599</v>
      </c>
      <c r="CE169" s="786">
        <f>[3]OUTM!M169</f>
        <v>119.63217610200738</v>
      </c>
      <c r="CF169" s="779">
        <f>[1]OUTM!$T457</f>
        <v>0</v>
      </c>
      <c r="CG169" s="781">
        <f>[1]OUTM!$U457</f>
        <v>0</v>
      </c>
    </row>
    <row r="170" spans="1:85" ht="13.8" x14ac:dyDescent="0.25">
      <c r="A170" s="14">
        <v>2007.04</v>
      </c>
      <c r="B170" s="931">
        <f>[2]Pat!$B170/1000</f>
        <v>42.183999999999997</v>
      </c>
      <c r="C170" s="648">
        <v>0.93965166048684701</v>
      </c>
      <c r="D170" s="649">
        <v>1</v>
      </c>
      <c r="E170" s="767">
        <v>45.709467621902597</v>
      </c>
      <c r="F170" s="768">
        <f t="shared" si="118"/>
        <v>44.893232007001259</v>
      </c>
      <c r="G170" s="769">
        <f t="shared" si="119"/>
        <v>44.893232007001259</v>
      </c>
      <c r="H170" s="772">
        <f t="shared" si="124"/>
        <v>45.645205077229463</v>
      </c>
      <c r="I170" s="662">
        <f t="shared" si="125"/>
        <v>-8.1619396343178519E-4</v>
      </c>
      <c r="J170" s="665" t="e">
        <f t="shared" si="130"/>
        <v>#N/A</v>
      </c>
      <c r="K170" s="683"/>
      <c r="L170" s="684" t="str">
        <f t="shared" si="128"/>
        <v/>
      </c>
      <c r="M170" s="685">
        <f t="shared" si="137"/>
        <v>50.6254953354062</v>
      </c>
      <c r="N170" s="686">
        <f t="shared" si="138"/>
        <v>37.109727416792573</v>
      </c>
      <c r="O170" s="776">
        <v>41.216594190344871</v>
      </c>
      <c r="P170" s="691">
        <f t="shared" si="120"/>
        <v>0.10744727879340421</v>
      </c>
      <c r="Q170" s="665" t="e">
        <f t="shared" si="131"/>
        <v>#N/A</v>
      </c>
      <c r="R170" s="683"/>
      <c r="S170" s="684" t="str">
        <f t="shared" si="132"/>
        <v/>
      </c>
      <c r="T170" s="695">
        <f t="shared" si="139"/>
        <v>0.15722655663293006</v>
      </c>
      <c r="U170" s="728">
        <f t="shared" si="140"/>
        <v>1.4167835421899255E-2</v>
      </c>
      <c r="V170" s="725">
        <f t="shared" si="146"/>
        <v>0.19477853499515629</v>
      </c>
      <c r="W170" s="726">
        <f t="shared" si="147"/>
        <v>0.25488447652154345</v>
      </c>
      <c r="X170" s="727">
        <f t="shared" si="152"/>
        <v>0.21764693342571029</v>
      </c>
      <c r="Y170" s="724">
        <f t="shared" si="144"/>
        <v>40.983234945169642</v>
      </c>
      <c r="Z170" s="108">
        <f t="shared" si="148"/>
        <v>6.8043152465711701E-2</v>
      </c>
      <c r="AA170" s="723">
        <f t="shared" si="148"/>
        <v>0.26104796967449617</v>
      </c>
      <c r="AB170" s="723">
        <f t="shared" si="148"/>
        <v>-0.12496166474307278</v>
      </c>
      <c r="AC170" s="931">
        <f>[2]Pat!$D170/1000</f>
        <v>94.881</v>
      </c>
      <c r="AD170" s="648">
        <v>0.86707241355074505</v>
      </c>
      <c r="AE170" s="649">
        <v>1</v>
      </c>
      <c r="AF170" s="767">
        <v>108.348924450979</v>
      </c>
      <c r="AG170" s="768">
        <f t="shared" si="121"/>
        <v>109.42684661302182</v>
      </c>
      <c r="AH170" s="769">
        <f t="shared" si="122"/>
        <v>109.42684661302182</v>
      </c>
      <c r="AI170" s="772">
        <f t="shared" si="126"/>
        <v>108.69381240693372</v>
      </c>
      <c r="AJ170" s="662">
        <f t="shared" si="127"/>
        <v>3.7499782409382084E-3</v>
      </c>
      <c r="AK170" s="665" t="e">
        <f t="shared" si="129"/>
        <v>#N/A</v>
      </c>
      <c r="AL170" s="683"/>
      <c r="AM170" s="684" t="str">
        <f t="shared" si="141"/>
        <v/>
      </c>
      <c r="AN170" s="685">
        <f t="shared" si="142"/>
        <v>124.87660820687353</v>
      </c>
      <c r="AO170" s="686">
        <f t="shared" si="143"/>
        <v>101.33395831036702</v>
      </c>
      <c r="AP170" s="776">
        <v>104.29067727153102</v>
      </c>
      <c r="AQ170" s="691">
        <f t="shared" si="123"/>
        <v>4.2219834510602405E-2</v>
      </c>
      <c r="AR170" s="665" t="e">
        <f t="shared" si="133"/>
        <v>#N/A</v>
      </c>
      <c r="AS170" s="683"/>
      <c r="AT170" s="684" t="str">
        <f t="shared" si="134"/>
        <v/>
      </c>
      <c r="AU170" s="695">
        <f t="shared" si="135"/>
        <v>0.13004710337433179</v>
      </c>
      <c r="AV170" s="728">
        <f t="shared" si="136"/>
        <v>1.9328271888066295E-2</v>
      </c>
      <c r="AW170" s="725">
        <f t="shared" si="149"/>
        <v>6.9985567534462945E-2</v>
      </c>
      <c r="AX170" s="726">
        <f t="shared" si="150"/>
        <v>8.8835528860224056E-2</v>
      </c>
      <c r="AY170" s="727">
        <f t="shared" si="153"/>
        <v>0.10790129619380906</v>
      </c>
      <c r="AZ170" s="724">
        <f t="shared" si="145"/>
        <v>104.38916256431685</v>
      </c>
      <c r="BA170" s="108">
        <f t="shared" si="151"/>
        <v>4.7029155077431911E-2</v>
      </c>
      <c r="BB170" s="723">
        <f t="shared" si="151"/>
        <v>0.1285735137719542</v>
      </c>
      <c r="BC170" s="723">
        <f t="shared" si="151"/>
        <v>-3.4515203617090359E-2</v>
      </c>
      <c r="BD170" s="1387">
        <v>1291.5090361882851</v>
      </c>
      <c r="BE170" s="648">
        <v>0.777908193674827</v>
      </c>
      <c r="BF170" s="649">
        <v>1</v>
      </c>
      <c r="BG170" s="1374">
        <v>1626.45990128075</v>
      </c>
      <c r="BH170" s="1375">
        <f t="shared" si="92"/>
        <v>1660.2332340622552</v>
      </c>
      <c r="BI170" s="1376">
        <f t="shared" si="93"/>
        <v>1660.2332340622552</v>
      </c>
      <c r="BJ170" s="1378">
        <f t="shared" si="94"/>
        <v>1638.3439129036201</v>
      </c>
      <c r="BK170" s="335">
        <f t="shared" si="95"/>
        <v>-3.5457584137119232E-3</v>
      </c>
      <c r="BL170" s="665" t="e">
        <f t="shared" si="96"/>
        <v>#N/A</v>
      </c>
      <c r="BM170" s="683"/>
      <c r="BN170" s="684" t="str">
        <f t="shared" si="97"/>
        <v/>
      </c>
      <c r="BO170" s="685">
        <f t="shared" si="113"/>
        <v>1860.6265771010007</v>
      </c>
      <c r="BP170" s="686">
        <f t="shared" si="114"/>
        <v>1283.9606158399479</v>
      </c>
      <c r="BQ170" s="776">
        <v>1428.7307044548861</v>
      </c>
      <c r="BR170" s="691">
        <f t="shared" si="100"/>
        <v>0.14671288843666952</v>
      </c>
      <c r="BS170" s="665" t="e">
        <f t="shared" si="103"/>
        <v>#N/A</v>
      </c>
      <c r="BT170" s="683"/>
      <c r="BU170" s="684" t="str">
        <f t="shared" si="104"/>
        <v/>
      </c>
      <c r="BV170" s="695">
        <f t="shared" si="105"/>
        <v>0.3198285081250265</v>
      </c>
      <c r="BW170" s="728">
        <f t="shared" si="106"/>
        <v>-9.74137617598686E-2</v>
      </c>
      <c r="BX170" s="725">
        <f t="shared" si="108"/>
        <v>0.25207150748629603</v>
      </c>
      <c r="BY170" s="726">
        <f t="shared" si="109"/>
        <v>0.36062867796619802</v>
      </c>
      <c r="BZ170" s="943">
        <f t="shared" si="115"/>
        <v>0.21428977920521564</v>
      </c>
      <c r="CA170" s="947">
        <f t="shared" si="116"/>
        <v>1414.1234154029871</v>
      </c>
      <c r="CB170" s="831">
        <f t="shared" si="110"/>
        <v>9.4779206777033151E-2</v>
      </c>
      <c r="CC170" s="723">
        <f t="shared" si="111"/>
        <v>0.2983549397125923</v>
      </c>
      <c r="CD170" s="723">
        <f t="shared" si="112"/>
        <v>-0.10879652615852599</v>
      </c>
      <c r="CE170" s="786">
        <f>[3]OUTM!M170</f>
        <v>118.34685244525906</v>
      </c>
      <c r="CF170" s="779">
        <f>[1]OUTM!$T458</f>
        <v>0</v>
      </c>
      <c r="CG170" s="781">
        <f>[1]OUTM!$U458</f>
        <v>0</v>
      </c>
    </row>
    <row r="171" spans="1:85" ht="13.8" x14ac:dyDescent="0.25">
      <c r="A171" s="14">
        <v>2007.05</v>
      </c>
      <c r="B171" s="931">
        <f>[2]Pat!$B171/1000</f>
        <v>47.515999999999998</v>
      </c>
      <c r="C171" s="648">
        <v>1.0329344439149899</v>
      </c>
      <c r="D171" s="649">
        <v>1</v>
      </c>
      <c r="E171" s="767">
        <v>46.203435998385601</v>
      </c>
      <c r="F171" s="768">
        <f t="shared" si="118"/>
        <v>46.000983198804576</v>
      </c>
      <c r="G171" s="769">
        <f t="shared" si="119"/>
        <v>46.000983198804576</v>
      </c>
      <c r="H171" s="772">
        <f t="shared" si="124"/>
        <v>45.518599543580855</v>
      </c>
      <c r="I171" s="662">
        <f t="shared" si="125"/>
        <v>-2.7775412746149286E-3</v>
      </c>
      <c r="J171" s="665" t="e">
        <f t="shared" si="130"/>
        <v>#N/A</v>
      </c>
      <c r="K171" s="683"/>
      <c r="L171" s="684" t="str">
        <f t="shared" si="128"/>
        <v/>
      </c>
      <c r="M171" s="685">
        <f t="shared" si="137"/>
        <v>50.6254953354062</v>
      </c>
      <c r="N171" s="686">
        <f t="shared" si="138"/>
        <v>37.62807044217945</v>
      </c>
      <c r="O171" s="776">
        <v>41.722052866247822</v>
      </c>
      <c r="P171" s="691">
        <f t="shared" si="120"/>
        <v>9.0996161897976879E-2</v>
      </c>
      <c r="Q171" s="665" t="e">
        <f t="shared" si="131"/>
        <v>#N/A</v>
      </c>
      <c r="R171" s="683"/>
      <c r="S171" s="684" t="str">
        <f t="shared" si="132"/>
        <v/>
      </c>
      <c r="T171" s="695">
        <f t="shared" si="139"/>
        <v>0.15722655663293006</v>
      </c>
      <c r="U171" s="728">
        <f t="shared" si="140"/>
        <v>1.4167835421899255E-2</v>
      </c>
      <c r="V171" s="725">
        <f t="shared" si="146"/>
        <v>0.20797155744997853</v>
      </c>
      <c r="W171" s="726">
        <f t="shared" si="147"/>
        <v>0.21381526744034418</v>
      </c>
      <c r="X171" s="727">
        <f t="shared" si="152"/>
        <v>0.20291669911479215</v>
      </c>
      <c r="Y171" s="724">
        <f t="shared" si="144"/>
        <v>41.636297647794052</v>
      </c>
      <c r="Z171" s="108">
        <f t="shared" si="148"/>
        <v>6.8043152465711701E-2</v>
      </c>
      <c r="AA171" s="723">
        <f t="shared" si="148"/>
        <v>0.26104796967449617</v>
      </c>
      <c r="AB171" s="723">
        <f t="shared" si="148"/>
        <v>-0.12496166474307278</v>
      </c>
      <c r="AC171" s="931">
        <f>[2]Pat!$D171/1000</f>
        <v>111.29300000000001</v>
      </c>
      <c r="AD171" s="648">
        <v>1.0280516238792199</v>
      </c>
      <c r="AE171" s="649">
        <v>1</v>
      </c>
      <c r="AF171" s="767">
        <v>109.46810374553201</v>
      </c>
      <c r="AG171" s="768">
        <f t="shared" si="121"/>
        <v>108.25623676372423</v>
      </c>
      <c r="AH171" s="769">
        <f t="shared" si="122"/>
        <v>108.25623676372423</v>
      </c>
      <c r="AI171" s="772">
        <f t="shared" si="126"/>
        <v>108.6283837392761</v>
      </c>
      <c r="AJ171" s="662">
        <f t="shared" si="127"/>
        <v>-6.0213517804177431E-4</v>
      </c>
      <c r="AK171" s="665" t="e">
        <f t="shared" si="129"/>
        <v>#N/A</v>
      </c>
      <c r="AL171" s="683"/>
      <c r="AM171" s="684" t="str">
        <f t="shared" si="141"/>
        <v/>
      </c>
      <c r="AN171" s="685">
        <f t="shared" si="142"/>
        <v>124.87660820687353</v>
      </c>
      <c r="AO171" s="686">
        <f t="shared" si="143"/>
        <v>101.33395831036702</v>
      </c>
      <c r="AP171" s="776">
        <v>105.08726386233288</v>
      </c>
      <c r="AQ171" s="691">
        <f t="shared" si="123"/>
        <v>3.3696946202559808E-2</v>
      </c>
      <c r="AR171" s="665" t="e">
        <f t="shared" si="133"/>
        <v>#N/A</v>
      </c>
      <c r="AS171" s="683"/>
      <c r="AT171" s="684" t="str">
        <f t="shared" si="134"/>
        <v/>
      </c>
      <c r="AU171" s="695">
        <f t="shared" si="135"/>
        <v>0.13004710337433179</v>
      </c>
      <c r="AV171" s="728">
        <f t="shared" si="136"/>
        <v>1.9328271888066295E-2</v>
      </c>
      <c r="AW171" s="725">
        <f t="shared" si="149"/>
        <v>6.9023709214916629E-2</v>
      </c>
      <c r="AX171" s="726">
        <f t="shared" si="150"/>
        <v>7.6257351242553728E-2</v>
      </c>
      <c r="AY171" s="727">
        <f t="shared" si="153"/>
        <v>9.7563268181005913E-2</v>
      </c>
      <c r="AZ171" s="724">
        <f t="shared" si="145"/>
        <v>104.97364710435983</v>
      </c>
      <c r="BA171" s="108">
        <f t="shared" si="151"/>
        <v>4.7029155077431911E-2</v>
      </c>
      <c r="BB171" s="723">
        <f t="shared" si="151"/>
        <v>0.1285735137719542</v>
      </c>
      <c r="BC171" s="723">
        <f t="shared" si="151"/>
        <v>-3.4515203617090359E-2</v>
      </c>
      <c r="BD171" s="1387">
        <v>1293.1830201809335</v>
      </c>
      <c r="BE171" s="648">
        <v>0.82073665089214098</v>
      </c>
      <c r="BF171" s="649">
        <v>1</v>
      </c>
      <c r="BG171" s="1374">
        <v>1624.6458211874301</v>
      </c>
      <c r="BH171" s="1375">
        <f t="shared" si="92"/>
        <v>1575.6369826731182</v>
      </c>
      <c r="BI171" s="1376">
        <f t="shared" ref="BI171:BI234" si="154">BF171*BH171+(1-BF171)*BG171</f>
        <v>1575.6369826731182</v>
      </c>
      <c r="BJ171" s="1378">
        <f t="shared" si="94"/>
        <v>1611.4354437692086</v>
      </c>
      <c r="BK171" s="335">
        <f t="shared" si="95"/>
        <v>-1.6560560674281799E-2</v>
      </c>
      <c r="BL171" s="665" t="e">
        <f t="shared" si="96"/>
        <v>#N/A</v>
      </c>
      <c r="BM171" s="683"/>
      <c r="BN171" s="684" t="str">
        <f t="shared" si="97"/>
        <v/>
      </c>
      <c r="BO171" s="685">
        <f t="shared" si="113"/>
        <v>1860.6265771010007</v>
      </c>
      <c r="BP171" s="686">
        <f t="shared" si="114"/>
        <v>1283.9606158399479</v>
      </c>
      <c r="BQ171" s="776">
        <v>1428.0962024131943</v>
      </c>
      <c r="BR171" s="691">
        <f t="shared" si="100"/>
        <v>0.12838017568158788</v>
      </c>
      <c r="BS171" s="665" t="e">
        <f t="shared" si="103"/>
        <v>#N/A</v>
      </c>
      <c r="BT171" s="683"/>
      <c r="BU171" s="684" t="str">
        <f t="shared" si="104"/>
        <v/>
      </c>
      <c r="BV171" s="695">
        <f t="shared" si="105"/>
        <v>0.3198285081250265</v>
      </c>
      <c r="BW171" s="728">
        <f t="shared" si="106"/>
        <v>-9.74137617598686E-2</v>
      </c>
      <c r="BX171" s="725">
        <f t="shared" si="108"/>
        <v>0.22252981829944019</v>
      </c>
      <c r="BY171" s="726">
        <f t="shared" si="109"/>
        <v>0.27269454157662421</v>
      </c>
      <c r="BZ171" s="943">
        <f t="shared" si="115"/>
        <v>0.20784874188240932</v>
      </c>
      <c r="CA171" s="947">
        <f t="shared" si="116"/>
        <v>1438.5667480682828</v>
      </c>
      <c r="CB171" s="831">
        <f t="shared" si="110"/>
        <v>9.4779206777033151E-2</v>
      </c>
      <c r="CC171" s="723">
        <f t="shared" si="111"/>
        <v>0.2983549397125923</v>
      </c>
      <c r="CD171" s="723">
        <f t="shared" si="112"/>
        <v>-0.10879652615852599</v>
      </c>
      <c r="CE171" s="786">
        <f>[3]OUTM!M171</f>
        <v>118.96907715911343</v>
      </c>
      <c r="CF171" s="779">
        <f>[1]OUTM!$T459</f>
        <v>0</v>
      </c>
      <c r="CG171" s="781">
        <f>[1]OUTM!$U459</f>
        <v>0</v>
      </c>
    </row>
    <row r="172" spans="1:85" ht="13.8" x14ac:dyDescent="0.25">
      <c r="A172" s="14">
        <v>2007.06</v>
      </c>
      <c r="B172" s="931">
        <f>[2]Pat!$B172/1000</f>
        <v>42.677</v>
      </c>
      <c r="C172" s="648">
        <v>0.94461611134178602</v>
      </c>
      <c r="D172" s="649">
        <v>1</v>
      </c>
      <c r="E172" s="767">
        <v>47.037293871988602</v>
      </c>
      <c r="F172" s="768">
        <f t="shared" si="118"/>
        <v>45.179199769712987</v>
      </c>
      <c r="G172" s="769">
        <f t="shared" si="119"/>
        <v>45.179199769712987</v>
      </c>
      <c r="H172" s="772">
        <f t="shared" si="124"/>
        <v>46.060054485532888</v>
      </c>
      <c r="I172" s="662">
        <f t="shared" si="125"/>
        <v>1.1825053710757144E-2</v>
      </c>
      <c r="J172" s="665" t="e">
        <f t="shared" si="130"/>
        <v>#N/A</v>
      </c>
      <c r="K172" s="683"/>
      <c r="L172" s="684" t="str">
        <f t="shared" si="128"/>
        <v/>
      </c>
      <c r="M172" s="685">
        <f t="shared" si="137"/>
        <v>51.252088270681796</v>
      </c>
      <c r="N172" s="686">
        <f t="shared" si="138"/>
        <v>38.548779036746296</v>
      </c>
      <c r="O172" s="776">
        <v>42.224915617693938</v>
      </c>
      <c r="P172" s="691">
        <f t="shared" si="120"/>
        <v>9.0826442438925126E-2</v>
      </c>
      <c r="Q172" s="665" t="e">
        <f t="shared" si="131"/>
        <v>#N/A</v>
      </c>
      <c r="R172" s="683"/>
      <c r="S172" s="684" t="str">
        <f t="shared" si="132"/>
        <v/>
      </c>
      <c r="T172" s="695">
        <f t="shared" si="139"/>
        <v>0.15722655663293006</v>
      </c>
      <c r="U172" s="728">
        <f t="shared" si="140"/>
        <v>2.4653359614940973E-2</v>
      </c>
      <c r="V172" s="725">
        <f t="shared" si="146"/>
        <v>0.23542590201784974</v>
      </c>
      <c r="W172" s="726">
        <f t="shared" si="147"/>
        <v>0.2049198841491997</v>
      </c>
      <c r="X172" s="727">
        <f t="shared" si="152"/>
        <v>0.20408910321982132</v>
      </c>
      <c r="Y172" s="724">
        <f t="shared" si="144"/>
        <v>42.367741075288471</v>
      </c>
      <c r="Z172" s="108">
        <f t="shared" si="148"/>
        <v>6.8043152465711701E-2</v>
      </c>
      <c r="AA172" s="723">
        <f t="shared" si="148"/>
        <v>0.26104796967449617</v>
      </c>
      <c r="AB172" s="723">
        <f t="shared" si="148"/>
        <v>-0.12496166474307278</v>
      </c>
      <c r="AC172" s="931">
        <f>[2]Pat!$D172/1000</f>
        <v>105.11</v>
      </c>
      <c r="AD172" s="648">
        <v>0.96809357707550803</v>
      </c>
      <c r="AE172" s="649">
        <v>1</v>
      </c>
      <c r="AF172" s="767">
        <v>111.166171710076</v>
      </c>
      <c r="AG172" s="768">
        <f t="shared" si="121"/>
        <v>108.57421481663417</v>
      </c>
      <c r="AH172" s="769">
        <f t="shared" si="122"/>
        <v>108.57421481663417</v>
      </c>
      <c r="AI172" s="772">
        <f t="shared" si="126"/>
        <v>109.18134565000064</v>
      </c>
      <c r="AJ172" s="662">
        <f t="shared" si="127"/>
        <v>5.0774875875522173E-3</v>
      </c>
      <c r="AK172" s="665" t="e">
        <f t="shared" si="129"/>
        <v>#N/A</v>
      </c>
      <c r="AL172" s="683"/>
      <c r="AM172" s="684" t="str">
        <f t="shared" si="141"/>
        <v/>
      </c>
      <c r="AN172" s="685">
        <f t="shared" si="142"/>
        <v>124.87660820687353</v>
      </c>
      <c r="AO172" s="686">
        <f t="shared" si="143"/>
        <v>101.33395831036702</v>
      </c>
      <c r="AP172" s="776">
        <v>105.87851925301928</v>
      </c>
      <c r="AQ172" s="691">
        <f t="shared" si="123"/>
        <v>3.1194489876539944E-2</v>
      </c>
      <c r="AR172" s="665" t="e">
        <f t="shared" si="133"/>
        <v>#N/A</v>
      </c>
      <c r="AS172" s="683"/>
      <c r="AT172" s="684" t="str">
        <f t="shared" si="134"/>
        <v/>
      </c>
      <c r="AU172" s="695">
        <f t="shared" si="135"/>
        <v>0.13004710337433179</v>
      </c>
      <c r="AV172" s="728">
        <f t="shared" si="136"/>
        <v>1.9328271888066295E-2</v>
      </c>
      <c r="AW172" s="725">
        <f t="shared" si="149"/>
        <v>7.5749144205645047E-2</v>
      </c>
      <c r="AX172" s="726">
        <f t="shared" si="150"/>
        <v>7.5252454754818121E-2</v>
      </c>
      <c r="AY172" s="727">
        <f t="shared" si="153"/>
        <v>9.1367685344122762E-2</v>
      </c>
      <c r="AZ172" s="724">
        <f t="shared" si="145"/>
        <v>105.61431641070287</v>
      </c>
      <c r="BA172" s="108">
        <f t="shared" si="151"/>
        <v>4.7029155077431911E-2</v>
      </c>
      <c r="BB172" s="723">
        <f t="shared" si="151"/>
        <v>0.1285735137719542</v>
      </c>
      <c r="BC172" s="723">
        <f t="shared" si="151"/>
        <v>-3.4515203617090359E-2</v>
      </c>
      <c r="BD172" s="1387">
        <v>1373.2766630730493</v>
      </c>
      <c r="BE172" s="648">
        <v>0.84031795895116801</v>
      </c>
      <c r="BF172" s="649">
        <v>1</v>
      </c>
      <c r="BG172" s="1374">
        <v>1613.4758154362701</v>
      </c>
      <c r="BH172" s="1375">
        <f t="shared" ref="BH172:BH235" si="155">IF(BE$8="NIV",BD172-BE172,BD172/BE172)</f>
        <v>1634.2345756683421</v>
      </c>
      <c r="BI172" s="1376">
        <f t="shared" si="154"/>
        <v>1634.2345756683421</v>
      </c>
      <c r="BJ172" s="1378">
        <f t="shared" si="94"/>
        <v>1605.2215048801779</v>
      </c>
      <c r="BK172" s="335">
        <f t="shared" ref="BK172:BK235" si="156">LN(BJ172/BJ171)</f>
        <v>-3.8636054251862417E-3</v>
      </c>
      <c r="BL172" s="665" t="e">
        <f t="shared" si="96"/>
        <v>#N/A</v>
      </c>
      <c r="BM172" s="683"/>
      <c r="BN172" s="684" t="str">
        <f t="shared" si="97"/>
        <v/>
      </c>
      <c r="BO172" s="685">
        <f t="shared" si="113"/>
        <v>1860.6265771010007</v>
      </c>
      <c r="BP172" s="686">
        <f t="shared" si="114"/>
        <v>1283.9606158399479</v>
      </c>
      <c r="BQ172" s="776">
        <v>1427.0830897100964</v>
      </c>
      <c r="BR172" s="691">
        <f t="shared" si="100"/>
        <v>0.12482693996904515</v>
      </c>
      <c r="BS172" s="665" t="e">
        <f t="shared" si="103"/>
        <v>#N/A</v>
      </c>
      <c r="BT172" s="683"/>
      <c r="BU172" s="684" t="str">
        <f t="shared" si="104"/>
        <v/>
      </c>
      <c r="BV172" s="695">
        <f t="shared" si="105"/>
        <v>0.3198285081250265</v>
      </c>
      <c r="BW172" s="728">
        <f t="shared" si="106"/>
        <v>-9.74137617598686E-2</v>
      </c>
      <c r="BX172" s="725">
        <f t="shared" si="108"/>
        <v>0.22309640587463142</v>
      </c>
      <c r="BY172" s="726">
        <f t="shared" si="109"/>
        <v>0.22429496874400323</v>
      </c>
      <c r="BZ172" s="943">
        <f t="shared" si="115"/>
        <v>0.20930627887366882</v>
      </c>
      <c r="CA172" s="947">
        <f t="shared" si="116"/>
        <v>1462.9665110149701</v>
      </c>
      <c r="CB172" s="831">
        <f t="shared" si="110"/>
        <v>9.4779206777033151E-2</v>
      </c>
      <c r="CC172" s="723">
        <f t="shared" si="111"/>
        <v>0.2983549397125923</v>
      </c>
      <c r="CD172" s="723">
        <f t="shared" si="112"/>
        <v>-0.10879652615852599</v>
      </c>
      <c r="CE172" s="786">
        <f>[3]OUTM!M172</f>
        <v>122.39628868990286</v>
      </c>
      <c r="CF172" s="779">
        <f>[1]OUTM!$T460</f>
        <v>0</v>
      </c>
      <c r="CG172" s="781">
        <f>[1]OUTM!$U460</f>
        <v>0</v>
      </c>
    </row>
    <row r="173" spans="1:85" ht="13.8" x14ac:dyDescent="0.25">
      <c r="A173" s="14">
        <v>2007.07</v>
      </c>
      <c r="B173" s="931">
        <f>[2]Pat!$B173/1000</f>
        <v>50.448</v>
      </c>
      <c r="C173" s="648">
        <v>1.0536157062667499</v>
      </c>
      <c r="D173" s="649">
        <v>1</v>
      </c>
      <c r="E173" s="767">
        <v>48.161960495234197</v>
      </c>
      <c r="F173" s="768">
        <f t="shared" si="118"/>
        <v>47.880835203900986</v>
      </c>
      <c r="G173" s="769">
        <f t="shared" si="119"/>
        <v>47.880835203900986</v>
      </c>
      <c r="H173" s="772">
        <f t="shared" si="124"/>
        <v>48.045998821652539</v>
      </c>
      <c r="I173" s="662">
        <f t="shared" si="125"/>
        <v>4.2212783490601216E-2</v>
      </c>
      <c r="J173" s="665" t="e">
        <f t="shared" si="130"/>
        <v>#N/A</v>
      </c>
      <c r="K173" s="683"/>
      <c r="L173" s="684" t="str">
        <f t="shared" si="128"/>
        <v/>
      </c>
      <c r="M173" s="685">
        <f t="shared" si="137"/>
        <v>52.377842664708368</v>
      </c>
      <c r="N173" s="686">
        <f t="shared" si="138"/>
        <v>39.266208976607949</v>
      </c>
      <c r="O173" s="776">
        <v>42.725052793583423</v>
      </c>
      <c r="P173" s="691">
        <f t="shared" si="120"/>
        <v>0.12453924992851584</v>
      </c>
      <c r="Q173" s="665" t="e">
        <f t="shared" si="131"/>
        <v>#N/A</v>
      </c>
      <c r="R173" s="683"/>
      <c r="S173" s="684" t="str">
        <f t="shared" si="132"/>
        <v/>
      </c>
      <c r="T173" s="695">
        <f t="shared" si="139"/>
        <v>0.15722655663293006</v>
      </c>
      <c r="U173" s="728">
        <f t="shared" si="140"/>
        <v>2.9544720428039906E-2</v>
      </c>
      <c r="V173" s="725">
        <f t="shared" si="146"/>
        <v>0.2947009360114885</v>
      </c>
      <c r="W173" s="726">
        <f t="shared" si="147"/>
        <v>0.26136408805717415</v>
      </c>
      <c r="X173" s="727">
        <f t="shared" si="152"/>
        <v>0.23769939513401006</v>
      </c>
      <c r="Y173" s="724">
        <f t="shared" si="144"/>
        <v>43.279097025693467</v>
      </c>
      <c r="Z173" s="108">
        <f t="shared" si="148"/>
        <v>6.8043152465711701E-2</v>
      </c>
      <c r="AA173" s="723">
        <f t="shared" si="148"/>
        <v>0.26104796967449617</v>
      </c>
      <c r="AB173" s="723">
        <f t="shared" si="148"/>
        <v>-0.12496166474307278</v>
      </c>
      <c r="AC173" s="931">
        <f>[2]Pat!$D173/1000</f>
        <v>119.477</v>
      </c>
      <c r="AD173" s="648">
        <v>1.0732683374235199</v>
      </c>
      <c r="AE173" s="649">
        <v>1</v>
      </c>
      <c r="AF173" s="767">
        <v>113.47864225207699</v>
      </c>
      <c r="AG173" s="768">
        <f t="shared" si="121"/>
        <v>111.32071620300997</v>
      </c>
      <c r="AH173" s="769">
        <f t="shared" si="122"/>
        <v>111.32071620300997</v>
      </c>
      <c r="AI173" s="772">
        <f t="shared" si="126"/>
        <v>112.88624234307518</v>
      </c>
      <c r="AJ173" s="662">
        <f t="shared" si="127"/>
        <v>3.3370385378856365E-2</v>
      </c>
      <c r="AK173" s="665" t="e">
        <f t="shared" si="129"/>
        <v>#N/A</v>
      </c>
      <c r="AL173" s="683"/>
      <c r="AM173" s="684" t="str">
        <f t="shared" si="141"/>
        <v/>
      </c>
      <c r="AN173" s="685">
        <f t="shared" si="142"/>
        <v>124.87660820687353</v>
      </c>
      <c r="AO173" s="686">
        <f t="shared" si="143"/>
        <v>101.33395831036702</v>
      </c>
      <c r="AP173" s="776">
        <v>106.66425502528658</v>
      </c>
      <c r="AQ173" s="691">
        <f t="shared" si="123"/>
        <v>5.8332449950675436E-2</v>
      </c>
      <c r="AR173" s="665" t="e">
        <f t="shared" si="133"/>
        <v>#N/A</v>
      </c>
      <c r="AS173" s="683"/>
      <c r="AT173" s="684" t="str">
        <f t="shared" si="134"/>
        <v/>
      </c>
      <c r="AU173" s="695">
        <f t="shared" si="135"/>
        <v>0.13004710337433179</v>
      </c>
      <c r="AV173" s="728">
        <f t="shared" si="136"/>
        <v>1.9328271888066295E-2</v>
      </c>
      <c r="AW173" s="725">
        <f t="shared" si="149"/>
        <v>9.3266422843755192E-2</v>
      </c>
      <c r="AX173" s="726">
        <f t="shared" si="150"/>
        <v>0.13080440426589157</v>
      </c>
      <c r="AY173" s="727">
        <f t="shared" si="153"/>
        <v>0.11353579103678246</v>
      </c>
      <c r="AZ173" s="724">
        <f t="shared" si="145"/>
        <v>106.41684235433529</v>
      </c>
      <c r="BA173" s="108">
        <f t="shared" si="151"/>
        <v>4.7029155077431911E-2</v>
      </c>
      <c r="BB173" s="723">
        <f t="shared" si="151"/>
        <v>0.1285735137719542</v>
      </c>
      <c r="BC173" s="723">
        <f t="shared" si="151"/>
        <v>-3.4515203617090359E-2</v>
      </c>
      <c r="BD173" s="1387">
        <v>1436.0191297564645</v>
      </c>
      <c r="BE173" s="648">
        <v>0.910728975522899</v>
      </c>
      <c r="BF173" s="649">
        <v>1</v>
      </c>
      <c r="BG173" s="1374">
        <v>1607.98460425198</v>
      </c>
      <c r="BH173" s="1375">
        <f t="shared" si="155"/>
        <v>1576.7798855109095</v>
      </c>
      <c r="BI173" s="1376">
        <f t="shared" si="154"/>
        <v>1576.7798855109095</v>
      </c>
      <c r="BJ173" s="1378">
        <f t="shared" ref="BJ173:BJ236" si="157">IF(BJ$9="",BI173,(BI172+2*BI173+BI174)/4)</f>
        <v>1597.3852871035976</v>
      </c>
      <c r="BK173" s="335">
        <f t="shared" si="156"/>
        <v>-4.8936593993388318E-3</v>
      </c>
      <c r="BL173" s="665" t="e">
        <f t="shared" si="96"/>
        <v>#N/A</v>
      </c>
      <c r="BM173" s="683"/>
      <c r="BN173" s="684" t="str">
        <f t="shared" si="97"/>
        <v/>
      </c>
      <c r="BO173" s="685">
        <f t="shared" si="113"/>
        <v>1860.6265771010007</v>
      </c>
      <c r="BP173" s="686">
        <f t="shared" si="114"/>
        <v>1298.1495085176923</v>
      </c>
      <c r="BQ173" s="776">
        <v>1425.6941697610771</v>
      </c>
      <c r="BR173" s="691">
        <f t="shared" si="100"/>
        <v>0.12042633054415397</v>
      </c>
      <c r="BS173" s="665" t="e">
        <f t="shared" si="103"/>
        <v>#N/A</v>
      </c>
      <c r="BT173" s="683"/>
      <c r="BU173" s="684" t="str">
        <f t="shared" si="104"/>
        <v/>
      </c>
      <c r="BV173" s="695">
        <f t="shared" si="105"/>
        <v>0.3198285081250265</v>
      </c>
      <c r="BW173" s="728">
        <f t="shared" si="106"/>
        <v>-8.873211809400583E-2</v>
      </c>
      <c r="BX173" s="725">
        <f t="shared" si="108"/>
        <v>0.22397494527792294</v>
      </c>
      <c r="BY173" s="726">
        <f t="shared" si="109"/>
        <v>0.17618996064850889</v>
      </c>
      <c r="BZ173" s="943">
        <f t="shared" si="115"/>
        <v>0.19999276148571532</v>
      </c>
      <c r="CA173" s="947">
        <f t="shared" si="116"/>
        <v>1487.3252804793749</v>
      </c>
      <c r="CB173" s="831">
        <f t="shared" si="110"/>
        <v>9.4779206777033151E-2</v>
      </c>
      <c r="CC173" s="723">
        <f t="shared" si="111"/>
        <v>0.2983549397125923</v>
      </c>
      <c r="CD173" s="723">
        <f t="shared" si="112"/>
        <v>-0.10879652615852599</v>
      </c>
      <c r="CE173" s="786">
        <f>[3]OUTM!M173</f>
        <v>126.7495805433509</v>
      </c>
      <c r="CF173" s="779">
        <f>[1]OUTM!$T461</f>
        <v>0</v>
      </c>
      <c r="CG173" s="781">
        <f>[1]OUTM!$U461</f>
        <v>0</v>
      </c>
    </row>
    <row r="174" spans="1:85" ht="13.8" x14ac:dyDescent="0.25">
      <c r="A174" s="14">
        <v>2007.08</v>
      </c>
      <c r="B174" s="931">
        <f>[2]Pat!$B174/1000</f>
        <v>54.707999999999998</v>
      </c>
      <c r="C174" s="648">
        <v>1.0676163852912599</v>
      </c>
      <c r="D174" s="649">
        <v>1</v>
      </c>
      <c r="E174" s="767">
        <v>49.251609116269101</v>
      </c>
      <c r="F174" s="768">
        <f t="shared" si="118"/>
        <v>51.243125109095182</v>
      </c>
      <c r="G174" s="769">
        <f t="shared" si="119"/>
        <v>51.243125109095182</v>
      </c>
      <c r="H174" s="772">
        <f t="shared" si="124"/>
        <v>50.018056647287324</v>
      </c>
      <c r="I174" s="662">
        <f t="shared" si="125"/>
        <v>4.0225212373484219E-2</v>
      </c>
      <c r="J174" s="665" t="e">
        <f t="shared" si="130"/>
        <v>#N/A</v>
      </c>
      <c r="K174" s="683"/>
      <c r="L174" s="684" t="str">
        <f t="shared" si="128"/>
        <v/>
      </c>
      <c r="M174" s="685">
        <f t="shared" si="137"/>
        <v>52.52691377718795</v>
      </c>
      <c r="N174" s="686">
        <f t="shared" si="138"/>
        <v>40.551406079569418</v>
      </c>
      <c r="O174" s="776">
        <v>43.222354655271666</v>
      </c>
      <c r="P174" s="691">
        <f t="shared" si="120"/>
        <v>0.15722655663293006</v>
      </c>
      <c r="Q174" s="665">
        <f t="shared" si="131"/>
        <v>53.018056647287324</v>
      </c>
      <c r="R174" s="683">
        <v>1</v>
      </c>
      <c r="S174" s="684">
        <f t="shared" si="132"/>
        <v>1</v>
      </c>
      <c r="T174" s="695">
        <f t="shared" si="139"/>
        <v>0.15722655663293006</v>
      </c>
      <c r="U174" s="728">
        <f t="shared" si="140"/>
        <v>4.902079746845156E-2</v>
      </c>
      <c r="V174" s="725">
        <f t="shared" si="146"/>
        <v>0.32927508797313276</v>
      </c>
      <c r="W174" s="726">
        <f t="shared" si="147"/>
        <v>0.30625578572294909</v>
      </c>
      <c r="X174" s="727">
        <f t="shared" si="152"/>
        <v>0.26711219185813029</v>
      </c>
      <c r="Y174" s="724">
        <f t="shared" si="144"/>
        <v>44.311595876119121</v>
      </c>
      <c r="Z174" s="108">
        <f t="shared" si="148"/>
        <v>6.8043152465711701E-2</v>
      </c>
      <c r="AA174" s="723">
        <f t="shared" si="148"/>
        <v>0.26104796967449617</v>
      </c>
      <c r="AB174" s="723">
        <f t="shared" si="148"/>
        <v>-0.12496166474307278</v>
      </c>
      <c r="AC174" s="931">
        <f>[2]Pat!$D174/1000</f>
        <v>131.239</v>
      </c>
      <c r="AD174" s="648">
        <v>1.09066516502757</v>
      </c>
      <c r="AE174" s="649">
        <v>1</v>
      </c>
      <c r="AF174" s="767">
        <v>116.309578272408</v>
      </c>
      <c r="AG174" s="768">
        <f t="shared" si="121"/>
        <v>120.32932214964666</v>
      </c>
      <c r="AH174" s="769">
        <f t="shared" si="122"/>
        <v>120.32932214964666</v>
      </c>
      <c r="AI174" s="772">
        <f t="shared" si="126"/>
        <v>118.50022210503813</v>
      </c>
      <c r="AJ174" s="662">
        <f t="shared" si="127"/>
        <v>4.8534228161493193E-2</v>
      </c>
      <c r="AK174" s="665" t="e">
        <f t="shared" si="129"/>
        <v>#N/A</v>
      </c>
      <c r="AL174" s="683"/>
      <c r="AM174" s="684" t="str">
        <f t="shared" si="141"/>
        <v/>
      </c>
      <c r="AN174" s="685">
        <f t="shared" si="142"/>
        <v>124.87660820687353</v>
      </c>
      <c r="AO174" s="686">
        <f t="shared" si="143"/>
        <v>103.16400264864421</v>
      </c>
      <c r="AP174" s="776">
        <v>107.44429990946247</v>
      </c>
      <c r="AQ174" s="691">
        <f t="shared" si="123"/>
        <v>0.10289910404639335</v>
      </c>
      <c r="AR174" s="665" t="e">
        <f t="shared" si="133"/>
        <v>#N/A</v>
      </c>
      <c r="AS174" s="683"/>
      <c r="AT174" s="684" t="str">
        <f t="shared" si="134"/>
        <v/>
      </c>
      <c r="AU174" s="695">
        <f t="shared" si="135"/>
        <v>0.13004710337433179</v>
      </c>
      <c r="AV174" s="728">
        <f t="shared" si="136"/>
        <v>2.9212545098525E-2</v>
      </c>
      <c r="AW174" s="725">
        <f t="shared" si="149"/>
        <v>0.1480189817606119</v>
      </c>
      <c r="AX174" s="726">
        <f t="shared" si="150"/>
        <v>0.21963989985901589</v>
      </c>
      <c r="AY174" s="727">
        <f t="shared" si="153"/>
        <v>0.15498047461613007</v>
      </c>
      <c r="AZ174" s="724">
        <f t="shared" si="145"/>
        <v>107.69007059163427</v>
      </c>
      <c r="BA174" s="108">
        <f t="shared" si="151"/>
        <v>4.7029155077431911E-2</v>
      </c>
      <c r="BB174" s="723">
        <f t="shared" si="151"/>
        <v>0.1285735137719542</v>
      </c>
      <c r="BC174" s="723">
        <f t="shared" si="151"/>
        <v>-3.4515203617090359E-2</v>
      </c>
      <c r="BD174" s="1387">
        <v>1488.3624283480995</v>
      </c>
      <c r="BE174" s="648">
        <v>1.0152394865637799</v>
      </c>
      <c r="BF174" s="649">
        <v>0.114169504801249</v>
      </c>
      <c r="BG174" s="1374">
        <v>1619.23970278395</v>
      </c>
      <c r="BH174" s="1375">
        <f t="shared" si="155"/>
        <v>1466.021020700909</v>
      </c>
      <c r="BI174" s="1376">
        <f t="shared" si="154"/>
        <v>1601.7468017242293</v>
      </c>
      <c r="BJ174" s="1378">
        <f t="shared" si="157"/>
        <v>1623.4090161481133</v>
      </c>
      <c r="BK174" s="335">
        <f t="shared" si="156"/>
        <v>1.6160172265401718E-2</v>
      </c>
      <c r="BL174" s="665" t="e">
        <f t="shared" si="96"/>
        <v>#N/A</v>
      </c>
      <c r="BM174" s="683"/>
      <c r="BN174" s="684" t="str">
        <f t="shared" si="97"/>
        <v/>
      </c>
      <c r="BO174" s="685">
        <f t="shared" si="113"/>
        <v>1860.6265771010007</v>
      </c>
      <c r="BP174" s="686">
        <f t="shared" si="114"/>
        <v>1356.7717055238186</v>
      </c>
      <c r="BQ174" s="776">
        <v>1423.9331708955112</v>
      </c>
      <c r="BR174" s="691">
        <f t="shared" si="100"/>
        <v>0.14008792640679313</v>
      </c>
      <c r="BS174" s="665" t="e">
        <f t="shared" si="103"/>
        <v>#N/A</v>
      </c>
      <c r="BT174" s="683"/>
      <c r="BU174" s="684" t="str">
        <f t="shared" si="104"/>
        <v/>
      </c>
      <c r="BV174" s="695">
        <f t="shared" si="105"/>
        <v>0.3198285081250265</v>
      </c>
      <c r="BW174" s="728">
        <f t="shared" si="106"/>
        <v>-4.8677769424254391E-2</v>
      </c>
      <c r="BX174" s="725">
        <f t="shared" si="108"/>
        <v>0.25656615042226649</v>
      </c>
      <c r="BY174" s="726">
        <f t="shared" si="109"/>
        <v>0.17542371893129793</v>
      </c>
      <c r="BZ174" s="943">
        <f t="shared" si="115"/>
        <v>0.20713824985511509</v>
      </c>
      <c r="CA174" s="947">
        <f t="shared" si="116"/>
        <v>1514.9476359023897</v>
      </c>
      <c r="CB174" s="831">
        <f t="shared" si="110"/>
        <v>9.4779206777033151E-2</v>
      </c>
      <c r="CC174" s="723">
        <f t="shared" si="111"/>
        <v>0.2983549397125923</v>
      </c>
      <c r="CD174" s="723">
        <f t="shared" si="112"/>
        <v>-0.10879652615852599</v>
      </c>
      <c r="CE174" s="786">
        <f>[3]OUTM!M174</f>
        <v>130.30336692726013</v>
      </c>
      <c r="CF174" s="779">
        <f>[1]OUTM!$T462</f>
        <v>0</v>
      </c>
      <c r="CG174" s="781">
        <f>[1]OUTM!$U462</f>
        <v>0</v>
      </c>
    </row>
    <row r="175" spans="1:85" ht="13.8" x14ac:dyDescent="0.25">
      <c r="A175" s="14">
        <v>2007.09</v>
      </c>
      <c r="B175" s="931">
        <f>[2]Pat!$B175/1000</f>
        <v>49.466999999999999</v>
      </c>
      <c r="C175" s="648">
        <v>0.99520892283038598</v>
      </c>
      <c r="D175" s="649">
        <v>1</v>
      </c>
      <c r="E175" s="767">
        <v>49.9506062601344</v>
      </c>
      <c r="F175" s="768">
        <f t="shared" si="118"/>
        <v>49.705141167057931</v>
      </c>
      <c r="G175" s="769">
        <f t="shared" si="119"/>
        <v>49.705141167057931</v>
      </c>
      <c r="H175" s="772">
        <f t="shared" si="124"/>
        <v>50.468321083143117</v>
      </c>
      <c r="I175" s="662">
        <f t="shared" si="125"/>
        <v>8.9617609776514121E-3</v>
      </c>
      <c r="J175" s="665" t="e">
        <f t="shared" si="130"/>
        <v>#N/A</v>
      </c>
      <c r="K175" s="683"/>
      <c r="L175" s="684" t="str">
        <f t="shared" si="128"/>
        <v/>
      </c>
      <c r="M175" s="685">
        <f t="shared" si="137"/>
        <v>52.52691377718795</v>
      </c>
      <c r="N175" s="686">
        <f t="shared" si="138"/>
        <v>42.732795516146382</v>
      </c>
      <c r="O175" s="776">
        <v>43.716739091040473</v>
      </c>
      <c r="P175" s="691">
        <f t="shared" si="120"/>
        <v>0.15443928647199456</v>
      </c>
      <c r="Q175" s="665" t="e">
        <f t="shared" si="131"/>
        <v>#N/A</v>
      </c>
      <c r="R175" s="683"/>
      <c r="S175" s="684" t="str">
        <f t="shared" si="132"/>
        <v/>
      </c>
      <c r="T175" s="695">
        <f t="shared" si="139"/>
        <v>0.15722655663293006</v>
      </c>
      <c r="U175" s="728">
        <f t="shared" si="140"/>
        <v>6.8120020421301719E-2</v>
      </c>
      <c r="V175" s="725">
        <f t="shared" si="146"/>
        <v>0.30920673350080996</v>
      </c>
      <c r="W175" s="726">
        <f t="shared" si="147"/>
        <v>0.27148253420750734</v>
      </c>
      <c r="X175" s="727">
        <f t="shared" si="152"/>
        <v>0.25823702982213037</v>
      </c>
      <c r="Y175" s="724">
        <f t="shared" si="144"/>
        <v>45.304891046652187</v>
      </c>
      <c r="Z175" s="108">
        <f t="shared" si="148"/>
        <v>6.8043152465711701E-2</v>
      </c>
      <c r="AA175" s="723">
        <f t="shared" si="148"/>
        <v>0.26104796967449617</v>
      </c>
      <c r="AB175" s="723">
        <f t="shared" si="148"/>
        <v>-0.12496166474307278</v>
      </c>
      <c r="AC175" s="931">
        <f>[2]Pat!$D175/1000</f>
        <v>118.393</v>
      </c>
      <c r="AD175" s="648">
        <v>0.97026321519025605</v>
      </c>
      <c r="AE175" s="649">
        <v>1</v>
      </c>
      <c r="AF175" s="767">
        <v>118.958609024184</v>
      </c>
      <c r="AG175" s="768">
        <f t="shared" si="121"/>
        <v>122.02152791784926</v>
      </c>
      <c r="AH175" s="769">
        <f t="shared" si="122"/>
        <v>122.02152791784926</v>
      </c>
      <c r="AI175" s="772">
        <f t="shared" si="126"/>
        <v>120.21691891075938</v>
      </c>
      <c r="AJ175" s="662">
        <f t="shared" si="127"/>
        <v>1.4382933647428825E-2</v>
      </c>
      <c r="AK175" s="665" t="e">
        <f t="shared" si="129"/>
        <v>#N/A</v>
      </c>
      <c r="AL175" s="683"/>
      <c r="AM175" s="684" t="str">
        <f t="shared" si="141"/>
        <v/>
      </c>
      <c r="AN175" s="685">
        <f t="shared" si="142"/>
        <v>124.87660820687353</v>
      </c>
      <c r="AO175" s="686">
        <f t="shared" si="143"/>
        <v>105.12923278851557</v>
      </c>
      <c r="AP175" s="776">
        <v>108.21851494110479</v>
      </c>
      <c r="AQ175" s="691">
        <f t="shared" si="123"/>
        <v>0.11087200721784463</v>
      </c>
      <c r="AR175" s="665" t="e">
        <f t="shared" si="133"/>
        <v>#N/A</v>
      </c>
      <c r="AS175" s="683"/>
      <c r="AT175" s="684" t="str">
        <f t="shared" si="134"/>
        <v/>
      </c>
      <c r="AU175" s="695">
        <f t="shared" si="135"/>
        <v>0.13004710337433179</v>
      </c>
      <c r="AV175" s="728">
        <f t="shared" si="136"/>
        <v>3.1194489876539944E-2</v>
      </c>
      <c r="AW175" s="725">
        <f t="shared" si="149"/>
        <v>0.18527782407773641</v>
      </c>
      <c r="AX175" s="726">
        <f t="shared" si="150"/>
        <v>0.22525805328754278</v>
      </c>
      <c r="AY175" s="727">
        <f t="shared" si="153"/>
        <v>0.16045704012624484</v>
      </c>
      <c r="AZ175" s="724">
        <f t="shared" si="145"/>
        <v>109.25605570644944</v>
      </c>
      <c r="BA175" s="108">
        <f t="shared" si="151"/>
        <v>4.7029155077431911E-2</v>
      </c>
      <c r="BB175" s="723">
        <f t="shared" si="151"/>
        <v>0.1285735137719542</v>
      </c>
      <c r="BC175" s="723">
        <f t="shared" si="151"/>
        <v>-3.4515203617090359E-2</v>
      </c>
      <c r="BD175" s="1387">
        <v>1747.59236129135</v>
      </c>
      <c r="BE175" s="648">
        <v>1.01997813314302</v>
      </c>
      <c r="BF175" s="649">
        <v>1</v>
      </c>
      <c r="BG175" s="1374">
        <v>1653.83598139832</v>
      </c>
      <c r="BH175" s="1375">
        <f t="shared" si="155"/>
        <v>1713.3625756330846</v>
      </c>
      <c r="BI175" s="1376">
        <f t="shared" si="154"/>
        <v>1713.3625756330846</v>
      </c>
      <c r="BJ175" s="1378">
        <f t="shared" si="157"/>
        <v>1660.4207382225313</v>
      </c>
      <c r="BK175" s="335">
        <f t="shared" si="156"/>
        <v>2.2542757817496817E-2</v>
      </c>
      <c r="BL175" s="665" t="e">
        <f t="shared" si="96"/>
        <v>#N/A</v>
      </c>
      <c r="BM175" s="683"/>
      <c r="BN175" s="684" t="str">
        <f t="shared" si="97"/>
        <v/>
      </c>
      <c r="BO175" s="685">
        <f t="shared" si="113"/>
        <v>1860.6265771010007</v>
      </c>
      <c r="BP175" s="686">
        <f t="shared" si="114"/>
        <v>1437.5490773067449</v>
      </c>
      <c r="BQ175" s="776">
        <v>1421.8047128815972</v>
      </c>
      <c r="BR175" s="691">
        <f t="shared" si="100"/>
        <v>0.16782616007603934</v>
      </c>
      <c r="BS175" s="665" t="e">
        <f t="shared" si="103"/>
        <v>#N/A</v>
      </c>
      <c r="BT175" s="683"/>
      <c r="BU175" s="684" t="str">
        <f t="shared" si="104"/>
        <v/>
      </c>
      <c r="BV175" s="695">
        <f t="shared" si="105"/>
        <v>0.3198285081250265</v>
      </c>
      <c r="BW175" s="728">
        <f t="shared" si="106"/>
        <v>7.066640880479591E-3</v>
      </c>
      <c r="BX175" s="725">
        <f t="shared" si="108"/>
        <v>0.29320223512954779</v>
      </c>
      <c r="BY175" s="726">
        <f t="shared" si="109"/>
        <v>0.18444478334563907</v>
      </c>
      <c r="BZ175" s="943">
        <f t="shared" si="115"/>
        <v>0.21338591933590001</v>
      </c>
      <c r="CA175" s="947">
        <f t="shared" si="116"/>
        <v>1546.319312767605</v>
      </c>
      <c r="CB175" s="831">
        <f t="shared" si="110"/>
        <v>9.4779206777033151E-2</v>
      </c>
      <c r="CC175" s="723">
        <f t="shared" si="111"/>
        <v>0.2983549397125923</v>
      </c>
      <c r="CD175" s="723">
        <f t="shared" si="112"/>
        <v>-0.10879652615852599</v>
      </c>
      <c r="CE175" s="786">
        <f>[3]OUTM!M175</f>
        <v>129.96374723647293</v>
      </c>
      <c r="CF175" s="779">
        <f>[1]OUTM!$T463</f>
        <v>0</v>
      </c>
      <c r="CG175" s="781">
        <f>[1]OUTM!$U463</f>
        <v>0</v>
      </c>
    </row>
    <row r="176" spans="1:85" ht="13.8" x14ac:dyDescent="0.25">
      <c r="A176" s="14">
        <v>2007.1</v>
      </c>
      <c r="B176" s="931">
        <f>[2]Pat!$B176/1000</f>
        <v>49.749000000000002</v>
      </c>
      <c r="C176" s="648">
        <v>0.97128308424991705</v>
      </c>
      <c r="D176" s="649">
        <v>1</v>
      </c>
      <c r="E176" s="767">
        <v>50.123865418862501</v>
      </c>
      <c r="F176" s="768">
        <f t="shared" si="118"/>
        <v>51.219876889361416</v>
      </c>
      <c r="G176" s="769">
        <f t="shared" si="119"/>
        <v>51.219876889361416</v>
      </c>
      <c r="H176" s="772">
        <f t="shared" si="124"/>
        <v>50.6254953354062</v>
      </c>
      <c r="I176" s="662">
        <f t="shared" si="125"/>
        <v>3.1094756231849455E-3</v>
      </c>
      <c r="J176" s="665" t="e">
        <f t="shared" si="130"/>
        <v>#N/A</v>
      </c>
      <c r="K176" s="683"/>
      <c r="L176" s="684" t="str">
        <f t="shared" si="128"/>
        <v/>
      </c>
      <c r="M176" s="685">
        <f t="shared" si="137"/>
        <v>52.809301480588374</v>
      </c>
      <c r="N176" s="686">
        <f t="shared" si="138"/>
        <v>44.454209138233615</v>
      </c>
      <c r="O176" s="776">
        <v>44.208159273190311</v>
      </c>
      <c r="P176" s="691">
        <f t="shared" si="120"/>
        <v>0.14516180197775452</v>
      </c>
      <c r="Q176" s="665" t="e">
        <f t="shared" si="131"/>
        <v>#N/A</v>
      </c>
      <c r="R176" s="683"/>
      <c r="S176" s="684" t="str">
        <f t="shared" si="132"/>
        <v/>
      </c>
      <c r="T176" s="695">
        <f t="shared" si="139"/>
        <v>0.15722655663293006</v>
      </c>
      <c r="U176" s="728">
        <f t="shared" si="140"/>
        <v>6.8120020421301719E-2</v>
      </c>
      <c r="V176" s="725">
        <f t="shared" si="146"/>
        <v>0.28928910263695973</v>
      </c>
      <c r="W176" s="726">
        <f t="shared" si="147"/>
        <v>0.22752199727955169</v>
      </c>
      <c r="X176" s="727">
        <f t="shared" si="152"/>
        <v>0.24293697132405567</v>
      </c>
      <c r="Y176" s="724">
        <f t="shared" si="144"/>
        <v>46.251498243218705</v>
      </c>
      <c r="Z176" s="108">
        <f t="shared" si="148"/>
        <v>6.8043152465711701E-2</v>
      </c>
      <c r="AA176" s="723">
        <f t="shared" si="148"/>
        <v>0.26104796967449617</v>
      </c>
      <c r="AB176" s="723">
        <f t="shared" si="148"/>
        <v>-0.12496166474307278</v>
      </c>
      <c r="AC176" s="931">
        <f>[2]Pat!$D176/1000</f>
        <v>126.60599999999999</v>
      </c>
      <c r="AD176" s="648">
        <v>1.08679064773942</v>
      </c>
      <c r="AE176" s="649">
        <v>1</v>
      </c>
      <c r="AF176" s="767">
        <v>121.01942474289299</v>
      </c>
      <c r="AG176" s="768">
        <f t="shared" si="121"/>
        <v>116.49529765769233</v>
      </c>
      <c r="AH176" s="769">
        <f t="shared" si="122"/>
        <v>116.49529765769233</v>
      </c>
      <c r="AI176" s="772">
        <f t="shared" si="126"/>
        <v>118.98024552035342</v>
      </c>
      <c r="AJ176" s="662">
        <f t="shared" si="127"/>
        <v>-1.0340293224285868E-2</v>
      </c>
      <c r="AK176" s="665" t="e">
        <f t="shared" si="129"/>
        <v>#N/A</v>
      </c>
      <c r="AL176" s="683"/>
      <c r="AM176" s="684" t="str">
        <f t="shared" si="141"/>
        <v/>
      </c>
      <c r="AN176" s="685">
        <f t="shared" si="142"/>
        <v>124.87660820687353</v>
      </c>
      <c r="AO176" s="686">
        <f t="shared" si="143"/>
        <v>107.05316665927285</v>
      </c>
      <c r="AP176" s="776">
        <v>108.98681855931338</v>
      </c>
      <c r="AQ176" s="691">
        <f t="shared" si="123"/>
        <v>9.1693904759696965E-2</v>
      </c>
      <c r="AR176" s="665" t="e">
        <f t="shared" si="133"/>
        <v>#N/A</v>
      </c>
      <c r="AS176" s="683"/>
      <c r="AT176" s="684" t="str">
        <f t="shared" si="134"/>
        <v/>
      </c>
      <c r="AU176" s="695">
        <f t="shared" si="135"/>
        <v>0.13004710337433179</v>
      </c>
      <c r="AV176" s="728">
        <f t="shared" si="136"/>
        <v>1.9907838213683249E-2</v>
      </c>
      <c r="AW176" s="725">
        <f t="shared" si="149"/>
        <v>0.17413991818950869</v>
      </c>
      <c r="AX176" s="726">
        <f t="shared" si="150"/>
        <v>0.170474250179808</v>
      </c>
      <c r="AY176" s="727">
        <f t="shared" si="153"/>
        <v>0.1400387803680494</v>
      </c>
      <c r="AZ176" s="724">
        <f t="shared" si="145"/>
        <v>110.72657964061497</v>
      </c>
      <c r="BA176" s="108">
        <f t="shared" si="151"/>
        <v>4.7029155077431911E-2</v>
      </c>
      <c r="BB176" s="723">
        <f t="shared" si="151"/>
        <v>0.1285735137719542</v>
      </c>
      <c r="BC176" s="723">
        <f t="shared" si="151"/>
        <v>-3.4515203617090359E-2</v>
      </c>
      <c r="BD176" s="1387">
        <v>2168.2267757781874</v>
      </c>
      <c r="BE176" s="648">
        <v>1.3440441305650399</v>
      </c>
      <c r="BF176" s="649">
        <v>1</v>
      </c>
      <c r="BG176" s="1374">
        <v>1706.93378372385</v>
      </c>
      <c r="BH176" s="1375">
        <f t="shared" si="155"/>
        <v>1613.2109998997271</v>
      </c>
      <c r="BI176" s="1376">
        <f t="shared" si="154"/>
        <v>1613.2109998997271</v>
      </c>
      <c r="BJ176" s="1378">
        <f t="shared" si="157"/>
        <v>1670.5943978978132</v>
      </c>
      <c r="BK176" s="335">
        <f t="shared" si="156"/>
        <v>6.1084629723596514E-3</v>
      </c>
      <c r="BL176" s="665" t="e">
        <f t="shared" si="96"/>
        <v>#N/A</v>
      </c>
      <c r="BM176" s="683"/>
      <c r="BN176" s="684" t="str">
        <f t="shared" si="97"/>
        <v/>
      </c>
      <c r="BO176" s="685">
        <f t="shared" si="113"/>
        <v>1860.6265771010007</v>
      </c>
      <c r="BP176" s="686">
        <f t="shared" si="114"/>
        <v>1502.0347169469237</v>
      </c>
      <c r="BQ176" s="776">
        <v>1419.3144511876644</v>
      </c>
      <c r="BR176" s="691">
        <f t="shared" si="100"/>
        <v>0.17704318200937141</v>
      </c>
      <c r="BS176" s="665" t="e">
        <f t="shared" si="103"/>
        <v>#N/A</v>
      </c>
      <c r="BT176" s="683"/>
      <c r="BU176" s="684" t="str">
        <f t="shared" si="104"/>
        <v/>
      </c>
      <c r="BV176" s="695">
        <f t="shared" si="105"/>
        <v>0.3198285081250265</v>
      </c>
      <c r="BW176" s="728">
        <f t="shared" si="106"/>
        <v>5.1587664389605825E-2</v>
      </c>
      <c r="BX176" s="725">
        <f t="shared" si="108"/>
        <v>0.2869044643443277</v>
      </c>
      <c r="BY176" s="726">
        <f t="shared" si="109"/>
        <v>0.15339690791986138</v>
      </c>
      <c r="BZ176" s="943">
        <f t="shared" si="115"/>
        <v>0.19583679842490853</v>
      </c>
      <c r="CA176" s="947">
        <f t="shared" si="116"/>
        <v>1577.356386882615</v>
      </c>
      <c r="CB176" s="831">
        <f t="shared" si="110"/>
        <v>9.4779206777033151E-2</v>
      </c>
      <c r="CC176" s="723">
        <f t="shared" si="111"/>
        <v>0.2983549397125923</v>
      </c>
      <c r="CD176" s="723">
        <f t="shared" si="112"/>
        <v>-0.10879652615852599</v>
      </c>
      <c r="CE176" s="786">
        <f>[3]OUTM!M176</f>
        <v>126.86379875369477</v>
      </c>
      <c r="CF176" s="779">
        <f>[1]OUTM!$T464</f>
        <v>0</v>
      </c>
      <c r="CG176" s="781">
        <f>[1]OUTM!$U464</f>
        <v>0</v>
      </c>
    </row>
    <row r="177" spans="1:85" ht="13.8" x14ac:dyDescent="0.25">
      <c r="A177" s="14">
        <v>2007.11</v>
      </c>
      <c r="B177" s="931">
        <f>[2]Pat!$B177/1000</f>
        <v>41.823</v>
      </c>
      <c r="C177" s="648">
        <v>0.83052859077747698</v>
      </c>
      <c r="D177" s="649">
        <v>1</v>
      </c>
      <c r="E177" s="767">
        <v>49.879500527890499</v>
      </c>
      <c r="F177" s="768">
        <f t="shared" si="118"/>
        <v>50.357086395844028</v>
      </c>
      <c r="G177" s="769">
        <f t="shared" si="119"/>
        <v>50.357086395844028</v>
      </c>
      <c r="H177" s="772">
        <f t="shared" si="124"/>
        <v>50.064197329116418</v>
      </c>
      <c r="I177" s="662">
        <f t="shared" si="125"/>
        <v>-1.1149181326002443E-2</v>
      </c>
      <c r="J177" s="665" t="e">
        <f t="shared" si="130"/>
        <v>#N/A</v>
      </c>
      <c r="K177" s="683"/>
      <c r="L177" s="684" t="str">
        <f t="shared" si="128"/>
        <v/>
      </c>
      <c r="M177" s="685">
        <f t="shared" si="137"/>
        <v>52.809301480588374</v>
      </c>
      <c r="N177" s="686">
        <f t="shared" si="138"/>
        <v>45.215361564840357</v>
      </c>
      <c r="O177" s="776">
        <v>44.696603428964487</v>
      </c>
      <c r="P177" s="691">
        <f t="shared" si="120"/>
        <v>0.12008952556501429</v>
      </c>
      <c r="Q177" s="665" t="e">
        <f t="shared" si="131"/>
        <v>#N/A</v>
      </c>
      <c r="R177" s="683"/>
      <c r="S177" s="684" t="str">
        <f t="shared" si="132"/>
        <v/>
      </c>
      <c r="T177" s="695">
        <f t="shared" si="139"/>
        <v>0.15722655663293006</v>
      </c>
      <c r="U177" s="728">
        <f t="shared" si="140"/>
        <v>6.8120020421301719E-2</v>
      </c>
      <c r="V177" s="725">
        <f t="shared" si="146"/>
        <v>0.23458597787906865</v>
      </c>
      <c r="W177" s="726">
        <f t="shared" si="147"/>
        <v>0.15747167748467339</v>
      </c>
      <c r="X177" s="727">
        <f t="shared" si="152"/>
        <v>0.21183692369297247</v>
      </c>
      <c r="Y177" s="724">
        <f t="shared" si="144"/>
        <v>47.04423084734762</v>
      </c>
      <c r="Z177" s="108">
        <f t="shared" si="148"/>
        <v>6.8043152465711701E-2</v>
      </c>
      <c r="AA177" s="723">
        <f t="shared" si="148"/>
        <v>0.26104796967449617</v>
      </c>
      <c r="AB177" s="723">
        <f t="shared" si="148"/>
        <v>-0.12496166474307278</v>
      </c>
      <c r="AC177" s="931">
        <f>[2]Pat!$D177/1000</f>
        <v>125.458</v>
      </c>
      <c r="AD177" s="648">
        <v>1.03762454790457</v>
      </c>
      <c r="AE177" s="649">
        <v>1</v>
      </c>
      <c r="AF177" s="767">
        <v>122.132329858419</v>
      </c>
      <c r="AG177" s="768">
        <f t="shared" si="121"/>
        <v>120.90885884817976</v>
      </c>
      <c r="AH177" s="769">
        <f t="shared" si="122"/>
        <v>120.90885884817976</v>
      </c>
      <c r="AI177" s="772">
        <f t="shared" si="126"/>
        <v>121.66814832802547</v>
      </c>
      <c r="AJ177" s="662">
        <f t="shared" si="127"/>
        <v>2.2339767578103815E-2</v>
      </c>
      <c r="AK177" s="665" t="e">
        <f t="shared" si="129"/>
        <v>#N/A</v>
      </c>
      <c r="AL177" s="683"/>
      <c r="AM177" s="684" t="str">
        <f t="shared" si="141"/>
        <v/>
      </c>
      <c r="AN177" s="685">
        <f t="shared" si="142"/>
        <v>124.87660820687353</v>
      </c>
      <c r="AO177" s="686">
        <f t="shared" si="143"/>
        <v>107.998406649934</v>
      </c>
      <c r="AP177" s="776">
        <v>109.7491915001973</v>
      </c>
      <c r="AQ177" s="691">
        <f t="shared" si="123"/>
        <v>0.10860177341540367</v>
      </c>
      <c r="AR177" s="665" t="e">
        <f t="shared" si="133"/>
        <v>#N/A</v>
      </c>
      <c r="AS177" s="683"/>
      <c r="AT177" s="684" t="str">
        <f t="shared" si="134"/>
        <v/>
      </c>
      <c r="AU177" s="695">
        <f t="shared" si="135"/>
        <v>0.13004710337433179</v>
      </c>
      <c r="AV177" s="728">
        <f t="shared" si="136"/>
        <v>-3.7361780004464218E-2</v>
      </c>
      <c r="AW177" s="725">
        <f t="shared" si="149"/>
        <v>0.17936630224015881</v>
      </c>
      <c r="AX177" s="726">
        <f t="shared" si="150"/>
        <v>0.19001893500231204</v>
      </c>
      <c r="AY177" s="727">
        <f t="shared" si="153"/>
        <v>0.15840553929380286</v>
      </c>
      <c r="AZ177" s="724">
        <f t="shared" si="145"/>
        <v>112.26859178056341</v>
      </c>
      <c r="BA177" s="108">
        <f t="shared" si="151"/>
        <v>4.7029155077431911E-2</v>
      </c>
      <c r="BB177" s="723">
        <f t="shared" si="151"/>
        <v>0.1285735137719542</v>
      </c>
      <c r="BC177" s="723">
        <f t="shared" si="151"/>
        <v>-3.4515203617090359E-2</v>
      </c>
      <c r="BD177" s="1387">
        <v>1856.3621143267178</v>
      </c>
      <c r="BE177" s="648">
        <v>1.0652872455662601</v>
      </c>
      <c r="BF177" s="649">
        <v>1</v>
      </c>
      <c r="BG177" s="1374">
        <v>1766.30038400782</v>
      </c>
      <c r="BH177" s="1375">
        <f t="shared" si="155"/>
        <v>1742.5930161587139</v>
      </c>
      <c r="BI177" s="1376">
        <f t="shared" si="154"/>
        <v>1742.5930161587139</v>
      </c>
      <c r="BJ177" s="1378">
        <f t="shared" si="157"/>
        <v>1750.4321499011621</v>
      </c>
      <c r="BK177" s="335">
        <f t="shared" si="156"/>
        <v>4.6683210264097899E-2</v>
      </c>
      <c r="BL177" s="665" t="e">
        <f t="shared" ref="BL177:BL240" si="158">IF(BM177="",NA(),IFERROR((BJ177+BM177*BL$8),NA()))</f>
        <v>#N/A</v>
      </c>
      <c r="BM177" s="683"/>
      <c r="BN177" s="684" t="str">
        <f t="shared" ref="BN177:BN240" si="159">IF(BJ177=BO177,1,IF(BJ177=BP177,-1,""))</f>
        <v/>
      </c>
      <c r="BO177" s="685">
        <f t="shared" si="113"/>
        <v>1860.6265771010007</v>
      </c>
      <c r="BP177" s="686">
        <f t="shared" si="114"/>
        <v>1491.1335295118477</v>
      </c>
      <c r="BQ177" s="776">
        <v>1416.4692802022155</v>
      </c>
      <c r="BR177" s="691">
        <f t="shared" ref="BR177:BR240" si="160">BJ177/BQ177-1</f>
        <v>0.23577134666222332</v>
      </c>
      <c r="BS177" s="665" t="e">
        <f t="shared" si="103"/>
        <v>#N/A</v>
      </c>
      <c r="BT177" s="683"/>
      <c r="BU177" s="684" t="str">
        <f t="shared" si="104"/>
        <v/>
      </c>
      <c r="BV177" s="695">
        <f t="shared" si="105"/>
        <v>0.3198285081250265</v>
      </c>
      <c r="BW177" s="728">
        <f t="shared" si="106"/>
        <v>8.2950179694748716E-2</v>
      </c>
      <c r="BX177" s="725">
        <f t="shared" si="108"/>
        <v>0.29014493947259923</v>
      </c>
      <c r="BY177" s="726">
        <f t="shared" si="109"/>
        <v>0.21192203528417108</v>
      </c>
      <c r="BZ177" s="943">
        <f t="shared" si="115"/>
        <v>0.22730258554772065</v>
      </c>
      <c r="CA177" s="947">
        <f t="shared" si="116"/>
        <v>1610.1614239140604</v>
      </c>
      <c r="CB177" s="831">
        <f t="shared" si="110"/>
        <v>9.4779206777033151E-2</v>
      </c>
      <c r="CC177" s="723">
        <f t="shared" si="111"/>
        <v>0.2983549397125923</v>
      </c>
      <c r="CD177" s="723">
        <f t="shared" si="112"/>
        <v>-0.10879652615852599</v>
      </c>
      <c r="CE177" s="786">
        <f>[3]OUTM!M177</f>
        <v>125.75327470181767</v>
      </c>
      <c r="CF177" s="779">
        <f>[1]OUTM!$T465</f>
        <v>0</v>
      </c>
      <c r="CG177" s="781">
        <f>[1]OUTM!$U465</f>
        <v>0</v>
      </c>
    </row>
    <row r="178" spans="1:85" ht="13.8" x14ac:dyDescent="0.25">
      <c r="A178" s="14">
        <v>2007.12</v>
      </c>
      <c r="B178" s="931">
        <f>[2]Pat!$B178/1000</f>
        <v>24.789000000000001</v>
      </c>
      <c r="C178" s="648">
        <v>0.51298829882219499</v>
      </c>
      <c r="D178" s="649">
        <v>1</v>
      </c>
      <c r="E178" s="767">
        <v>49.6265004817595</v>
      </c>
      <c r="F178" s="768">
        <f t="shared" si="118"/>
        <v>48.322739635416184</v>
      </c>
      <c r="G178" s="769">
        <f t="shared" si="119"/>
        <v>48.322739635416184</v>
      </c>
      <c r="H178" s="772">
        <f t="shared" si="124"/>
        <v>48.802213151263203</v>
      </c>
      <c r="I178" s="662">
        <f t="shared" si="125"/>
        <v>-2.5530465164852644E-2</v>
      </c>
      <c r="J178" s="665" t="e">
        <f t="shared" si="130"/>
        <v>#N/A</v>
      </c>
      <c r="K178" s="683"/>
      <c r="L178" s="684" t="str">
        <f t="shared" si="128"/>
        <v/>
      </c>
      <c r="M178" s="685">
        <f t="shared" si="137"/>
        <v>52.809301480588374</v>
      </c>
      <c r="N178" s="686">
        <f t="shared" si="138"/>
        <v>45.518599543580855</v>
      </c>
      <c r="O178" s="776">
        <v>45.182093105108187</v>
      </c>
      <c r="P178" s="691">
        <f t="shared" si="120"/>
        <v>8.0122893769738468E-2</v>
      </c>
      <c r="Q178" s="665" t="e">
        <f t="shared" si="131"/>
        <v>#N/A</v>
      </c>
      <c r="R178" s="683"/>
      <c r="S178" s="684" t="str">
        <f t="shared" si="132"/>
        <v/>
      </c>
      <c r="T178" s="695">
        <f t="shared" si="139"/>
        <v>0.15722655663293006</v>
      </c>
      <c r="U178" s="728">
        <f t="shared" si="140"/>
        <v>4.2888029967403041E-2</v>
      </c>
      <c r="V178" s="725">
        <f t="shared" si="146"/>
        <v>0.14203184139505964</v>
      </c>
      <c r="W178" s="726">
        <f t="shared" si="147"/>
        <v>7.0077018420150017E-2</v>
      </c>
      <c r="X178" s="727">
        <f t="shared" si="152"/>
        <v>0.16468562798668818</v>
      </c>
      <c r="Y178" s="724">
        <f t="shared" si="144"/>
        <v>47.55001565027402</v>
      </c>
      <c r="Z178" s="108">
        <f t="shared" si="148"/>
        <v>6.8043152465711701E-2</v>
      </c>
      <c r="AA178" s="723">
        <f t="shared" si="148"/>
        <v>0.26104796967449617</v>
      </c>
      <c r="AB178" s="723">
        <f t="shared" si="148"/>
        <v>-0.12496166474307278</v>
      </c>
      <c r="AC178" s="931">
        <f>[2]Pat!$D178/1000</f>
        <v>109.629</v>
      </c>
      <c r="AD178" s="648">
        <v>0.85407728619852996</v>
      </c>
      <c r="AE178" s="649">
        <v>1</v>
      </c>
      <c r="AF178" s="767">
        <v>122.380325257236</v>
      </c>
      <c r="AG178" s="768">
        <f t="shared" si="121"/>
        <v>128.35957795805001</v>
      </c>
      <c r="AH178" s="769">
        <f t="shared" si="122"/>
        <v>128.35957795805001</v>
      </c>
      <c r="AI178" s="772">
        <f t="shared" si="126"/>
        <v>124.87660820687353</v>
      </c>
      <c r="AJ178" s="662">
        <f t="shared" si="127"/>
        <v>2.6028872540516099E-2</v>
      </c>
      <c r="AK178" s="665">
        <f t="shared" si="129"/>
        <v>129.87660820687353</v>
      </c>
      <c r="AL178" s="683">
        <v>1</v>
      </c>
      <c r="AM178" s="684">
        <f t="shared" si="141"/>
        <v>1</v>
      </c>
      <c r="AN178" s="685">
        <f t="shared" si="142"/>
        <v>124.87660820687353</v>
      </c>
      <c r="AO178" s="686">
        <f t="shared" si="143"/>
        <v>108.28697626557742</v>
      </c>
      <c r="AP178" s="776">
        <v>110.50566638681762</v>
      </c>
      <c r="AQ178" s="691">
        <f t="shared" si="123"/>
        <v>0.13004710337433179</v>
      </c>
      <c r="AR178" s="665">
        <f t="shared" si="133"/>
        <v>129.87660820687353</v>
      </c>
      <c r="AS178" s="683">
        <v>1</v>
      </c>
      <c r="AT178" s="684">
        <f t="shared" si="134"/>
        <v>1</v>
      </c>
      <c r="AU178" s="695">
        <f t="shared" si="135"/>
        <v>0.13004710337433179</v>
      </c>
      <c r="AV178" s="728">
        <f t="shared" si="136"/>
        <v>-4.7291714740415824E-2</v>
      </c>
      <c r="AW178" s="725">
        <f t="shared" si="149"/>
        <v>0.18783905194174677</v>
      </c>
      <c r="AX178" s="726">
        <f t="shared" si="150"/>
        <v>0.21712290431233061</v>
      </c>
      <c r="AY178" s="727">
        <f t="shared" si="153"/>
        <v>0.18136683828527556</v>
      </c>
      <c r="AZ178" s="724">
        <f t="shared" si="145"/>
        <v>113.91420639875992</v>
      </c>
      <c r="BA178" s="108">
        <f t="shared" si="151"/>
        <v>4.7029155077431911E-2</v>
      </c>
      <c r="BB178" s="723">
        <f t="shared" si="151"/>
        <v>0.1285735137719542</v>
      </c>
      <c r="BC178" s="723">
        <f t="shared" si="151"/>
        <v>-3.4515203617090359E-2</v>
      </c>
      <c r="BD178" s="1387">
        <v>1986.7343009151116</v>
      </c>
      <c r="BE178" s="648">
        <v>1.04381934023303</v>
      </c>
      <c r="BF178" s="649">
        <v>1</v>
      </c>
      <c r="BG178" s="1374">
        <v>1815.6697590144599</v>
      </c>
      <c r="BH178" s="1375">
        <f t="shared" si="155"/>
        <v>1903.3315673874927</v>
      </c>
      <c r="BI178" s="1376">
        <f t="shared" si="154"/>
        <v>1903.3315673874927</v>
      </c>
      <c r="BJ178" s="1378">
        <f t="shared" si="157"/>
        <v>1846.3524938426112</v>
      </c>
      <c r="BK178" s="335">
        <f t="shared" si="156"/>
        <v>5.3349367678537041E-2</v>
      </c>
      <c r="BL178" s="665" t="e">
        <f t="shared" si="158"/>
        <v>#N/A</v>
      </c>
      <c r="BM178" s="683"/>
      <c r="BN178" s="684" t="str">
        <f t="shared" si="159"/>
        <v/>
      </c>
      <c r="BO178" s="685">
        <f t="shared" si="113"/>
        <v>1860.6265771010007</v>
      </c>
      <c r="BP178" s="686">
        <f t="shared" si="114"/>
        <v>1394.6311929453707</v>
      </c>
      <c r="BQ178" s="776">
        <v>1413.2773989863736</v>
      </c>
      <c r="BR178" s="691">
        <f t="shared" si="160"/>
        <v>0.30643318513891638</v>
      </c>
      <c r="BS178" s="665" t="e">
        <f t="shared" ref="BS178:BS241" si="161">IF(BT178="",NA(),IFERROR((BJ178+BT178*BS$8),NA()))</f>
        <v>#N/A</v>
      </c>
      <c r="BT178" s="683"/>
      <c r="BU178" s="684" t="str">
        <f t="shared" ref="BU178:BU241" si="162">IF(BR178=BV178,1,IF(BR178=BW178,-1,""))</f>
        <v/>
      </c>
      <c r="BV178" s="695">
        <f t="shared" ref="BV178:BV241" si="163">MAX(BR169:BR187)</f>
        <v>0.3198285081250265</v>
      </c>
      <c r="BW178" s="728">
        <f t="shared" ref="BW178:BW241" si="164">MIN(BR169:BR187)</f>
        <v>1.7008217218242416E-2</v>
      </c>
      <c r="BX178" s="725">
        <f t="shared" si="108"/>
        <v>0.28437527663525852</v>
      </c>
      <c r="BY178" s="726">
        <f t="shared" si="109"/>
        <v>0.28749331884049156</v>
      </c>
      <c r="BZ178" s="943">
        <f t="shared" si="115"/>
        <v>0.27071809941392311</v>
      </c>
      <c r="CA178" s="947">
        <f t="shared" si="116"/>
        <v>1644.2283752920493</v>
      </c>
      <c r="CB178" s="831">
        <f t="shared" si="110"/>
        <v>9.4779206777033151E-2</v>
      </c>
      <c r="CC178" s="723">
        <f t="shared" si="111"/>
        <v>0.2983549397125923</v>
      </c>
      <c r="CD178" s="723">
        <f t="shared" si="112"/>
        <v>-0.10879652615852599</v>
      </c>
      <c r="CE178" s="786">
        <f>[3]OUTM!M178</f>
        <v>125.14301631640825</v>
      </c>
      <c r="CF178" s="779">
        <f>[1]OUTM!$T466</f>
        <v>0</v>
      </c>
      <c r="CG178" s="781">
        <f>[1]OUTM!$U466</f>
        <v>0</v>
      </c>
    </row>
    <row r="179" spans="1:85" ht="13.8" x14ac:dyDescent="0.25">
      <c r="A179" s="14">
        <v>2008.01</v>
      </c>
      <c r="B179" s="931">
        <f>[2]Pat!$B179/1000</f>
        <v>86.213999999999999</v>
      </c>
      <c r="C179" s="648">
        <v>1.79811854755822</v>
      </c>
      <c r="D179" s="649">
        <v>0.848070497361471</v>
      </c>
      <c r="E179" s="767">
        <v>49.654837349796097</v>
      </c>
      <c r="F179" s="768">
        <f t="shared" si="118"/>
        <v>47.946783106750942</v>
      </c>
      <c r="G179" s="769">
        <f t="shared" si="119"/>
        <v>48.206286938376422</v>
      </c>
      <c r="H179" s="772">
        <f t="shared" si="124"/>
        <v>48.775356496141669</v>
      </c>
      <c r="I179" s="662">
        <f t="shared" si="125"/>
        <v>-5.5046781543634249E-4</v>
      </c>
      <c r="J179" s="665" t="e">
        <f t="shared" si="130"/>
        <v>#N/A</v>
      </c>
      <c r="K179" s="683"/>
      <c r="L179" s="684" t="str">
        <f t="shared" si="128"/>
        <v/>
      </c>
      <c r="M179" s="685">
        <f t="shared" si="137"/>
        <v>52.809301480588374</v>
      </c>
      <c r="N179" s="686">
        <f t="shared" si="138"/>
        <v>45.518599543580855</v>
      </c>
      <c r="O179" s="776">
        <v>45.664677717493824</v>
      </c>
      <c r="P179" s="691">
        <f t="shared" si="120"/>
        <v>6.8120020421301719E-2</v>
      </c>
      <c r="Q179" s="665" t="e">
        <f t="shared" si="131"/>
        <v>#N/A</v>
      </c>
      <c r="R179" s="683"/>
      <c r="S179" s="684" t="str">
        <f t="shared" si="132"/>
        <v/>
      </c>
      <c r="T179" s="695">
        <f t="shared" si="139"/>
        <v>0.15722655663293006</v>
      </c>
      <c r="U179" s="728">
        <f t="shared" si="140"/>
        <v>-3.9930814899541422E-3</v>
      </c>
      <c r="V179" s="725">
        <f t="shared" si="146"/>
        <v>9.7204459187905767E-2</v>
      </c>
      <c r="W179" s="726">
        <f t="shared" si="147"/>
        <v>4.8092489254349724E-2</v>
      </c>
      <c r="X179" s="727">
        <f t="shared" si="152"/>
        <v>0.14477078437457624</v>
      </c>
      <c r="Y179" s="724">
        <f t="shared" si="144"/>
        <v>47.910111263433024</v>
      </c>
      <c r="Z179" s="108">
        <f t="shared" si="148"/>
        <v>6.8043152465711701E-2</v>
      </c>
      <c r="AA179" s="723">
        <f t="shared" si="148"/>
        <v>0.26104796967449617</v>
      </c>
      <c r="AB179" s="723">
        <f t="shared" si="148"/>
        <v>-0.12496166474307278</v>
      </c>
      <c r="AC179" s="931">
        <f>[2]Pat!$D179/1000</f>
        <v>133.191</v>
      </c>
      <c r="AD179" s="648">
        <v>1.0928185819651699</v>
      </c>
      <c r="AE179" s="649">
        <v>1</v>
      </c>
      <c r="AF179" s="767">
        <v>122.36833139834</v>
      </c>
      <c r="AG179" s="768">
        <f t="shared" si="121"/>
        <v>121.8784180632143</v>
      </c>
      <c r="AH179" s="769">
        <f t="shared" si="122"/>
        <v>121.8784180632143</v>
      </c>
      <c r="AI179" s="772">
        <f t="shared" si="126"/>
        <v>122.36719748317246</v>
      </c>
      <c r="AJ179" s="662">
        <f t="shared" si="127"/>
        <v>-2.0299775676532995E-2</v>
      </c>
      <c r="AK179" s="665" t="e">
        <f t="shared" si="129"/>
        <v>#N/A</v>
      </c>
      <c r="AL179" s="683"/>
      <c r="AM179" s="684" t="str">
        <f t="shared" si="141"/>
        <v/>
      </c>
      <c r="AN179" s="685">
        <f t="shared" si="142"/>
        <v>124.87660820687353</v>
      </c>
      <c r="AO179" s="686">
        <f t="shared" si="143"/>
        <v>108.6283837392761</v>
      </c>
      <c r="AP179" s="776">
        <v>111.25633772674651</v>
      </c>
      <c r="AQ179" s="691">
        <f t="shared" si="123"/>
        <v>9.9867207418915971E-2</v>
      </c>
      <c r="AR179" s="665" t="e">
        <f t="shared" si="133"/>
        <v>#N/A</v>
      </c>
      <c r="AS179" s="683"/>
      <c r="AT179" s="684" t="str">
        <f t="shared" si="134"/>
        <v/>
      </c>
      <c r="AU179" s="695">
        <f t="shared" si="135"/>
        <v>0.13004710337433179</v>
      </c>
      <c r="AV179" s="728">
        <f t="shared" si="136"/>
        <v>-4.7291714740415824E-2</v>
      </c>
      <c r="AW179" s="725">
        <f t="shared" si="149"/>
        <v>0.14305070369978745</v>
      </c>
      <c r="AX179" s="726">
        <f t="shared" si="150"/>
        <v>0.14127844512794718</v>
      </c>
      <c r="AY179" s="727">
        <f t="shared" si="153"/>
        <v>0.15181978034758825</v>
      </c>
      <c r="AZ179" s="724">
        <f t="shared" si="145"/>
        <v>115.19037563408489</v>
      </c>
      <c r="BA179" s="108">
        <f t="shared" si="151"/>
        <v>4.7029155077431911E-2</v>
      </c>
      <c r="BB179" s="723">
        <f t="shared" si="151"/>
        <v>0.1285735137719542</v>
      </c>
      <c r="BC179" s="723">
        <f t="shared" si="151"/>
        <v>-3.4515203617090359E-2</v>
      </c>
      <c r="BD179" s="1387">
        <v>2278.0922003707997</v>
      </c>
      <c r="BE179" s="648">
        <v>1.24068701110574</v>
      </c>
      <c r="BF179" s="649">
        <v>1</v>
      </c>
      <c r="BG179" s="1374">
        <v>1842.84800124765</v>
      </c>
      <c r="BH179" s="1375">
        <f t="shared" si="155"/>
        <v>1836.1538244367457</v>
      </c>
      <c r="BI179" s="1376">
        <f t="shared" si="154"/>
        <v>1836.1538244367457</v>
      </c>
      <c r="BJ179" s="1378">
        <f t="shared" si="157"/>
        <v>1860.6265771010007</v>
      </c>
      <c r="BK179" s="335">
        <f t="shared" si="156"/>
        <v>7.7012324772211321E-3</v>
      </c>
      <c r="BL179" s="665">
        <f t="shared" si="158"/>
        <v>1960.6265771010007</v>
      </c>
      <c r="BM179" s="683">
        <v>1</v>
      </c>
      <c r="BN179" s="684">
        <f t="shared" si="159"/>
        <v>1</v>
      </c>
      <c r="BO179" s="685">
        <f t="shared" si="113"/>
        <v>1860.6265771010007</v>
      </c>
      <c r="BP179" s="686">
        <f t="shared" si="114"/>
        <v>1267.8363790736846</v>
      </c>
      <c r="BQ179" s="776">
        <v>1409.7487405725478</v>
      </c>
      <c r="BR179" s="691">
        <f t="shared" si="160"/>
        <v>0.3198285081250265</v>
      </c>
      <c r="BS179" s="665">
        <f t="shared" si="161"/>
        <v>1960.6265771010007</v>
      </c>
      <c r="BT179" s="683">
        <v>1</v>
      </c>
      <c r="BU179" s="684">
        <f t="shared" si="162"/>
        <v>1</v>
      </c>
      <c r="BV179" s="695">
        <f t="shared" si="163"/>
        <v>0.3198285081250265</v>
      </c>
      <c r="BW179" s="728">
        <f t="shared" si="164"/>
        <v>-7.1547441087241759E-2</v>
      </c>
      <c r="BX179" s="725">
        <f t="shared" si="108"/>
        <v>0.23873739808288885</v>
      </c>
      <c r="BY179" s="726">
        <f t="shared" si="109"/>
        <v>0.25641488585210226</v>
      </c>
      <c r="BZ179" s="943">
        <f t="shared" si="115"/>
        <v>0.25964405684359848</v>
      </c>
      <c r="CA179" s="947">
        <f t="shared" si="116"/>
        <v>1674.111030304889</v>
      </c>
      <c r="CB179" s="831">
        <f t="shared" si="110"/>
        <v>9.4779206777033151E-2</v>
      </c>
      <c r="CC179" s="723">
        <f t="shared" si="111"/>
        <v>0.2983549397125923</v>
      </c>
      <c r="CD179" s="723">
        <f t="shared" si="112"/>
        <v>-0.10879652615852599</v>
      </c>
      <c r="CE179" s="786">
        <f>[3]OUTM!M179</f>
        <v>122.89479332036713</v>
      </c>
      <c r="CF179" s="779">
        <f>[1]OUTM!$T467</f>
        <v>0</v>
      </c>
      <c r="CG179" s="781">
        <f>[1]OUTM!$U467</f>
        <v>0</v>
      </c>
    </row>
    <row r="180" spans="1:85" ht="13.8" x14ac:dyDescent="0.25">
      <c r="A180" s="14">
        <v>2008.02</v>
      </c>
      <c r="B180" s="931">
        <f>[2]Pat!$B180/1000</f>
        <v>46.811</v>
      </c>
      <c r="C180" s="648">
        <v>0.92941459449851405</v>
      </c>
      <c r="D180" s="649">
        <v>1</v>
      </c>
      <c r="E180" s="767">
        <v>50.148362394676496</v>
      </c>
      <c r="F180" s="768">
        <f t="shared" si="118"/>
        <v>50.366112472397639</v>
      </c>
      <c r="G180" s="769">
        <f t="shared" si="119"/>
        <v>50.366112472397639</v>
      </c>
      <c r="H180" s="772">
        <f t="shared" si="124"/>
        <v>49.934107560962843</v>
      </c>
      <c r="I180" s="662">
        <f t="shared" si="125"/>
        <v>2.3479092045399538E-2</v>
      </c>
      <c r="J180" s="665" t="e">
        <f t="shared" si="130"/>
        <v>#N/A</v>
      </c>
      <c r="K180" s="683"/>
      <c r="L180" s="684" t="str">
        <f t="shared" si="128"/>
        <v/>
      </c>
      <c r="M180" s="685">
        <f t="shared" si="137"/>
        <v>52.809301480588374</v>
      </c>
      <c r="N180" s="686">
        <f t="shared" si="138"/>
        <v>45.518599543580855</v>
      </c>
      <c r="O180" s="776">
        <v>46.144425478048035</v>
      </c>
      <c r="P180" s="691">
        <f t="shared" si="120"/>
        <v>8.2126541692834509E-2</v>
      </c>
      <c r="Q180" s="665" t="e">
        <f t="shared" si="131"/>
        <v>#N/A</v>
      </c>
      <c r="R180" s="683"/>
      <c r="S180" s="684" t="str">
        <f t="shared" si="132"/>
        <v/>
      </c>
      <c r="T180" s="695">
        <f t="shared" si="139"/>
        <v>0.15722655663293006</v>
      </c>
      <c r="U180" s="728">
        <f t="shared" si="140"/>
        <v>-6.8015178506057095E-2</v>
      </c>
      <c r="V180" s="725">
        <f t="shared" si="146"/>
        <v>0.10436156723762213</v>
      </c>
      <c r="W180" s="726">
        <f t="shared" si="147"/>
        <v>7.9383048341726825E-2</v>
      </c>
      <c r="X180" s="727">
        <f t="shared" si="152"/>
        <v>0.14718731801978779</v>
      </c>
      <c r="Y180" s="724">
        <f t="shared" si="144"/>
        <v>48.303340096443229</v>
      </c>
      <c r="Z180" s="108">
        <f t="shared" si="148"/>
        <v>6.8043152465711701E-2</v>
      </c>
      <c r="AA180" s="723">
        <f t="shared" si="148"/>
        <v>0.26104796967449617</v>
      </c>
      <c r="AB180" s="723">
        <f t="shared" si="148"/>
        <v>-0.12496166474307278</v>
      </c>
      <c r="AC180" s="931">
        <f>[2]Pat!$D180/1000</f>
        <v>117.991</v>
      </c>
      <c r="AD180" s="648">
        <v>1.0054419362809901</v>
      </c>
      <c r="AE180" s="649">
        <v>1</v>
      </c>
      <c r="AF180" s="767">
        <v>122.692690087095</v>
      </c>
      <c r="AG180" s="768">
        <f t="shared" si="121"/>
        <v>117.35237584821124</v>
      </c>
      <c r="AH180" s="769">
        <f t="shared" si="122"/>
        <v>117.35237584821124</v>
      </c>
      <c r="AI180" s="772">
        <f t="shared" si="126"/>
        <v>120.53202321733174</v>
      </c>
      <c r="AJ180" s="662">
        <f t="shared" si="127"/>
        <v>-1.5110869277172961E-2</v>
      </c>
      <c r="AK180" s="665" t="e">
        <f t="shared" si="129"/>
        <v>#N/A</v>
      </c>
      <c r="AL180" s="683"/>
      <c r="AM180" s="684" t="str">
        <f t="shared" si="141"/>
        <v/>
      </c>
      <c r="AN180" s="685">
        <f t="shared" si="142"/>
        <v>124.87660820687353</v>
      </c>
      <c r="AO180" s="686">
        <f t="shared" si="143"/>
        <v>108.29704932557712</v>
      </c>
      <c r="AP180" s="776">
        <v>112.00137464303802</v>
      </c>
      <c r="AQ180" s="691">
        <f t="shared" si="123"/>
        <v>7.6165570301989005E-2</v>
      </c>
      <c r="AR180" s="665" t="e">
        <f t="shared" si="133"/>
        <v>#N/A</v>
      </c>
      <c r="AS180" s="683"/>
      <c r="AT180" s="684" t="str">
        <f t="shared" si="134"/>
        <v/>
      </c>
      <c r="AU180" s="695">
        <f t="shared" si="135"/>
        <v>0.13004710337433179</v>
      </c>
      <c r="AV180" s="728">
        <f t="shared" si="136"/>
        <v>-8.6141127544231977E-2</v>
      </c>
      <c r="AW180" s="725">
        <f t="shared" si="149"/>
        <v>0.11605371742218562</v>
      </c>
      <c r="AX180" s="726">
        <f t="shared" si="150"/>
        <v>8.7286134973047602E-2</v>
      </c>
      <c r="AY180" s="727">
        <f t="shared" si="153"/>
        <v>0.1270116235911154</v>
      </c>
      <c r="AZ180" s="724">
        <f t="shared" si="145"/>
        <v>116.23484368136803</v>
      </c>
      <c r="BA180" s="108">
        <f t="shared" si="151"/>
        <v>4.7029155077431911E-2</v>
      </c>
      <c r="BB180" s="723">
        <f t="shared" si="151"/>
        <v>0.1285735137719542</v>
      </c>
      <c r="BC180" s="723">
        <f t="shared" si="151"/>
        <v>-3.4515203617090359E-2</v>
      </c>
      <c r="BD180" s="1387">
        <v>2206.5990916597875</v>
      </c>
      <c r="BE180" s="648">
        <v>1.1819797461461401</v>
      </c>
      <c r="BF180" s="649">
        <v>1</v>
      </c>
      <c r="BG180" s="1374">
        <v>1837.0113847566599</v>
      </c>
      <c r="BH180" s="1375">
        <f t="shared" si="155"/>
        <v>1866.8670921430182</v>
      </c>
      <c r="BI180" s="1376">
        <f t="shared" si="154"/>
        <v>1866.8670921430182</v>
      </c>
      <c r="BJ180" s="1378">
        <f t="shared" si="157"/>
        <v>1847.3100478922365</v>
      </c>
      <c r="BK180" s="335">
        <f t="shared" si="156"/>
        <v>-7.1827476073894874E-3</v>
      </c>
      <c r="BL180" s="665" t="e">
        <f t="shared" si="158"/>
        <v>#N/A</v>
      </c>
      <c r="BM180" s="683"/>
      <c r="BN180" s="684" t="str">
        <f t="shared" si="159"/>
        <v/>
      </c>
      <c r="BO180" s="685">
        <f t="shared" si="113"/>
        <v>1860.6265771010007</v>
      </c>
      <c r="BP180" s="686">
        <f t="shared" si="114"/>
        <v>1146.2442532967759</v>
      </c>
      <c r="BQ180" s="776">
        <v>1405.8954865658102</v>
      </c>
      <c r="BR180" s="691">
        <f t="shared" si="160"/>
        <v>0.31397395150949126</v>
      </c>
      <c r="BS180" s="665" t="e">
        <f t="shared" si="161"/>
        <v>#N/A</v>
      </c>
      <c r="BT180" s="683"/>
      <c r="BU180" s="684" t="str">
        <f t="shared" si="162"/>
        <v/>
      </c>
      <c r="BV180" s="695">
        <f t="shared" si="163"/>
        <v>0.3198285081250265</v>
      </c>
      <c r="BW180" s="728">
        <f t="shared" si="164"/>
        <v>-0.15694438961744617</v>
      </c>
      <c r="BX180" s="725">
        <f t="shared" si="108"/>
        <v>0.16848289449224896</v>
      </c>
      <c r="BY180" s="726">
        <f t="shared" si="109"/>
        <v>0.19931508043447477</v>
      </c>
      <c r="BZ180" s="943">
        <f t="shared" si="115"/>
        <v>0.23131304144994136</v>
      </c>
      <c r="CA180" s="947">
        <f t="shared" si="116"/>
        <v>1696.3079137852092</v>
      </c>
      <c r="CB180" s="831">
        <f t="shared" si="110"/>
        <v>9.4779206777033151E-2</v>
      </c>
      <c r="CC180" s="723">
        <f t="shared" si="111"/>
        <v>0.2983549397125923</v>
      </c>
      <c r="CD180" s="723">
        <f t="shared" si="112"/>
        <v>-0.10879652615852599</v>
      </c>
      <c r="CE180" s="786">
        <f>[3]OUTM!M180</f>
        <v>122.49815989045774</v>
      </c>
      <c r="CF180" s="779">
        <f>[1]OUTM!$T468</f>
        <v>0</v>
      </c>
      <c r="CG180" s="781">
        <f>[1]OUTM!$U468</f>
        <v>1</v>
      </c>
    </row>
    <row r="181" spans="1:85" ht="13.8" x14ac:dyDescent="0.25">
      <c r="A181" s="14">
        <v>2008.03</v>
      </c>
      <c r="B181" s="931">
        <f>[2]Pat!$B181/1000</f>
        <v>44.558999999999997</v>
      </c>
      <c r="C181" s="648">
        <v>0.87718161369563297</v>
      </c>
      <c r="D181" s="649">
        <v>1</v>
      </c>
      <c r="E181" s="767">
        <v>50.968392170304099</v>
      </c>
      <c r="F181" s="768">
        <f t="shared" si="118"/>
        <v>50.797918360679652</v>
      </c>
      <c r="G181" s="769">
        <f t="shared" si="119"/>
        <v>50.797918360679652</v>
      </c>
      <c r="H181" s="772">
        <f t="shared" si="124"/>
        <v>51.252088270681796</v>
      </c>
      <c r="I181" s="662">
        <f t="shared" si="125"/>
        <v>2.6052076412372407E-2</v>
      </c>
      <c r="J181" s="665" t="e">
        <f t="shared" si="130"/>
        <v>#N/A</v>
      </c>
      <c r="K181" s="683"/>
      <c r="L181" s="684" t="str">
        <f t="shared" ref="L181:L244" si="165">IF(H181=M181,1,IF(H181=N181,-1,""))</f>
        <v/>
      </c>
      <c r="M181" s="685">
        <f t="shared" si="137"/>
        <v>52.809301480588374</v>
      </c>
      <c r="N181" s="686">
        <f t="shared" si="138"/>
        <v>45.162221018037933</v>
      </c>
      <c r="O181" s="776">
        <v>46.621420749677618</v>
      </c>
      <c r="P181" s="691">
        <f t="shared" si="120"/>
        <v>9.9324890716381731E-2</v>
      </c>
      <c r="Q181" s="665" t="e">
        <f t="shared" si="131"/>
        <v>#N/A</v>
      </c>
      <c r="R181" s="683"/>
      <c r="S181" s="684" t="str">
        <f t="shared" si="132"/>
        <v/>
      </c>
      <c r="T181" s="695">
        <f t="shared" si="139"/>
        <v>0.15722655663293006</v>
      </c>
      <c r="U181" s="728">
        <f t="shared" si="140"/>
        <v>-0.11125614093983016</v>
      </c>
      <c r="V181" s="725">
        <f t="shared" si="146"/>
        <v>0.12192011418726723</v>
      </c>
      <c r="W181" s="726">
        <f t="shared" si="147"/>
        <v>0.11560298317874951</v>
      </c>
      <c r="X181" s="727">
        <f t="shared" si="152"/>
        <v>0.14991676866338755</v>
      </c>
      <c r="Y181" s="724">
        <f t="shared" si="144"/>
        <v>48.767474483499839</v>
      </c>
      <c r="Z181" s="108">
        <f t="shared" si="148"/>
        <v>6.8043152465711701E-2</v>
      </c>
      <c r="AA181" s="723">
        <f t="shared" si="148"/>
        <v>0.26104796967449617</v>
      </c>
      <c r="AB181" s="723">
        <f t="shared" si="148"/>
        <v>-0.12496166474307278</v>
      </c>
      <c r="AC181" s="931">
        <f>[2]Pat!$D181/1000</f>
        <v>105.59</v>
      </c>
      <c r="AD181" s="648">
        <v>0.84105352398634803</v>
      </c>
      <c r="AE181" s="649">
        <v>1</v>
      </c>
      <c r="AF181" s="767">
        <v>123.171703890746</v>
      </c>
      <c r="AG181" s="768">
        <f t="shared" si="121"/>
        <v>125.54492310969015</v>
      </c>
      <c r="AH181" s="769">
        <f t="shared" si="122"/>
        <v>125.54492310969015</v>
      </c>
      <c r="AI181" s="772">
        <f t="shared" si="126"/>
        <v>121.84715707174004</v>
      </c>
      <c r="AJ181" s="662">
        <f t="shared" si="127"/>
        <v>1.0851977956654244E-2</v>
      </c>
      <c r="AK181" s="665" t="e">
        <f t="shared" si="129"/>
        <v>#N/A</v>
      </c>
      <c r="AL181" s="683"/>
      <c r="AM181" s="684" t="str">
        <f t="shared" si="141"/>
        <v/>
      </c>
      <c r="AN181" s="685">
        <f t="shared" si="142"/>
        <v>124.87660820687353</v>
      </c>
      <c r="AO181" s="686">
        <f t="shared" si="143"/>
        <v>102.6718301790857</v>
      </c>
      <c r="AP181" s="776">
        <v>112.74100394753002</v>
      </c>
      <c r="AQ181" s="691">
        <f t="shared" si="123"/>
        <v>8.0770552020700936E-2</v>
      </c>
      <c r="AR181" s="665" t="e">
        <f t="shared" si="133"/>
        <v>#N/A</v>
      </c>
      <c r="AS181" s="683"/>
      <c r="AT181" s="684" t="str">
        <f t="shared" si="134"/>
        <v/>
      </c>
      <c r="AU181" s="695">
        <f t="shared" si="135"/>
        <v>0.13004710337433179</v>
      </c>
      <c r="AV181" s="728">
        <f t="shared" si="136"/>
        <v>-0.13875340558306337</v>
      </c>
      <c r="AW181" s="725">
        <f t="shared" si="149"/>
        <v>0.12522448473310233</v>
      </c>
      <c r="AX181" s="726">
        <f t="shared" si="150"/>
        <v>9.0956676098434164E-2</v>
      </c>
      <c r="AY181" s="727">
        <f t="shared" si="153"/>
        <v>0.12588530170111256</v>
      </c>
      <c r="AZ181" s="724">
        <f t="shared" si="145"/>
        <v>117.36485874854826</v>
      </c>
      <c r="BA181" s="108">
        <f t="shared" si="151"/>
        <v>4.7029155077431911E-2</v>
      </c>
      <c r="BB181" s="723">
        <f t="shared" si="151"/>
        <v>0.1285735137719542</v>
      </c>
      <c r="BC181" s="723">
        <f t="shared" si="151"/>
        <v>-3.4515203617090359E-2</v>
      </c>
      <c r="BD181" s="1387">
        <v>1514.8708924278083</v>
      </c>
      <c r="BE181" s="648">
        <v>0.76345906877103598</v>
      </c>
      <c r="BF181" s="649">
        <v>9.8312356419944194E-2</v>
      </c>
      <c r="BG181" s="1374">
        <v>1801.37637757059</v>
      </c>
      <c r="BH181" s="1375">
        <f t="shared" si="155"/>
        <v>1984.2201820542173</v>
      </c>
      <c r="BI181" s="1376">
        <f t="shared" si="154"/>
        <v>1819.352182846163</v>
      </c>
      <c r="BJ181" s="1378">
        <f t="shared" si="157"/>
        <v>1802.6974448153449</v>
      </c>
      <c r="BK181" s="335">
        <f t="shared" si="156"/>
        <v>-2.4446429195149638E-2</v>
      </c>
      <c r="BL181" s="665" t="e">
        <f t="shared" si="158"/>
        <v>#N/A</v>
      </c>
      <c r="BM181" s="683"/>
      <c r="BN181" s="684" t="str">
        <f t="shared" si="159"/>
        <v/>
      </c>
      <c r="BO181" s="685">
        <f t="shared" si="113"/>
        <v>1860.6265771010007</v>
      </c>
      <c r="BP181" s="686">
        <f t="shared" si="114"/>
        <v>1024.4932669447619</v>
      </c>
      <c r="BQ181" s="776">
        <v>1401.732159577653</v>
      </c>
      <c r="BR181" s="691">
        <f t="shared" si="160"/>
        <v>0.28604985802601846</v>
      </c>
      <c r="BS181" s="665" t="e">
        <f t="shared" si="161"/>
        <v>#N/A</v>
      </c>
      <c r="BT181" s="683"/>
      <c r="BU181" s="684" t="str">
        <f t="shared" si="162"/>
        <v/>
      </c>
      <c r="BV181" s="695">
        <f t="shared" si="163"/>
        <v>0.3198285081250265</v>
      </c>
      <c r="BW181" s="728">
        <f t="shared" si="164"/>
        <v>-0.24314144481415945</v>
      </c>
      <c r="BX181" s="725">
        <f t="shared" si="108"/>
        <v>9.6422319985776772E-2</v>
      </c>
      <c r="BY181" s="726">
        <f t="shared" si="109"/>
        <v>0.11885028895881966</v>
      </c>
      <c r="BZ181" s="943">
        <f t="shared" si="115"/>
        <v>0.18169177466148523</v>
      </c>
      <c r="CA181" s="947">
        <f t="shared" si="116"/>
        <v>1709.5190845397854</v>
      </c>
      <c r="CB181" s="831">
        <f t="shared" si="110"/>
        <v>9.4779206777033151E-2</v>
      </c>
      <c r="CC181" s="723">
        <f t="shared" si="111"/>
        <v>0.2983549397125923</v>
      </c>
      <c r="CD181" s="723">
        <f t="shared" si="112"/>
        <v>-0.10879652615852599</v>
      </c>
      <c r="CE181" s="786">
        <f>[3]OUTM!M181</f>
        <v>123.8459365622659</v>
      </c>
      <c r="CF181" s="779">
        <f>[1]OUTM!$T469</f>
        <v>0</v>
      </c>
      <c r="CG181" s="781">
        <f>[1]OUTM!$U469</f>
        <v>1</v>
      </c>
    </row>
    <row r="182" spans="1:85" ht="13.8" x14ac:dyDescent="0.25">
      <c r="A182" s="14">
        <v>2008.04</v>
      </c>
      <c r="B182" s="931">
        <f>[2]Pat!$B182/1000</f>
        <v>56.731999999999999</v>
      </c>
      <c r="C182" s="648">
        <v>1.0694787175157801</v>
      </c>
      <c r="D182" s="649">
        <v>1</v>
      </c>
      <c r="E182" s="767">
        <v>51.846307971330702</v>
      </c>
      <c r="F182" s="768">
        <f t="shared" si="118"/>
        <v>53.046403888970261</v>
      </c>
      <c r="G182" s="769">
        <f t="shared" si="119"/>
        <v>53.046403888970261</v>
      </c>
      <c r="H182" s="772">
        <f t="shared" si="124"/>
        <v>52.377842664708368</v>
      </c>
      <c r="I182" s="662">
        <f t="shared" si="125"/>
        <v>2.1727288057215365E-2</v>
      </c>
      <c r="J182" s="665" t="e">
        <f t="shared" si="130"/>
        <v>#N/A</v>
      </c>
      <c r="K182" s="683"/>
      <c r="L182" s="684" t="str">
        <f t="shared" si="165"/>
        <v/>
      </c>
      <c r="M182" s="685">
        <f t="shared" si="137"/>
        <v>52.809301480588374</v>
      </c>
      <c r="N182" s="686">
        <f t="shared" si="138"/>
        <v>44.307613676288852</v>
      </c>
      <c r="O182" s="776">
        <v>47.095767571728018</v>
      </c>
      <c r="P182" s="691">
        <f t="shared" si="120"/>
        <v>0.1121560463991933</v>
      </c>
      <c r="Q182" s="665" t="e">
        <f t="shared" si="131"/>
        <v>#N/A</v>
      </c>
      <c r="R182" s="683"/>
      <c r="S182" s="684" t="str">
        <f t="shared" si="132"/>
        <v/>
      </c>
      <c r="T182" s="695">
        <f t="shared" si="139"/>
        <v>0.15722655663293006</v>
      </c>
      <c r="U182" s="728">
        <f t="shared" si="140"/>
        <v>-0.13587960989961145</v>
      </c>
      <c r="V182" s="725">
        <f t="shared" si="146"/>
        <v>0.14749933922057323</v>
      </c>
      <c r="W182" s="726">
        <f t="shared" si="147"/>
        <v>0.14093994166776525</v>
      </c>
      <c r="X182" s="727">
        <f t="shared" si="152"/>
        <v>0.1494297030699705</v>
      </c>
      <c r="Y182" s="724">
        <f t="shared" si="144"/>
        <v>49.328527615789746</v>
      </c>
      <c r="Z182" s="108">
        <f t="shared" si="148"/>
        <v>6.8043152465711701E-2</v>
      </c>
      <c r="AA182" s="723">
        <f t="shared" si="148"/>
        <v>0.26104796967449617</v>
      </c>
      <c r="AB182" s="723">
        <f t="shared" si="148"/>
        <v>-0.12496166474307278</v>
      </c>
      <c r="AC182" s="931">
        <f>[2]Pat!$D182/1000</f>
        <v>126.105</v>
      </c>
      <c r="AD182" s="648">
        <v>1.06018335490884</v>
      </c>
      <c r="AE182" s="649">
        <v>1</v>
      </c>
      <c r="AF182" s="767">
        <v>123.09833690667099</v>
      </c>
      <c r="AG182" s="768">
        <f t="shared" si="121"/>
        <v>118.94640621936868</v>
      </c>
      <c r="AH182" s="769">
        <f t="shared" si="122"/>
        <v>118.94640621936868</v>
      </c>
      <c r="AI182" s="772">
        <f t="shared" si="126"/>
        <v>122.46463796268591</v>
      </c>
      <c r="AJ182" s="662">
        <f t="shared" si="127"/>
        <v>5.0548701970461298E-3</v>
      </c>
      <c r="AK182" s="665" t="e">
        <f t="shared" si="129"/>
        <v>#N/A</v>
      </c>
      <c r="AL182" s="683"/>
      <c r="AM182" s="684" t="str">
        <f t="shared" si="141"/>
        <v/>
      </c>
      <c r="AN182" s="685">
        <f t="shared" si="142"/>
        <v>124.87660820687353</v>
      </c>
      <c r="AO182" s="686">
        <f t="shared" si="143"/>
        <v>102.6718301790857</v>
      </c>
      <c r="AP182" s="776">
        <v>113.47549674410902</v>
      </c>
      <c r="AQ182" s="691">
        <f t="shared" si="123"/>
        <v>7.9216583989473177E-2</v>
      </c>
      <c r="AR182" s="665" t="e">
        <f t="shared" si="133"/>
        <v>#N/A</v>
      </c>
      <c r="AS182" s="683"/>
      <c r="AT182" s="684" t="str">
        <f t="shared" si="134"/>
        <v/>
      </c>
      <c r="AU182" s="695">
        <f t="shared" si="135"/>
        <v>0.13004710337433179</v>
      </c>
      <c r="AV182" s="728">
        <f t="shared" si="136"/>
        <v>-0.13875340558306337</v>
      </c>
      <c r="AW182" s="725">
        <f t="shared" si="149"/>
        <v>0.12669373951293794</v>
      </c>
      <c r="AX182" s="726">
        <f t="shared" si="150"/>
        <v>8.1691216364048636E-2</v>
      </c>
      <c r="AY182" s="727">
        <f t="shared" si="153"/>
        <v>0.11579029000282648</v>
      </c>
      <c r="AZ182" s="724">
        <f t="shared" si="145"/>
        <v>118.51242754486094</v>
      </c>
      <c r="BA182" s="108">
        <f t="shared" si="151"/>
        <v>4.7029155077431911E-2</v>
      </c>
      <c r="BB182" s="723">
        <f t="shared" si="151"/>
        <v>0.1285735137719542</v>
      </c>
      <c r="BC182" s="723">
        <f t="shared" si="151"/>
        <v>-3.4515203617090359E-2</v>
      </c>
      <c r="BD182" s="1387">
        <v>1380.2710312735148</v>
      </c>
      <c r="BE182" s="648">
        <v>0.80943947993663701</v>
      </c>
      <c r="BF182" s="649">
        <v>1</v>
      </c>
      <c r="BG182" s="1374">
        <v>1745.3105179701199</v>
      </c>
      <c r="BH182" s="1375">
        <f t="shared" si="155"/>
        <v>1705.2183214260349</v>
      </c>
      <c r="BI182" s="1376">
        <f t="shared" si="154"/>
        <v>1705.2183214260349</v>
      </c>
      <c r="BJ182" s="1378">
        <f t="shared" si="157"/>
        <v>1719.7330269786778</v>
      </c>
      <c r="BK182" s="335">
        <f t="shared" si="156"/>
        <v>-4.7115061698836662E-2</v>
      </c>
      <c r="BL182" s="665" t="e">
        <f t="shared" si="158"/>
        <v>#N/A</v>
      </c>
      <c r="BM182" s="683"/>
      <c r="BN182" s="684" t="str">
        <f t="shared" si="159"/>
        <v/>
      </c>
      <c r="BO182" s="685">
        <f t="shared" si="113"/>
        <v>1860.6265771010007</v>
      </c>
      <c r="BP182" s="686">
        <f t="shared" si="114"/>
        <v>933.11754454766799</v>
      </c>
      <c r="BQ182" s="776">
        <v>1397.2755740916418</v>
      </c>
      <c r="BR182" s="691">
        <f t="shared" si="160"/>
        <v>0.23077584612946733</v>
      </c>
      <c r="BS182" s="665" t="e">
        <f t="shared" si="161"/>
        <v>#N/A</v>
      </c>
      <c r="BT182" s="683"/>
      <c r="BU182" s="684" t="str">
        <f t="shared" si="162"/>
        <v/>
      </c>
      <c r="BV182" s="695">
        <f t="shared" si="163"/>
        <v>0.3198285081250265</v>
      </c>
      <c r="BW182" s="728">
        <f t="shared" si="164"/>
        <v>-0.30752245464636185</v>
      </c>
      <c r="BX182" s="725">
        <f t="shared" si="108"/>
        <v>4.9677673554396007E-2</v>
      </c>
      <c r="BY182" s="726">
        <f t="shared" si="109"/>
        <v>1.1058174057910541E-2</v>
      </c>
      <c r="BZ182" s="943">
        <f t="shared" si="115"/>
        <v>0.10742768838067995</v>
      </c>
      <c r="CA182" s="947">
        <f t="shared" si="116"/>
        <v>1716.3015107127069</v>
      </c>
      <c r="CB182" s="831">
        <f t="shared" si="110"/>
        <v>9.4779206777033151E-2</v>
      </c>
      <c r="CC182" s="723">
        <f t="shared" si="111"/>
        <v>0.2983549397125923</v>
      </c>
      <c r="CD182" s="723">
        <f t="shared" si="112"/>
        <v>-0.10879652615852599</v>
      </c>
      <c r="CE182" s="786">
        <f>[3]OUTM!M182</f>
        <v>123.60439681706249</v>
      </c>
      <c r="CF182" s="779">
        <f>[1]OUTM!$T470</f>
        <v>0</v>
      </c>
      <c r="CG182" s="781">
        <f>[1]OUTM!$U470</f>
        <v>1</v>
      </c>
    </row>
    <row r="183" spans="1:85" ht="13.8" x14ac:dyDescent="0.25">
      <c r="A183" s="14">
        <v>2008.05</v>
      </c>
      <c r="B183" s="931">
        <f>[2]Pat!$B183/1000</f>
        <v>57.664000000000001</v>
      </c>
      <c r="C183" s="648">
        <v>0.98784526583021304</v>
      </c>
      <c r="D183" s="649">
        <v>0</v>
      </c>
      <c r="E183" s="767">
        <v>52.620644520213297</v>
      </c>
      <c r="F183" s="768">
        <f t="shared" si="118"/>
        <v>58.37351455193496</v>
      </c>
      <c r="G183" s="769">
        <f t="shared" si="119"/>
        <v>52.620644520213297</v>
      </c>
      <c r="H183" s="772">
        <f t="shared" si="124"/>
        <v>52.52691377718795</v>
      </c>
      <c r="I183" s="662">
        <f t="shared" si="125"/>
        <v>2.8420296252451771E-3</v>
      </c>
      <c r="J183" s="665" t="e">
        <f t="shared" si="130"/>
        <v>#N/A</v>
      </c>
      <c r="K183" s="683"/>
      <c r="L183" s="684" t="str">
        <f t="shared" si="165"/>
        <v/>
      </c>
      <c r="M183" s="685">
        <f t="shared" si="137"/>
        <v>52.809301480588374</v>
      </c>
      <c r="N183" s="686">
        <f t="shared" si="138"/>
        <v>43.278713605917659</v>
      </c>
      <c r="O183" s="776">
        <v>47.567594026470537</v>
      </c>
      <c r="P183" s="691">
        <f t="shared" si="120"/>
        <v>0.10425836858508419</v>
      </c>
      <c r="Q183" s="665" t="e">
        <f t="shared" si="131"/>
        <v>#N/A</v>
      </c>
      <c r="R183" s="683"/>
      <c r="S183" s="684" t="str">
        <f t="shared" si="132"/>
        <v/>
      </c>
      <c r="T183" s="695">
        <f t="shared" si="139"/>
        <v>0.15722655663293006</v>
      </c>
      <c r="U183" s="728">
        <f t="shared" si="140"/>
        <v>-0.16342618495462424</v>
      </c>
      <c r="V183" s="725">
        <f t="shared" si="146"/>
        <v>0.15396594587443602</v>
      </c>
      <c r="W183" s="726">
        <f t="shared" si="147"/>
        <v>0.12297468632478736</v>
      </c>
      <c r="X183" s="727">
        <f t="shared" si="152"/>
        <v>0.12991516059339259</v>
      </c>
      <c r="Y183" s="724">
        <f t="shared" si="144"/>
        <v>49.912553801923671</v>
      </c>
      <c r="Z183" s="108">
        <f t="shared" si="148"/>
        <v>6.8043152465711701E-2</v>
      </c>
      <c r="AA183" s="723">
        <f t="shared" si="148"/>
        <v>0.26104796967449617</v>
      </c>
      <c r="AB183" s="723">
        <f t="shared" si="148"/>
        <v>-0.12496166474307278</v>
      </c>
      <c r="AC183" s="931">
        <f>[2]Pat!$D183/1000</f>
        <v>125.863</v>
      </c>
      <c r="AD183" s="648">
        <v>0.99558762299887205</v>
      </c>
      <c r="AE183" s="649">
        <v>1</v>
      </c>
      <c r="AF183" s="767">
        <v>122.239575369514</v>
      </c>
      <c r="AG183" s="768">
        <f t="shared" si="121"/>
        <v>126.42081630231615</v>
      </c>
      <c r="AH183" s="769">
        <f t="shared" si="122"/>
        <v>126.42081630231615</v>
      </c>
      <c r="AI183" s="772">
        <f t="shared" si="126"/>
        <v>124.19816602665421</v>
      </c>
      <c r="AJ183" s="662">
        <f t="shared" si="127"/>
        <v>1.4056084480020544E-2</v>
      </c>
      <c r="AK183" s="665" t="e">
        <f t="shared" si="129"/>
        <v>#N/A</v>
      </c>
      <c r="AL183" s="683"/>
      <c r="AM183" s="684" t="str">
        <f t="shared" si="141"/>
        <v/>
      </c>
      <c r="AN183" s="685">
        <f t="shared" si="142"/>
        <v>124.87660820687353</v>
      </c>
      <c r="AO183" s="686">
        <f t="shared" si="143"/>
        <v>102.6718301790857</v>
      </c>
      <c r="AP183" s="776">
        <v>114.205171416792</v>
      </c>
      <c r="AQ183" s="691">
        <f t="shared" si="123"/>
        <v>8.7500368730175637E-2</v>
      </c>
      <c r="AR183" s="665" t="e">
        <f t="shared" si="133"/>
        <v>#N/A</v>
      </c>
      <c r="AS183" s="683"/>
      <c r="AT183" s="684" t="str">
        <f t="shared" si="134"/>
        <v/>
      </c>
      <c r="AU183" s="695">
        <f t="shared" si="135"/>
        <v>0.13004710337433179</v>
      </c>
      <c r="AV183" s="728">
        <f t="shared" si="136"/>
        <v>-0.13959661940912194</v>
      </c>
      <c r="AW183" s="725">
        <f t="shared" si="149"/>
        <v>0.14333070005669835</v>
      </c>
      <c r="AX183" s="726">
        <f t="shared" si="150"/>
        <v>9.0364265932897148E-2</v>
      </c>
      <c r="AY183" s="727">
        <f t="shared" si="153"/>
        <v>0.11652580849796745</v>
      </c>
      <c r="AZ183" s="724">
        <f t="shared" si="145"/>
        <v>119.80990940214245</v>
      </c>
      <c r="BA183" s="108">
        <f t="shared" si="151"/>
        <v>4.7029155077431911E-2</v>
      </c>
      <c r="BB183" s="723">
        <f t="shared" si="151"/>
        <v>0.1285735137719542</v>
      </c>
      <c r="BC183" s="723">
        <f t="shared" si="151"/>
        <v>-3.4515203617090359E-2</v>
      </c>
      <c r="BD183" s="1387">
        <v>1299.5221526328012</v>
      </c>
      <c r="BE183" s="648">
        <v>0.78799833019131005</v>
      </c>
      <c r="BF183" s="649">
        <v>1</v>
      </c>
      <c r="BG183" s="1374">
        <v>1679.48027798627</v>
      </c>
      <c r="BH183" s="1375">
        <f t="shared" si="155"/>
        <v>1649.1432822164782</v>
      </c>
      <c r="BI183" s="1376">
        <f t="shared" si="154"/>
        <v>1649.1432822164782</v>
      </c>
      <c r="BJ183" s="1378">
        <f t="shared" si="157"/>
        <v>1657.6996223827302</v>
      </c>
      <c r="BK183" s="335">
        <f t="shared" si="156"/>
        <v>-3.6738190252360976E-2</v>
      </c>
      <c r="BL183" s="665" t="e">
        <f t="shared" si="158"/>
        <v>#N/A</v>
      </c>
      <c r="BM183" s="683"/>
      <c r="BN183" s="684" t="str">
        <f t="shared" si="159"/>
        <v/>
      </c>
      <c r="BO183" s="685">
        <f t="shared" si="113"/>
        <v>1860.6265771010007</v>
      </c>
      <c r="BP183" s="686">
        <f t="shared" si="114"/>
        <v>886.28783875950114</v>
      </c>
      <c r="BQ183" s="776">
        <v>1392.5446264464058</v>
      </c>
      <c r="BR183" s="691">
        <f t="shared" si="160"/>
        <v>0.19041041191833519</v>
      </c>
      <c r="BS183" s="665" t="e">
        <f t="shared" si="161"/>
        <v>#N/A</v>
      </c>
      <c r="BT183" s="683"/>
      <c r="BU183" s="684" t="str">
        <f t="shared" si="162"/>
        <v/>
      </c>
      <c r="BV183" s="695">
        <f t="shared" si="163"/>
        <v>0.3198285081250265</v>
      </c>
      <c r="BW183" s="728">
        <f t="shared" si="164"/>
        <v>-0.33924784492861437</v>
      </c>
      <c r="BX183" s="725">
        <f t="shared" si="108"/>
        <v>2.8709917479106561E-2</v>
      </c>
      <c r="BY183" s="726">
        <f t="shared" si="109"/>
        <v>-6.2123402293963181E-2</v>
      </c>
      <c r="BZ183" s="943">
        <f t="shared" si="115"/>
        <v>4.8849002518683404E-2</v>
      </c>
      <c r="CA183" s="947">
        <f t="shared" si="116"/>
        <v>1720.1568589305004</v>
      </c>
      <c r="CB183" s="831">
        <f t="shared" si="110"/>
        <v>9.4779206777033151E-2</v>
      </c>
      <c r="CC183" s="723">
        <f t="shared" si="111"/>
        <v>0.2983549397125923</v>
      </c>
      <c r="CD183" s="723">
        <f t="shared" si="112"/>
        <v>-0.10879652615852599</v>
      </c>
      <c r="CE183" s="786">
        <f>[3]OUTM!M183</f>
        <v>125.02512440217581</v>
      </c>
      <c r="CF183" s="779">
        <f>[1]OUTM!$T471</f>
        <v>1</v>
      </c>
      <c r="CG183" s="781">
        <f>[1]OUTM!$U471</f>
        <v>1</v>
      </c>
    </row>
    <row r="184" spans="1:85" ht="13.8" x14ac:dyDescent="0.25">
      <c r="A184" s="14">
        <v>2008.06</v>
      </c>
      <c r="B184" s="931">
        <f>[2]Pat!$B184/1000</f>
        <v>49.576000000000001</v>
      </c>
      <c r="C184" s="648">
        <v>0.95669695451362302</v>
      </c>
      <c r="D184" s="649">
        <v>1</v>
      </c>
      <c r="E184" s="767">
        <v>53.020155285993198</v>
      </c>
      <c r="F184" s="768">
        <f t="shared" si="118"/>
        <v>51.819962179354945</v>
      </c>
      <c r="G184" s="769">
        <f t="shared" si="119"/>
        <v>51.819962179354945</v>
      </c>
      <c r="H184" s="772">
        <f t="shared" si="124"/>
        <v>52.486013531780479</v>
      </c>
      <c r="I184" s="662">
        <f t="shared" si="125"/>
        <v>-7.7895642991133486E-4</v>
      </c>
      <c r="J184" s="665" t="e">
        <f t="shared" si="130"/>
        <v>#N/A</v>
      </c>
      <c r="K184" s="683"/>
      <c r="L184" s="684" t="str">
        <f t="shared" si="165"/>
        <v/>
      </c>
      <c r="M184" s="685">
        <f t="shared" si="137"/>
        <v>52.809301480588374</v>
      </c>
      <c r="N184" s="686">
        <f t="shared" si="138"/>
        <v>42.270004406036769</v>
      </c>
      <c r="O184" s="776">
        <v>48.037055621280814</v>
      </c>
      <c r="P184" s="691">
        <f t="shared" si="120"/>
        <v>9.2615124989649411E-2</v>
      </c>
      <c r="Q184" s="665" t="e">
        <f t="shared" si="131"/>
        <v>#N/A</v>
      </c>
      <c r="R184" s="683"/>
      <c r="S184" s="684" t="str">
        <f t="shared" si="132"/>
        <v/>
      </c>
      <c r="T184" s="695">
        <f t="shared" si="139"/>
        <v>0.15443928647199456</v>
      </c>
      <c r="U184" s="728">
        <f t="shared" si="140"/>
        <v>-0.19009599820122258</v>
      </c>
      <c r="V184" s="725">
        <f t="shared" si="146"/>
        <v>0.13951262363933892</v>
      </c>
      <c r="W184" s="726">
        <f t="shared" si="147"/>
        <v>9.7257474181489334E-2</v>
      </c>
      <c r="X184" s="727">
        <f t="shared" si="152"/>
        <v>0.1107996315927342</v>
      </c>
      <c r="Y184" s="724">
        <f t="shared" si="144"/>
        <v>50.448050389110968</v>
      </c>
      <c r="Z184" s="108">
        <f t="shared" si="148"/>
        <v>6.8043152465711701E-2</v>
      </c>
      <c r="AA184" s="723">
        <f t="shared" si="148"/>
        <v>0.26104796967449617</v>
      </c>
      <c r="AB184" s="723">
        <f t="shared" si="148"/>
        <v>-0.12496166474307278</v>
      </c>
      <c r="AC184" s="931">
        <f>[2]Pat!$D184/1000</f>
        <v>111.06399999999999</v>
      </c>
      <c r="AD184" s="648">
        <v>0.88847912426361597</v>
      </c>
      <c r="AE184" s="649">
        <v>1</v>
      </c>
      <c r="AF184" s="767">
        <v>120.833794258746</v>
      </c>
      <c r="AG184" s="768">
        <f t="shared" si="121"/>
        <v>125.00462528261585</v>
      </c>
      <c r="AH184" s="769">
        <f t="shared" si="122"/>
        <v>125.00462528261585</v>
      </c>
      <c r="AI184" s="772">
        <f t="shared" si="126"/>
        <v>123.83196718851772</v>
      </c>
      <c r="AJ184" s="662">
        <f t="shared" si="127"/>
        <v>-2.9528597955020418E-3</v>
      </c>
      <c r="AK184" s="665" t="e">
        <f t="shared" si="129"/>
        <v>#N/A</v>
      </c>
      <c r="AL184" s="683"/>
      <c r="AM184" s="684" t="str">
        <f t="shared" si="141"/>
        <v/>
      </c>
      <c r="AN184" s="685">
        <f t="shared" si="142"/>
        <v>124.87660820687353</v>
      </c>
      <c r="AO184" s="686">
        <f t="shared" si="143"/>
        <v>100.67091373744113</v>
      </c>
      <c r="AP184" s="776">
        <v>114.93039302218793</v>
      </c>
      <c r="AQ184" s="691">
        <f t="shared" si="123"/>
        <v>7.7451872670541544E-2</v>
      </c>
      <c r="AR184" s="665" t="e">
        <f t="shared" si="133"/>
        <v>#N/A</v>
      </c>
      <c r="AS184" s="683"/>
      <c r="AT184" s="684" t="str">
        <f t="shared" si="134"/>
        <v/>
      </c>
      <c r="AU184" s="695">
        <f t="shared" si="135"/>
        <v>0.13004710337433179</v>
      </c>
      <c r="AV184" s="728">
        <f t="shared" si="136"/>
        <v>-0.17026218438082141</v>
      </c>
      <c r="AW184" s="725">
        <f t="shared" si="149"/>
        <v>0.1341861235662194</v>
      </c>
      <c r="AX184" s="726">
        <f t="shared" si="150"/>
        <v>6.2854721074141029E-2</v>
      </c>
      <c r="AY184" s="727">
        <f t="shared" si="153"/>
        <v>9.8680754520293235E-2</v>
      </c>
      <c r="AZ184" s="724">
        <f t="shared" si="145"/>
        <v>121.03079453035221</v>
      </c>
      <c r="BA184" s="108">
        <f t="shared" si="151"/>
        <v>4.7029155077431911E-2</v>
      </c>
      <c r="BB184" s="723">
        <f t="shared" si="151"/>
        <v>0.1285735137719542</v>
      </c>
      <c r="BC184" s="723">
        <f t="shared" si="151"/>
        <v>-3.4515203617090359E-2</v>
      </c>
      <c r="BD184" s="1387">
        <v>1377.1052907331614</v>
      </c>
      <c r="BE184" s="648">
        <v>0.84625496445495296</v>
      </c>
      <c r="BF184" s="649">
        <v>1</v>
      </c>
      <c r="BG184" s="1374">
        <v>1614.6789047018101</v>
      </c>
      <c r="BH184" s="1375">
        <f t="shared" si="155"/>
        <v>1627.29360367193</v>
      </c>
      <c r="BI184" s="1376">
        <f t="shared" si="154"/>
        <v>1627.29360367193</v>
      </c>
      <c r="BJ184" s="1378">
        <f t="shared" si="157"/>
        <v>1602.483951309227</v>
      </c>
      <c r="BK184" s="335">
        <f t="shared" si="156"/>
        <v>-3.3875976673847487E-2</v>
      </c>
      <c r="BL184" s="665" t="e">
        <f t="shared" si="158"/>
        <v>#N/A</v>
      </c>
      <c r="BM184" s="683"/>
      <c r="BN184" s="684" t="str">
        <f t="shared" si="159"/>
        <v/>
      </c>
      <c r="BO184" s="685">
        <f t="shared" si="113"/>
        <v>1860.6265771010007</v>
      </c>
      <c r="BP184" s="686">
        <f t="shared" si="114"/>
        <v>864.0059925570182</v>
      </c>
      <c r="BQ184" s="776">
        <v>1387.5598872144935</v>
      </c>
      <c r="BR184" s="691">
        <f t="shared" si="160"/>
        <v>0.15489354086632634</v>
      </c>
      <c r="BS184" s="665" t="e">
        <f t="shared" si="161"/>
        <v>#N/A</v>
      </c>
      <c r="BT184" s="683"/>
      <c r="BU184" s="684" t="str">
        <f t="shared" si="162"/>
        <v/>
      </c>
      <c r="BV184" s="695">
        <f t="shared" si="163"/>
        <v>0.3198285081250265</v>
      </c>
      <c r="BW184" s="728">
        <f t="shared" si="164"/>
        <v>-0.352857529299754</v>
      </c>
      <c r="BX184" s="725">
        <f t="shared" ref="BX184:BX247" si="166">BJ184/BJ172-1</f>
        <v>-1.7054054924060535E-3</v>
      </c>
      <c r="BY184" s="726">
        <f t="shared" ref="BY184:BY247" si="167">(BJ184/CA183)^BY$9-1</f>
        <v>-0.12262391601404521</v>
      </c>
      <c r="BZ184" s="943">
        <f t="shared" si="115"/>
        <v>-4.5778501552939943E-3</v>
      </c>
      <c r="CA184" s="947">
        <f t="shared" si="116"/>
        <v>1719.9287294662545</v>
      </c>
      <c r="CB184" s="831">
        <f t="shared" ref="CB184:CB247" si="168">$CB$11</f>
        <v>9.4779206777033151E-2</v>
      </c>
      <c r="CC184" s="723">
        <f t="shared" ref="CC184:CC247" si="169">$CC$11</f>
        <v>0.2983549397125923</v>
      </c>
      <c r="CD184" s="723">
        <f t="shared" ref="CD184:CD247" si="170">$CD$11</f>
        <v>-0.10879652615852599</v>
      </c>
      <c r="CE184" s="786">
        <f>[3]OUTM!M184</f>
        <v>126.29713974937673</v>
      </c>
      <c r="CF184" s="779">
        <f>[1]OUTM!$T472</f>
        <v>1</v>
      </c>
      <c r="CG184" s="781">
        <f>[1]OUTM!$U472</f>
        <v>1</v>
      </c>
    </row>
    <row r="185" spans="1:85" ht="13.8" x14ac:dyDescent="0.25">
      <c r="A185" s="14">
        <v>2008.07</v>
      </c>
      <c r="B185" s="931">
        <f>[2]Pat!$B185/1000</f>
        <v>58.768999999999998</v>
      </c>
      <c r="C185" s="648">
        <v>1.09473145657904</v>
      </c>
      <c r="D185" s="649">
        <v>1</v>
      </c>
      <c r="E185" s="767">
        <v>52.889373633789297</v>
      </c>
      <c r="F185" s="768">
        <f t="shared" si="118"/>
        <v>53.683485248198728</v>
      </c>
      <c r="G185" s="769">
        <f t="shared" si="119"/>
        <v>53.683485248198728</v>
      </c>
      <c r="H185" s="772">
        <f t="shared" si="124"/>
        <v>52.809301480588374</v>
      </c>
      <c r="I185" s="662">
        <f t="shared" si="125"/>
        <v>6.1406144162207722E-3</v>
      </c>
      <c r="J185" s="665">
        <f t="shared" si="130"/>
        <v>55.809301480588374</v>
      </c>
      <c r="K185" s="683">
        <v>1</v>
      </c>
      <c r="L185" s="684">
        <f t="shared" si="165"/>
        <v>1</v>
      </c>
      <c r="M185" s="685">
        <f t="shared" si="137"/>
        <v>52.809301480588374</v>
      </c>
      <c r="N185" s="686">
        <f t="shared" si="138"/>
        <v>42.244278225780931</v>
      </c>
      <c r="O185" s="776">
        <v>48.504333612858211</v>
      </c>
      <c r="P185" s="691">
        <f t="shared" si="120"/>
        <v>8.8754293628496406E-2</v>
      </c>
      <c r="Q185" s="665" t="e">
        <f t="shared" si="131"/>
        <v>#N/A</v>
      </c>
      <c r="R185" s="683"/>
      <c r="S185" s="684" t="str">
        <f t="shared" si="132"/>
        <v/>
      </c>
      <c r="T185" s="695">
        <f t="shared" si="139"/>
        <v>0.14516180197775452</v>
      </c>
      <c r="U185" s="728">
        <f t="shared" si="140"/>
        <v>-0.19762748700313293</v>
      </c>
      <c r="V185" s="725">
        <f t="shared" si="146"/>
        <v>9.9140464882773838E-2</v>
      </c>
      <c r="W185" s="726">
        <f t="shared" si="147"/>
        <v>8.8117408361730432E-2</v>
      </c>
      <c r="X185" s="727">
        <f t="shared" si="152"/>
        <v>0.10595477605216286</v>
      </c>
      <c r="Y185" s="724">
        <f t="shared" si="144"/>
        <v>50.844992277355622</v>
      </c>
      <c r="Z185" s="108">
        <f t="shared" si="148"/>
        <v>6.8043152465711701E-2</v>
      </c>
      <c r="AA185" s="723">
        <f t="shared" si="148"/>
        <v>0.26104796967449617</v>
      </c>
      <c r="AB185" s="723">
        <f t="shared" si="148"/>
        <v>-0.12496166474307278</v>
      </c>
      <c r="AC185" s="931">
        <f>[2]Pat!$D185/1000</f>
        <v>127.65</v>
      </c>
      <c r="AD185" s="648">
        <v>1.0736111010852001</v>
      </c>
      <c r="AE185" s="649">
        <v>1</v>
      </c>
      <c r="AF185" s="767">
        <v>118.642050354136</v>
      </c>
      <c r="AG185" s="768">
        <f t="shared" si="121"/>
        <v>118.89780188652307</v>
      </c>
      <c r="AH185" s="769">
        <f t="shared" si="122"/>
        <v>118.89780188652307</v>
      </c>
      <c r="AI185" s="772">
        <f t="shared" si="126"/>
        <v>117.95395141558021</v>
      </c>
      <c r="AJ185" s="662">
        <f t="shared" si="127"/>
        <v>-4.8631237243324618E-2</v>
      </c>
      <c r="AK185" s="665" t="e">
        <f t="shared" si="129"/>
        <v>#N/A</v>
      </c>
      <c r="AL185" s="683"/>
      <c r="AM185" s="684" t="str">
        <f t="shared" si="141"/>
        <v/>
      </c>
      <c r="AN185" s="685">
        <f t="shared" si="142"/>
        <v>124.87660820687353</v>
      </c>
      <c r="AO185" s="686">
        <f t="shared" si="143"/>
        <v>100.57276345688551</v>
      </c>
      <c r="AP185" s="776">
        <v>115.651578501613</v>
      </c>
      <c r="AQ185" s="691">
        <f t="shared" si="123"/>
        <v>1.9907838213683249E-2</v>
      </c>
      <c r="AR185" s="665" t="e">
        <f t="shared" si="133"/>
        <v>#N/A</v>
      </c>
      <c r="AS185" s="683"/>
      <c r="AT185" s="684" t="str">
        <f t="shared" si="134"/>
        <v/>
      </c>
      <c r="AU185" s="695">
        <f t="shared" si="135"/>
        <v>0.13004710337433179</v>
      </c>
      <c r="AV185" s="728">
        <f t="shared" si="136"/>
        <v>-0.17584716636750108</v>
      </c>
      <c r="AW185" s="725">
        <f t="shared" si="149"/>
        <v>4.4892176117472538E-2</v>
      </c>
      <c r="AX185" s="726">
        <f t="shared" si="150"/>
        <v>-4.6427448838174068E-2</v>
      </c>
      <c r="AY185" s="727">
        <f t="shared" si="153"/>
        <v>3.4020671622984722E-2</v>
      </c>
      <c r="AZ185" s="724">
        <f t="shared" si="145"/>
        <v>121.45310361972763</v>
      </c>
      <c r="BA185" s="108">
        <f t="shared" si="151"/>
        <v>4.7029155077431911E-2</v>
      </c>
      <c r="BB185" s="723">
        <f t="shared" si="151"/>
        <v>0.1285735137719542</v>
      </c>
      <c r="BC185" s="723">
        <f t="shared" si="151"/>
        <v>-3.4515203617090359E-2</v>
      </c>
      <c r="BD185" s="1387">
        <v>1436.9933077466653</v>
      </c>
      <c r="BE185" s="648">
        <v>0.95404875602977501</v>
      </c>
      <c r="BF185" s="649">
        <v>1</v>
      </c>
      <c r="BG185" s="1374">
        <v>1547.9719118071901</v>
      </c>
      <c r="BH185" s="1375">
        <f t="shared" si="155"/>
        <v>1506.2053156765692</v>
      </c>
      <c r="BI185" s="1376">
        <f t="shared" si="154"/>
        <v>1506.2053156765692</v>
      </c>
      <c r="BJ185" s="1378">
        <f t="shared" si="157"/>
        <v>1543.6115529464764</v>
      </c>
      <c r="BK185" s="335">
        <f t="shared" si="156"/>
        <v>-3.7430059908331453E-2</v>
      </c>
      <c r="BL185" s="665" t="e">
        <f t="shared" si="158"/>
        <v>#N/A</v>
      </c>
      <c r="BM185" s="683"/>
      <c r="BN185" s="684" t="str">
        <f t="shared" si="159"/>
        <v/>
      </c>
      <c r="BO185" s="685">
        <f t="shared" si="113"/>
        <v>1860.6265771010007</v>
      </c>
      <c r="BP185" s="686">
        <f t="shared" si="114"/>
        <v>859.61868113675473</v>
      </c>
      <c r="BQ185" s="776">
        <v>1382.343303681828</v>
      </c>
      <c r="BR185" s="691">
        <f t="shared" si="160"/>
        <v>0.11666295111721925</v>
      </c>
      <c r="BS185" s="665" t="e">
        <f t="shared" si="161"/>
        <v>#N/A</v>
      </c>
      <c r="BT185" s="683"/>
      <c r="BU185" s="684" t="str">
        <f t="shared" si="162"/>
        <v/>
      </c>
      <c r="BV185" s="695">
        <f t="shared" si="163"/>
        <v>0.3198285081250265</v>
      </c>
      <c r="BW185" s="728">
        <f t="shared" si="164"/>
        <v>-0.35311354513166815</v>
      </c>
      <c r="BX185" s="725">
        <f t="shared" si="166"/>
        <v>-3.3663596748549351E-2</v>
      </c>
      <c r="BY185" s="726">
        <f t="shared" si="167"/>
        <v>-0.1810042152100928</v>
      </c>
      <c r="BZ185" s="943">
        <f t="shared" si="115"/>
        <v>-5.8819661034319126E-2</v>
      </c>
      <c r="CA185" s="947">
        <f t="shared" si="116"/>
        <v>1715.4475849531611</v>
      </c>
      <c r="CB185" s="831">
        <f t="shared" si="168"/>
        <v>9.4779206777033151E-2</v>
      </c>
      <c r="CC185" s="723">
        <f t="shared" si="169"/>
        <v>0.2983549397125923</v>
      </c>
      <c r="CD185" s="723">
        <f t="shared" si="170"/>
        <v>-0.10879652615852599</v>
      </c>
      <c r="CE185" s="786">
        <f>[3]OUTM!M185</f>
        <v>125.66177339359335</v>
      </c>
      <c r="CF185" s="779">
        <f>[1]OUTM!$T473</f>
        <v>1</v>
      </c>
      <c r="CG185" s="781">
        <f>[1]OUTM!$U473</f>
        <v>1</v>
      </c>
    </row>
    <row r="186" spans="1:85" ht="13.8" x14ac:dyDescent="0.25">
      <c r="A186" s="14">
        <v>2008.08</v>
      </c>
      <c r="B186" s="931">
        <f>[2]Pat!$B186/1000</f>
        <v>51.707000000000001</v>
      </c>
      <c r="C186" s="648">
        <v>0.99340496744417195</v>
      </c>
      <c r="D186" s="649">
        <v>1</v>
      </c>
      <c r="E186" s="767">
        <v>52.167428930284203</v>
      </c>
      <c r="F186" s="768">
        <f t="shared" si="118"/>
        <v>52.05027324660108</v>
      </c>
      <c r="G186" s="769">
        <f t="shared" si="119"/>
        <v>52.05027324660108</v>
      </c>
      <c r="H186" s="772">
        <f t="shared" si="124"/>
        <v>52.391255317377215</v>
      </c>
      <c r="I186" s="662">
        <f t="shared" si="125"/>
        <v>-7.9476454578954678E-3</v>
      </c>
      <c r="J186" s="665" t="e">
        <f t="shared" si="130"/>
        <v>#N/A</v>
      </c>
      <c r="K186" s="683"/>
      <c r="L186" s="684" t="str">
        <f t="shared" si="165"/>
        <v/>
      </c>
      <c r="M186" s="685">
        <f t="shared" si="137"/>
        <v>52.809301480588374</v>
      </c>
      <c r="N186" s="686">
        <f t="shared" si="138"/>
        <v>42.244278225780931</v>
      </c>
      <c r="O186" s="776">
        <v>48.969632357372035</v>
      </c>
      <c r="P186" s="691">
        <f t="shared" si="120"/>
        <v>6.9872343231714762E-2</v>
      </c>
      <c r="Q186" s="665" t="e">
        <f t="shared" si="131"/>
        <v>#N/A</v>
      </c>
      <c r="R186" s="683"/>
      <c r="S186" s="684" t="str">
        <f t="shared" si="132"/>
        <v/>
      </c>
      <c r="T186" s="695">
        <f t="shared" si="139"/>
        <v>0.12008952556501429</v>
      </c>
      <c r="U186" s="728">
        <f t="shared" si="140"/>
        <v>-0.19762748700313293</v>
      </c>
      <c r="V186" s="725">
        <f t="shared" si="146"/>
        <v>4.7446838785140999E-2</v>
      </c>
      <c r="W186" s="726">
        <f t="shared" si="147"/>
        <v>5.6865214535089859E-2</v>
      </c>
      <c r="X186" s="727">
        <f t="shared" si="152"/>
        <v>8.9628264219982157E-2</v>
      </c>
      <c r="Y186" s="724">
        <f t="shared" si="144"/>
        <v>51.042758833196444</v>
      </c>
      <c r="Z186" s="108">
        <f t="shared" si="148"/>
        <v>6.8043152465711701E-2</v>
      </c>
      <c r="AA186" s="723">
        <f t="shared" si="148"/>
        <v>0.26104796967449617</v>
      </c>
      <c r="AB186" s="723">
        <f t="shared" si="148"/>
        <v>-0.12496166474307278</v>
      </c>
      <c r="AC186" s="931">
        <f>[2]Pat!$D186/1000</f>
        <v>115.068</v>
      </c>
      <c r="AD186" s="648">
        <v>1.0555188862154901</v>
      </c>
      <c r="AE186" s="649">
        <v>1</v>
      </c>
      <c r="AF186" s="767">
        <v>115.562077525983</v>
      </c>
      <c r="AG186" s="768">
        <f t="shared" si="121"/>
        <v>109.01557660665887</v>
      </c>
      <c r="AH186" s="769">
        <f t="shared" si="122"/>
        <v>109.01557660665887</v>
      </c>
      <c r="AI186" s="772">
        <f t="shared" si="126"/>
        <v>112.0214309003434</v>
      </c>
      <c r="AJ186" s="662">
        <f t="shared" si="127"/>
        <v>-5.1604105745475214E-2</v>
      </c>
      <c r="AK186" s="665" t="e">
        <f t="shared" si="129"/>
        <v>#N/A</v>
      </c>
      <c r="AL186" s="683"/>
      <c r="AM186" s="684" t="str">
        <f t="shared" si="141"/>
        <v/>
      </c>
      <c r="AN186" s="685">
        <f t="shared" si="142"/>
        <v>124.87660820687353</v>
      </c>
      <c r="AO186" s="686">
        <f t="shared" si="143"/>
        <v>100.57276345688551</v>
      </c>
      <c r="AP186" s="776">
        <v>116.36919101431782</v>
      </c>
      <c r="AQ186" s="691">
        <f t="shared" si="123"/>
        <v>-3.7361780004464218E-2</v>
      </c>
      <c r="AR186" s="665" t="e">
        <f t="shared" si="133"/>
        <v>#N/A</v>
      </c>
      <c r="AS186" s="683"/>
      <c r="AT186" s="684" t="str">
        <f t="shared" si="134"/>
        <v/>
      </c>
      <c r="AU186" s="695">
        <f t="shared" si="135"/>
        <v>0.13004710337433179</v>
      </c>
      <c r="AV186" s="728">
        <f t="shared" si="136"/>
        <v>-0.17584716636750108</v>
      </c>
      <c r="AW186" s="725">
        <f t="shared" si="149"/>
        <v>-5.4673241025252728E-2</v>
      </c>
      <c r="AX186" s="726">
        <f t="shared" si="150"/>
        <v>-0.13863712194413813</v>
      </c>
      <c r="AY186" s="727">
        <f t="shared" si="153"/>
        <v>-2.6424750856451018E-2</v>
      </c>
      <c r="AZ186" s="724">
        <f t="shared" si="145"/>
        <v>120.91320435266974</v>
      </c>
      <c r="BA186" s="108">
        <f t="shared" si="151"/>
        <v>4.7029155077431911E-2</v>
      </c>
      <c r="BB186" s="723">
        <f t="shared" si="151"/>
        <v>0.1285735137719542</v>
      </c>
      <c r="BC186" s="723">
        <f t="shared" si="151"/>
        <v>-3.4515203617090359E-2</v>
      </c>
      <c r="BD186" s="1387">
        <v>1486.2389265242325</v>
      </c>
      <c r="BE186" s="648">
        <v>0.93896645005678103</v>
      </c>
      <c r="BF186" s="649">
        <v>0.57306412594992495</v>
      </c>
      <c r="BG186" s="1374">
        <v>1470.1738059566901</v>
      </c>
      <c r="BH186" s="1375">
        <f t="shared" si="155"/>
        <v>1582.8456133170221</v>
      </c>
      <c r="BI186" s="1376">
        <f t="shared" si="154"/>
        <v>1534.7419767608371</v>
      </c>
      <c r="BJ186" s="1378">
        <f t="shared" si="157"/>
        <v>1491.1335295118477</v>
      </c>
      <c r="BK186" s="335">
        <f t="shared" si="156"/>
        <v>-3.4588246281298307E-2</v>
      </c>
      <c r="BL186" s="665" t="e">
        <f t="shared" si="158"/>
        <v>#N/A</v>
      </c>
      <c r="BM186" s="683"/>
      <c r="BN186" s="684" t="str">
        <f t="shared" si="159"/>
        <v/>
      </c>
      <c r="BO186" s="685">
        <f t="shared" ref="BO186:BO249" si="171">MAX(BJ177:BJ195)</f>
        <v>1860.6265771010007</v>
      </c>
      <c r="BP186" s="686">
        <f t="shared" ref="BP186:BP249" si="172">MIN(BJ177:BJ195)</f>
        <v>859.61868113675473</v>
      </c>
      <c r="BQ186" s="776">
        <v>1376.9179390432842</v>
      </c>
      <c r="BR186" s="691">
        <f t="shared" si="160"/>
        <v>8.2950179694748716E-2</v>
      </c>
      <c r="BS186" s="665" t="e">
        <f t="shared" si="161"/>
        <v>#N/A</v>
      </c>
      <c r="BT186" s="683"/>
      <c r="BU186" s="684" t="str">
        <f t="shared" si="162"/>
        <v/>
      </c>
      <c r="BV186" s="695">
        <f t="shared" si="163"/>
        <v>0.3198285081250265</v>
      </c>
      <c r="BW186" s="728">
        <f t="shared" si="164"/>
        <v>-0.35311354513166815</v>
      </c>
      <c r="BX186" s="725">
        <f t="shared" si="166"/>
        <v>-8.148007391884371E-2</v>
      </c>
      <c r="BY186" s="726">
        <f t="shared" si="167"/>
        <v>-0.22795718783565899</v>
      </c>
      <c r="BZ186" s="943">
        <f t="shared" si="115"/>
        <v>-0.10516494978487989</v>
      </c>
      <c r="CA186" s="947">
        <f t="shared" si="116"/>
        <v>1704.4246277334723</v>
      </c>
      <c r="CB186" s="831">
        <f t="shared" si="168"/>
        <v>9.4779206777033151E-2</v>
      </c>
      <c r="CC186" s="723">
        <f t="shared" si="169"/>
        <v>0.2983549397125923</v>
      </c>
      <c r="CD186" s="723">
        <f t="shared" si="170"/>
        <v>-0.10879652615852599</v>
      </c>
      <c r="CE186" s="786">
        <f>[3]OUTM!M186</f>
        <v>126.6610876741357</v>
      </c>
      <c r="CF186" s="779">
        <f>[1]OUTM!$T474</f>
        <v>1</v>
      </c>
      <c r="CG186" s="781">
        <f>[1]OUTM!$U474</f>
        <v>1</v>
      </c>
    </row>
    <row r="187" spans="1:85" ht="13.8" x14ac:dyDescent="0.25">
      <c r="A187" s="14">
        <v>2008.09</v>
      </c>
      <c r="B187" s="931">
        <f>[2]Pat!$B187/1000</f>
        <v>56.347999999999999</v>
      </c>
      <c r="C187" s="648">
        <v>1.0881985939919701</v>
      </c>
      <c r="D187" s="649">
        <v>1</v>
      </c>
      <c r="E187" s="767">
        <v>50.931530232020499</v>
      </c>
      <c r="F187" s="768">
        <f t="shared" si="118"/>
        <v>51.780989528107952</v>
      </c>
      <c r="G187" s="769">
        <f t="shared" si="119"/>
        <v>51.780989528107952</v>
      </c>
      <c r="H187" s="772">
        <f t="shared" si="124"/>
        <v>51.553270206437162</v>
      </c>
      <c r="I187" s="662">
        <f t="shared" si="125"/>
        <v>-1.612404812913321E-2</v>
      </c>
      <c r="J187" s="665" t="e">
        <f t="shared" si="130"/>
        <v>#N/A</v>
      </c>
      <c r="K187" s="683"/>
      <c r="L187" s="684" t="str">
        <f t="shared" si="165"/>
        <v/>
      </c>
      <c r="M187" s="685">
        <f t="shared" si="137"/>
        <v>52.809301480588374</v>
      </c>
      <c r="N187" s="686">
        <f t="shared" si="138"/>
        <v>42.244278225780931</v>
      </c>
      <c r="O187" s="776">
        <v>49.433178562849676</v>
      </c>
      <c r="P187" s="691">
        <f t="shared" si="120"/>
        <v>4.2888029967403041E-2</v>
      </c>
      <c r="Q187" s="665" t="e">
        <f t="shared" si="131"/>
        <v>#N/A</v>
      </c>
      <c r="R187" s="683"/>
      <c r="S187" s="684" t="str">
        <f t="shared" si="132"/>
        <v/>
      </c>
      <c r="T187" s="695">
        <f t="shared" si="139"/>
        <v>0.1121560463991933</v>
      </c>
      <c r="U187" s="728">
        <f t="shared" si="140"/>
        <v>-0.19762748700313293</v>
      </c>
      <c r="V187" s="725">
        <f t="shared" si="146"/>
        <v>2.1497626630112565E-2</v>
      </c>
      <c r="W187" s="726">
        <f t="shared" si="147"/>
        <v>1.8542661052278531E-2</v>
      </c>
      <c r="X187" s="727">
        <f t="shared" si="152"/>
        <v>6.4505462896266019E-2</v>
      </c>
      <c r="Y187" s="724">
        <f t="shared" si="144"/>
        <v>51.133171260137615</v>
      </c>
      <c r="Z187" s="108">
        <f t="shared" si="148"/>
        <v>6.8043152465711701E-2</v>
      </c>
      <c r="AA187" s="723">
        <f t="shared" si="148"/>
        <v>0.26104796967449617</v>
      </c>
      <c r="AB187" s="723">
        <f t="shared" si="148"/>
        <v>-0.12496166474307278</v>
      </c>
      <c r="AC187" s="931">
        <f>[2]Pat!$D187/1000</f>
        <v>126.646</v>
      </c>
      <c r="AD187" s="648">
        <v>1.1393458239859999</v>
      </c>
      <c r="AE187" s="649">
        <v>1</v>
      </c>
      <c r="AF187" s="767">
        <v>112.41217758240801</v>
      </c>
      <c r="AG187" s="768">
        <f t="shared" si="121"/>
        <v>111.15676850153287</v>
      </c>
      <c r="AH187" s="769">
        <f t="shared" si="122"/>
        <v>111.15676850153287</v>
      </c>
      <c r="AI187" s="772">
        <f t="shared" si="126"/>
        <v>111.54661646424935</v>
      </c>
      <c r="AJ187" s="662">
        <f t="shared" si="127"/>
        <v>-4.2476119068231314E-3</v>
      </c>
      <c r="AK187" s="665" t="e">
        <f t="shared" si="129"/>
        <v>#N/A</v>
      </c>
      <c r="AL187" s="683"/>
      <c r="AM187" s="684" t="str">
        <f t="shared" si="141"/>
        <v/>
      </c>
      <c r="AN187" s="685">
        <f t="shared" si="142"/>
        <v>124.87660820687353</v>
      </c>
      <c r="AO187" s="686">
        <f t="shared" si="143"/>
        <v>100.57276345688551</v>
      </c>
      <c r="AP187" s="776">
        <v>117.08370567372181</v>
      </c>
      <c r="AQ187" s="691">
        <f t="shared" si="123"/>
        <v>-4.7291714740415824E-2</v>
      </c>
      <c r="AR187" s="665" t="e">
        <f t="shared" si="133"/>
        <v>#N/A</v>
      </c>
      <c r="AS187" s="683"/>
      <c r="AT187" s="684" t="str">
        <f t="shared" si="134"/>
        <v/>
      </c>
      <c r="AU187" s="695">
        <f t="shared" si="135"/>
        <v>0.13004710337433179</v>
      </c>
      <c r="AV187" s="728">
        <f t="shared" si="136"/>
        <v>-0.17584716636750108</v>
      </c>
      <c r="AW187" s="725">
        <f t="shared" si="149"/>
        <v>-7.2122148238936701E-2</v>
      </c>
      <c r="AX187" s="726">
        <f t="shared" si="150"/>
        <v>-0.13830688507782674</v>
      </c>
      <c r="AY187" s="727">
        <f t="shared" si="153"/>
        <v>-3.8752412386213408E-2</v>
      </c>
      <c r="AZ187" s="724">
        <f t="shared" si="145"/>
        <v>120.1906791487939</v>
      </c>
      <c r="BA187" s="108">
        <f t="shared" si="151"/>
        <v>4.7029155077431911E-2</v>
      </c>
      <c r="BB187" s="723">
        <f t="shared" si="151"/>
        <v>0.1285735137719542</v>
      </c>
      <c r="BC187" s="723">
        <f t="shared" si="151"/>
        <v>-3.4515203617090359E-2</v>
      </c>
      <c r="BD187" s="1387">
        <v>1553.962495826928</v>
      </c>
      <c r="BE187" s="648">
        <v>1.1188884756383</v>
      </c>
      <c r="BF187" s="649">
        <v>1</v>
      </c>
      <c r="BG187" s="1374">
        <v>1377.10382338673</v>
      </c>
      <c r="BH187" s="1375">
        <f t="shared" si="155"/>
        <v>1388.8448488491476</v>
      </c>
      <c r="BI187" s="1376">
        <f t="shared" si="154"/>
        <v>1388.8448488491476</v>
      </c>
      <c r="BJ187" s="1378">
        <f t="shared" si="157"/>
        <v>1394.6311929453707</v>
      </c>
      <c r="BK187" s="335">
        <f t="shared" si="156"/>
        <v>-6.6906586286861719E-2</v>
      </c>
      <c r="BL187" s="665" t="e">
        <f t="shared" si="158"/>
        <v>#N/A</v>
      </c>
      <c r="BM187" s="683"/>
      <c r="BN187" s="684" t="str">
        <f t="shared" si="159"/>
        <v/>
      </c>
      <c r="BO187" s="685">
        <f t="shared" si="171"/>
        <v>1860.6265771010007</v>
      </c>
      <c r="BP187" s="686">
        <f t="shared" si="172"/>
        <v>859.61868113675473</v>
      </c>
      <c r="BQ187" s="776">
        <v>1371.3076938159029</v>
      </c>
      <c r="BR187" s="691">
        <f t="shared" si="160"/>
        <v>1.7008217218242416E-2</v>
      </c>
      <c r="BS187" s="665" t="e">
        <f t="shared" si="161"/>
        <v>#N/A</v>
      </c>
      <c r="BT187" s="683"/>
      <c r="BU187" s="684" t="str">
        <f t="shared" si="162"/>
        <v/>
      </c>
      <c r="BV187" s="695">
        <f t="shared" si="163"/>
        <v>0.3198285081250265</v>
      </c>
      <c r="BW187" s="728">
        <f t="shared" si="164"/>
        <v>-0.35311354513166815</v>
      </c>
      <c r="BX187" s="725">
        <f t="shared" si="166"/>
        <v>-0.16007361216271399</v>
      </c>
      <c r="BY187" s="726">
        <f t="shared" si="167"/>
        <v>-0.30949634401787651</v>
      </c>
      <c r="BZ187" s="943">
        <f t="shared" si="115"/>
        <v>-0.17137792508603944</v>
      </c>
      <c r="CA187" s="947">
        <f t="shared" si="116"/>
        <v>1682.2754989603757</v>
      </c>
      <c r="CB187" s="831">
        <f t="shared" si="168"/>
        <v>9.4779206777033151E-2</v>
      </c>
      <c r="CC187" s="723">
        <f t="shared" si="169"/>
        <v>0.2983549397125923</v>
      </c>
      <c r="CD187" s="723">
        <f t="shared" si="170"/>
        <v>-0.10879652615852599</v>
      </c>
      <c r="CE187" s="786">
        <f>[3]OUTM!M187</f>
        <v>126.40552221599037</v>
      </c>
      <c r="CF187" s="779">
        <f>[1]OUTM!$T475</f>
        <v>1</v>
      </c>
      <c r="CG187" s="781">
        <f>[1]OUTM!$U475</f>
        <v>1</v>
      </c>
    </row>
    <row r="188" spans="1:85" ht="13.8" x14ac:dyDescent="0.25">
      <c r="A188" s="14">
        <v>2008.1</v>
      </c>
      <c r="B188" s="931">
        <f>[2]Pat!$B188/1000</f>
        <v>51.197000000000003</v>
      </c>
      <c r="C188" s="648">
        <v>0.98009077488745699</v>
      </c>
      <c r="D188" s="649">
        <v>0.44940116833902</v>
      </c>
      <c r="E188" s="767">
        <v>49.265379731203701</v>
      </c>
      <c r="F188" s="768">
        <f t="shared" si="118"/>
        <v>52.236998155480968</v>
      </c>
      <c r="G188" s="769">
        <f t="shared" si="119"/>
        <v>50.600828522931664</v>
      </c>
      <c r="H188" s="772">
        <f t="shared" si="124"/>
        <v>49.695981036501443</v>
      </c>
      <c r="I188" s="662">
        <f t="shared" si="125"/>
        <v>-3.6691580638978011E-2</v>
      </c>
      <c r="J188" s="665" t="e">
        <f t="shared" si="130"/>
        <v>#N/A</v>
      </c>
      <c r="K188" s="683"/>
      <c r="L188" s="684" t="str">
        <f t="shared" si="165"/>
        <v/>
      </c>
      <c r="M188" s="685">
        <f t="shared" si="137"/>
        <v>52.809301480588374</v>
      </c>
      <c r="N188" s="686">
        <f t="shared" si="138"/>
        <v>42.244278225780931</v>
      </c>
      <c r="O188" s="776">
        <v>49.89521670275446</v>
      </c>
      <c r="P188" s="691">
        <f t="shared" si="120"/>
        <v>-3.9930814899541422E-3</v>
      </c>
      <c r="Q188" s="665" t="e">
        <f t="shared" si="131"/>
        <v>#N/A</v>
      </c>
      <c r="R188" s="683"/>
      <c r="S188" s="684" t="str">
        <f t="shared" si="132"/>
        <v/>
      </c>
      <c r="T188" s="695">
        <f t="shared" si="139"/>
        <v>0.1121560463991933</v>
      </c>
      <c r="U188" s="728">
        <f t="shared" si="140"/>
        <v>-0.20618517979648165</v>
      </c>
      <c r="V188" s="725">
        <f t="shared" si="146"/>
        <v>-1.836059662718359E-2</v>
      </c>
      <c r="W188" s="726">
        <f t="shared" si="147"/>
        <v>-5.127155920927573E-2</v>
      </c>
      <c r="X188" s="727">
        <f t="shared" si="152"/>
        <v>1.8270970485988025E-2</v>
      </c>
      <c r="Y188" s="724">
        <f t="shared" si="144"/>
        <v>51.055711735228883</v>
      </c>
      <c r="Z188" s="108">
        <f t="shared" si="148"/>
        <v>6.8043152465711701E-2</v>
      </c>
      <c r="AA188" s="723">
        <f t="shared" si="148"/>
        <v>0.26104796967449617</v>
      </c>
      <c r="AB188" s="723">
        <f t="shared" si="148"/>
        <v>-0.12496166474307278</v>
      </c>
      <c r="AC188" s="931">
        <f>[2]Pat!$D188/1000</f>
        <v>121.572</v>
      </c>
      <c r="AD188" s="648">
        <v>1.0584607569419799</v>
      </c>
      <c r="AE188" s="649">
        <v>1</v>
      </c>
      <c r="AF188" s="767">
        <v>109.586760852374</v>
      </c>
      <c r="AG188" s="768">
        <f t="shared" si="121"/>
        <v>114.85735224727281</v>
      </c>
      <c r="AH188" s="769">
        <f t="shared" si="122"/>
        <v>114.85735224727281</v>
      </c>
      <c r="AI188" s="772">
        <f t="shared" si="126"/>
        <v>112.67642704591269</v>
      </c>
      <c r="AJ188" s="662">
        <f t="shared" si="127"/>
        <v>1.0077645239518759E-2</v>
      </c>
      <c r="AK188" s="665" t="e">
        <f t="shared" si="129"/>
        <v>#N/A</v>
      </c>
      <c r="AL188" s="683"/>
      <c r="AM188" s="684" t="str">
        <f t="shared" si="141"/>
        <v/>
      </c>
      <c r="AN188" s="685">
        <f t="shared" si="142"/>
        <v>124.19816602665421</v>
      </c>
      <c r="AO188" s="686">
        <f t="shared" si="143"/>
        <v>100.57276345688551</v>
      </c>
      <c r="AP188" s="776">
        <v>117.79557501920432</v>
      </c>
      <c r="AQ188" s="691">
        <f t="shared" si="123"/>
        <v>-4.3457897059860251E-2</v>
      </c>
      <c r="AR188" s="665" t="e">
        <f t="shared" si="133"/>
        <v>#N/A</v>
      </c>
      <c r="AS188" s="683"/>
      <c r="AT188" s="684" t="str">
        <f t="shared" si="134"/>
        <v/>
      </c>
      <c r="AU188" s="695">
        <f t="shared" si="135"/>
        <v>9.9867207418915971E-2</v>
      </c>
      <c r="AV188" s="728">
        <f t="shared" si="136"/>
        <v>-0.17584716636750108</v>
      </c>
      <c r="AW188" s="725">
        <f t="shared" si="149"/>
        <v>-5.2982059726565001E-2</v>
      </c>
      <c r="AX188" s="726">
        <f t="shared" si="150"/>
        <v>-0.11235757438605054</v>
      </c>
      <c r="AY188" s="727">
        <f t="shared" si="153"/>
        <v>-3.83806644528778E-2</v>
      </c>
      <c r="AZ188" s="724">
        <f t="shared" si="145"/>
        <v>119.66536094259051</v>
      </c>
      <c r="BA188" s="108">
        <f t="shared" si="151"/>
        <v>4.7029155077431911E-2</v>
      </c>
      <c r="BB188" s="723">
        <f t="shared" si="151"/>
        <v>0.1285735137719542</v>
      </c>
      <c r="BC188" s="723">
        <f t="shared" si="151"/>
        <v>-3.4515203617090359E-2</v>
      </c>
      <c r="BD188" s="1387">
        <v>1716.8231487270648</v>
      </c>
      <c r="BE188" s="648">
        <v>1.35600071776551</v>
      </c>
      <c r="BF188" s="649">
        <v>1</v>
      </c>
      <c r="BG188" s="1374">
        <v>1267.5324195032099</v>
      </c>
      <c r="BH188" s="1375">
        <f t="shared" si="155"/>
        <v>1266.0930973223503</v>
      </c>
      <c r="BI188" s="1376">
        <f t="shared" si="154"/>
        <v>1266.0930973223503</v>
      </c>
      <c r="BJ188" s="1378">
        <f t="shared" si="157"/>
        <v>1267.8363790736846</v>
      </c>
      <c r="BK188" s="335">
        <f t="shared" si="156"/>
        <v>-9.5318193398997109E-2</v>
      </c>
      <c r="BL188" s="665" t="e">
        <f t="shared" si="158"/>
        <v>#N/A</v>
      </c>
      <c r="BM188" s="683"/>
      <c r="BN188" s="684" t="str">
        <f t="shared" si="159"/>
        <v/>
      </c>
      <c r="BO188" s="685">
        <f t="shared" si="171"/>
        <v>1860.6265771010007</v>
      </c>
      <c r="BP188" s="686">
        <f t="shared" si="172"/>
        <v>859.61868113675473</v>
      </c>
      <c r="BQ188" s="776">
        <v>1365.5370615364059</v>
      </c>
      <c r="BR188" s="691">
        <f t="shared" si="160"/>
        <v>-7.1547441087241759E-2</v>
      </c>
      <c r="BS188" s="665" t="e">
        <f t="shared" si="161"/>
        <v>#N/A</v>
      </c>
      <c r="BT188" s="683"/>
      <c r="BU188" s="684" t="str">
        <f t="shared" si="162"/>
        <v/>
      </c>
      <c r="BV188" s="695">
        <f t="shared" si="163"/>
        <v>0.3198285081250265</v>
      </c>
      <c r="BW188" s="728">
        <f t="shared" si="164"/>
        <v>-0.35311354513166815</v>
      </c>
      <c r="BX188" s="725">
        <f t="shared" si="166"/>
        <v>-0.24108665713888289</v>
      </c>
      <c r="BY188" s="726">
        <f t="shared" si="167"/>
        <v>-0.40676098729087662</v>
      </c>
      <c r="BZ188" s="943">
        <f t="shared" si="115"/>
        <v>-0.24944644649728376</v>
      </c>
      <c r="CA188" s="947">
        <f t="shared" si="116"/>
        <v>1648.7123307250317</v>
      </c>
      <c r="CB188" s="831">
        <f t="shared" si="168"/>
        <v>9.4779206777033151E-2</v>
      </c>
      <c r="CC188" s="723">
        <f t="shared" si="169"/>
        <v>0.2983549397125923</v>
      </c>
      <c r="CD188" s="723">
        <f t="shared" si="170"/>
        <v>-0.10879652615852599</v>
      </c>
      <c r="CE188" s="786">
        <f>[3]OUTM!M188</f>
        <v>127.63623916053322</v>
      </c>
      <c r="CF188" s="779">
        <f>[1]OUTM!$T476</f>
        <v>1</v>
      </c>
      <c r="CG188" s="781">
        <f>[1]OUTM!$U476</f>
        <v>1</v>
      </c>
    </row>
    <row r="189" spans="1:85" ht="13.8" x14ac:dyDescent="0.25">
      <c r="A189" s="14">
        <v>2008.11</v>
      </c>
      <c r="B189" s="931">
        <f>[2]Pat!$B189/1000</f>
        <v>35.645000000000003</v>
      </c>
      <c r="C189" s="648">
        <v>0.77825340011398003</v>
      </c>
      <c r="D189" s="649">
        <v>1</v>
      </c>
      <c r="E189" s="767">
        <v>47.383765087294798</v>
      </c>
      <c r="F189" s="768">
        <f t="shared" si="118"/>
        <v>45.801277572034472</v>
      </c>
      <c r="G189" s="769">
        <f t="shared" si="119"/>
        <v>45.801277572034472</v>
      </c>
      <c r="H189" s="772">
        <f t="shared" si="124"/>
        <v>46.931029775845175</v>
      </c>
      <c r="I189" s="662">
        <f t="shared" si="125"/>
        <v>-5.7244993005439691E-2</v>
      </c>
      <c r="J189" s="665" t="e">
        <f t="shared" si="130"/>
        <v>#N/A</v>
      </c>
      <c r="K189" s="683"/>
      <c r="L189" s="684" t="str">
        <f t="shared" si="165"/>
        <v/>
      </c>
      <c r="M189" s="685">
        <f t="shared" si="137"/>
        <v>52.809301480588374</v>
      </c>
      <c r="N189" s="686">
        <f t="shared" si="138"/>
        <v>42.244278225780931</v>
      </c>
      <c r="O189" s="776">
        <v>50.356002258294488</v>
      </c>
      <c r="P189" s="691">
        <f t="shared" si="120"/>
        <v>-6.8015178506057095E-2</v>
      </c>
      <c r="Q189" s="665" t="e">
        <f t="shared" si="131"/>
        <v>#N/A</v>
      </c>
      <c r="R189" s="683"/>
      <c r="S189" s="684" t="str">
        <f t="shared" si="132"/>
        <v/>
      </c>
      <c r="T189" s="695">
        <f t="shared" si="139"/>
        <v>0.1121560463991933</v>
      </c>
      <c r="U189" s="728">
        <f t="shared" si="140"/>
        <v>-0.21944030539379211</v>
      </c>
      <c r="V189" s="725">
        <f t="shared" si="146"/>
        <v>-6.2582997839237264E-2</v>
      </c>
      <c r="W189" s="726">
        <f t="shared" si="147"/>
        <v>-0.14402743695700948</v>
      </c>
      <c r="X189" s="727">
        <f t="shared" si="152"/>
        <v>-4.670469547976619E-2</v>
      </c>
      <c r="Y189" s="724">
        <f t="shared" si="144"/>
        <v>50.794614439122945</v>
      </c>
      <c r="Z189" s="108">
        <f t="shared" si="148"/>
        <v>6.8043152465711701E-2</v>
      </c>
      <c r="AA189" s="723">
        <f t="shared" si="148"/>
        <v>0.26104796967449617</v>
      </c>
      <c r="AB189" s="723">
        <f t="shared" si="148"/>
        <v>-0.12496166474307278</v>
      </c>
      <c r="AC189" s="931">
        <f>[2]Pat!$D189/1000</f>
        <v>100.297</v>
      </c>
      <c r="AD189" s="648">
        <v>0.91316700870830703</v>
      </c>
      <c r="AE189" s="649">
        <v>1</v>
      </c>
      <c r="AF189" s="767">
        <v>107.16567801695901</v>
      </c>
      <c r="AG189" s="768">
        <f t="shared" si="121"/>
        <v>109.83423518757222</v>
      </c>
      <c r="AH189" s="769">
        <f t="shared" si="122"/>
        <v>109.83423518757222</v>
      </c>
      <c r="AI189" s="772">
        <f t="shared" si="126"/>
        <v>108.29704932557712</v>
      </c>
      <c r="AJ189" s="662">
        <f t="shared" si="127"/>
        <v>-3.9642325389803584E-2</v>
      </c>
      <c r="AK189" s="665" t="e">
        <f t="shared" si="129"/>
        <v>#N/A</v>
      </c>
      <c r="AL189" s="683"/>
      <c r="AM189" s="684" t="str">
        <f t="shared" si="141"/>
        <v/>
      </c>
      <c r="AN189" s="685">
        <f t="shared" si="142"/>
        <v>124.19816602665421</v>
      </c>
      <c r="AO189" s="686">
        <f t="shared" si="143"/>
        <v>100.57276345688551</v>
      </c>
      <c r="AP189" s="776">
        <v>118.50522284097957</v>
      </c>
      <c r="AQ189" s="691">
        <f t="shared" si="123"/>
        <v>-8.6141127544231977E-2</v>
      </c>
      <c r="AR189" s="665" t="e">
        <f t="shared" si="133"/>
        <v>#N/A</v>
      </c>
      <c r="AS189" s="683"/>
      <c r="AT189" s="684" t="str">
        <f t="shared" si="134"/>
        <v/>
      </c>
      <c r="AU189" s="695">
        <f t="shared" si="135"/>
        <v>8.7500368730175637E-2</v>
      </c>
      <c r="AV189" s="728">
        <f t="shared" si="136"/>
        <v>-0.17584716636750108</v>
      </c>
      <c r="AW189" s="725">
        <f t="shared" si="149"/>
        <v>-0.10989810551237267</v>
      </c>
      <c r="AX189" s="726">
        <f t="shared" si="150"/>
        <v>-0.16830163028585343</v>
      </c>
      <c r="AY189" s="727">
        <f t="shared" si="153"/>
        <v>-8.2895930243124805E-2</v>
      </c>
      <c r="AZ189" s="724">
        <f t="shared" si="145"/>
        <v>118.55110269238648</v>
      </c>
      <c r="BA189" s="108">
        <f t="shared" si="151"/>
        <v>4.7029155077431911E-2</v>
      </c>
      <c r="BB189" s="723">
        <f t="shared" si="151"/>
        <v>0.1285735137719542</v>
      </c>
      <c r="BC189" s="723">
        <f t="shared" si="151"/>
        <v>-3.4515203617090359E-2</v>
      </c>
      <c r="BD189" s="1387">
        <v>1308.892609423584</v>
      </c>
      <c r="BE189" s="648">
        <v>0.98785976618270499</v>
      </c>
      <c r="BF189" s="649">
        <v>0</v>
      </c>
      <c r="BG189" s="1374">
        <v>1150.3144728008899</v>
      </c>
      <c r="BH189" s="1375">
        <f t="shared" si="155"/>
        <v>1324.978154016148</v>
      </c>
      <c r="BI189" s="1376">
        <f t="shared" si="154"/>
        <v>1150.3144728008899</v>
      </c>
      <c r="BJ189" s="1378">
        <f t="shared" si="157"/>
        <v>1146.2442532967759</v>
      </c>
      <c r="BK189" s="335">
        <f t="shared" si="156"/>
        <v>-0.10082107800899516</v>
      </c>
      <c r="BL189" s="665" t="e">
        <f t="shared" si="158"/>
        <v>#N/A</v>
      </c>
      <c r="BM189" s="683"/>
      <c r="BN189" s="684" t="str">
        <f t="shared" si="159"/>
        <v/>
      </c>
      <c r="BO189" s="685">
        <f t="shared" si="171"/>
        <v>1847.3100478922365</v>
      </c>
      <c r="BP189" s="686">
        <f t="shared" si="172"/>
        <v>859.61868113675473</v>
      </c>
      <c r="BQ189" s="776">
        <v>1359.6306568396408</v>
      </c>
      <c r="BR189" s="691">
        <f t="shared" si="160"/>
        <v>-0.15694438961744617</v>
      </c>
      <c r="BS189" s="665" t="e">
        <f t="shared" si="161"/>
        <v>#N/A</v>
      </c>
      <c r="BT189" s="683"/>
      <c r="BU189" s="684" t="str">
        <f t="shared" si="162"/>
        <v/>
      </c>
      <c r="BV189" s="695">
        <f t="shared" si="163"/>
        <v>0.31397395150949126</v>
      </c>
      <c r="BW189" s="728">
        <f t="shared" si="164"/>
        <v>-0.35311354513166815</v>
      </c>
      <c r="BX189" s="725">
        <f t="shared" si="166"/>
        <v>-0.34516499062160255</v>
      </c>
      <c r="BY189" s="726">
        <f t="shared" si="167"/>
        <v>-0.48884582622289319</v>
      </c>
      <c r="BZ189" s="943">
        <f t="shared" ref="BZ189:BZ252" si="173">(BJ189/CA182)^BZ$9-1</f>
        <v>-0.32127125400621392</v>
      </c>
      <c r="CA189" s="947">
        <f t="shared" si="116"/>
        <v>1598.3633393413329</v>
      </c>
      <c r="CB189" s="831">
        <f t="shared" si="168"/>
        <v>9.4779206777033151E-2</v>
      </c>
      <c r="CC189" s="723">
        <f t="shared" si="169"/>
        <v>0.2983549397125923</v>
      </c>
      <c r="CD189" s="723">
        <f t="shared" si="170"/>
        <v>-0.10879652615852599</v>
      </c>
      <c r="CE189" s="786">
        <f>[3]OUTM!M189</f>
        <v>132.81737914370009</v>
      </c>
      <c r="CF189" s="779">
        <f>[1]OUTM!$T477</f>
        <v>1</v>
      </c>
      <c r="CG189" s="781">
        <f>[1]OUTM!$U477</f>
        <v>1</v>
      </c>
    </row>
    <row r="190" spans="1:85" ht="13.8" x14ac:dyDescent="0.25">
      <c r="A190" s="14">
        <v>2008.12</v>
      </c>
      <c r="B190" s="931">
        <f>[2]Pat!$B190/1000</f>
        <v>20.033999999999999</v>
      </c>
      <c r="C190" s="648">
        <v>0.55712042723686706</v>
      </c>
      <c r="D190" s="649">
        <v>0</v>
      </c>
      <c r="E190" s="767">
        <v>45.5207354363801</v>
      </c>
      <c r="F190" s="768">
        <f t="shared" si="118"/>
        <v>35.959909241457915</v>
      </c>
      <c r="G190" s="769">
        <f t="shared" si="119"/>
        <v>45.5207354363801</v>
      </c>
      <c r="H190" s="772">
        <f t="shared" si="124"/>
        <v>45.162221018037933</v>
      </c>
      <c r="I190" s="662">
        <f t="shared" si="125"/>
        <v>-3.8418153208314779E-2</v>
      </c>
      <c r="J190" s="665" t="e">
        <f t="shared" si="130"/>
        <v>#N/A</v>
      </c>
      <c r="K190" s="683"/>
      <c r="L190" s="684" t="str">
        <f t="shared" si="165"/>
        <v/>
      </c>
      <c r="M190" s="685">
        <f t="shared" si="137"/>
        <v>52.809301480588374</v>
      </c>
      <c r="N190" s="686">
        <f t="shared" si="138"/>
        <v>42.244278225780931</v>
      </c>
      <c r="O190" s="776">
        <v>50.81578967622476</v>
      </c>
      <c r="P190" s="691">
        <f t="shared" si="120"/>
        <v>-0.11125614093983016</v>
      </c>
      <c r="Q190" s="665" t="e">
        <f t="shared" si="131"/>
        <v>#N/A</v>
      </c>
      <c r="R190" s="683"/>
      <c r="S190" s="684" t="str">
        <f t="shared" si="132"/>
        <v/>
      </c>
      <c r="T190" s="695">
        <f t="shared" si="139"/>
        <v>0.1121560463991933</v>
      </c>
      <c r="U190" s="728">
        <f t="shared" si="140"/>
        <v>-0.22885871405365987</v>
      </c>
      <c r="V190" s="725">
        <f t="shared" si="146"/>
        <v>-7.4586620117883973E-2</v>
      </c>
      <c r="W190" s="726">
        <f t="shared" si="147"/>
        <v>-0.19505182395021636</v>
      </c>
      <c r="X190" s="727">
        <f t="shared" si="152"/>
        <v>-9.1546127697690216E-2</v>
      </c>
      <c r="Y190" s="724">
        <f t="shared" si="144"/>
        <v>50.491281761354173</v>
      </c>
      <c r="Z190" s="108">
        <f t="shared" si="148"/>
        <v>6.8043152465711701E-2</v>
      </c>
      <c r="AA190" s="723">
        <f t="shared" si="148"/>
        <v>0.26104796967449617</v>
      </c>
      <c r="AB190" s="723">
        <f t="shared" si="148"/>
        <v>-0.12496166474307278</v>
      </c>
      <c r="AC190" s="931">
        <f>[2]Pat!$D190/1000</f>
        <v>98.448999999999998</v>
      </c>
      <c r="AD190" s="648">
        <v>1.0000067509991</v>
      </c>
      <c r="AE190" s="649">
        <v>0.96820068241898305</v>
      </c>
      <c r="AF190" s="767">
        <v>105.17927555890201</v>
      </c>
      <c r="AG190" s="768">
        <f t="shared" si="121"/>
        <v>98.448335375376487</v>
      </c>
      <c r="AH190" s="769">
        <f t="shared" si="122"/>
        <v>98.662374679891244</v>
      </c>
      <c r="AI190" s="772">
        <f t="shared" si="126"/>
        <v>102.6718301790857</v>
      </c>
      <c r="AJ190" s="662">
        <f t="shared" si="127"/>
        <v>-5.3340121265017068E-2</v>
      </c>
      <c r="AK190" s="665" t="e">
        <f t="shared" si="129"/>
        <v>#N/A</v>
      </c>
      <c r="AL190" s="683"/>
      <c r="AM190" s="684" t="str">
        <f t="shared" si="141"/>
        <v/>
      </c>
      <c r="AN190" s="685">
        <f t="shared" si="142"/>
        <v>124.19816602665421</v>
      </c>
      <c r="AO190" s="686">
        <f t="shared" si="143"/>
        <v>100.57276345688551</v>
      </c>
      <c r="AP190" s="776">
        <v>119.21304635009264</v>
      </c>
      <c r="AQ190" s="691">
        <f t="shared" si="123"/>
        <v>-0.13875340558306337</v>
      </c>
      <c r="AR190" s="665" t="e">
        <f t="shared" si="133"/>
        <v>#N/A</v>
      </c>
      <c r="AS190" s="683"/>
      <c r="AT190" s="684" t="str">
        <f t="shared" si="134"/>
        <v/>
      </c>
      <c r="AU190" s="695">
        <f t="shared" si="135"/>
        <v>8.7500368730175637E-2</v>
      </c>
      <c r="AV190" s="728">
        <f t="shared" si="136"/>
        <v>-0.17584716636750108</v>
      </c>
      <c r="AW190" s="725">
        <f t="shared" si="149"/>
        <v>-0.17781375028222157</v>
      </c>
      <c r="AX190" s="726">
        <f t="shared" si="150"/>
        <v>-0.23316881807980305</v>
      </c>
      <c r="AY190" s="727">
        <f t="shared" si="153"/>
        <v>-0.1377360658022444</v>
      </c>
      <c r="AZ190" s="724">
        <f t="shared" si="145"/>
        <v>116.70070452340416</v>
      </c>
      <c r="BA190" s="108">
        <f t="shared" si="151"/>
        <v>4.7029155077431911E-2</v>
      </c>
      <c r="BB190" s="723">
        <f t="shared" si="151"/>
        <v>0.1285735137719542</v>
      </c>
      <c r="BC190" s="723">
        <f t="shared" si="151"/>
        <v>-3.4515203617090359E-2</v>
      </c>
      <c r="BD190" s="1387">
        <v>1147.6185844905992</v>
      </c>
      <c r="BE190" s="648">
        <v>1.1270444220804701</v>
      </c>
      <c r="BF190" s="649">
        <v>1</v>
      </c>
      <c r="BG190" s="1374">
        <v>1040.3318872042601</v>
      </c>
      <c r="BH190" s="1375">
        <f t="shared" si="155"/>
        <v>1018.2549702629735</v>
      </c>
      <c r="BI190" s="1376">
        <f t="shared" si="154"/>
        <v>1018.2549702629735</v>
      </c>
      <c r="BJ190" s="1378">
        <f t="shared" si="157"/>
        <v>1024.4932669447619</v>
      </c>
      <c r="BK190" s="335">
        <f t="shared" si="156"/>
        <v>-0.11229261445945282</v>
      </c>
      <c r="BL190" s="665" t="e">
        <f t="shared" si="158"/>
        <v>#N/A</v>
      </c>
      <c r="BM190" s="683"/>
      <c r="BN190" s="684" t="str">
        <f t="shared" si="159"/>
        <v/>
      </c>
      <c r="BO190" s="685">
        <f t="shared" si="171"/>
        <v>1802.6974448153449</v>
      </c>
      <c r="BP190" s="686">
        <f t="shared" si="172"/>
        <v>859.61868113675473</v>
      </c>
      <c r="BQ190" s="776">
        <v>1353.6125870879609</v>
      </c>
      <c r="BR190" s="691">
        <f t="shared" si="160"/>
        <v>-0.24314144481415945</v>
      </c>
      <c r="BS190" s="665" t="e">
        <f t="shared" si="161"/>
        <v>#N/A</v>
      </c>
      <c r="BT190" s="683"/>
      <c r="BU190" s="684" t="str">
        <f t="shared" si="162"/>
        <v/>
      </c>
      <c r="BV190" s="695">
        <f t="shared" si="163"/>
        <v>0.28604985802601846</v>
      </c>
      <c r="BW190" s="728">
        <f t="shared" si="164"/>
        <v>-0.35311354513166815</v>
      </c>
      <c r="BX190" s="725">
        <f t="shared" si="166"/>
        <v>-0.44512585199124344</v>
      </c>
      <c r="BY190" s="726">
        <f t="shared" si="167"/>
        <v>-0.56006845363458146</v>
      </c>
      <c r="BZ190" s="943">
        <f t="shared" si="173"/>
        <v>-0.39194422887659897</v>
      </c>
      <c r="CA190" s="947">
        <f t="shared" si="116"/>
        <v>1529.8750704331787</v>
      </c>
      <c r="CB190" s="831">
        <f t="shared" si="168"/>
        <v>9.4779206777033151E-2</v>
      </c>
      <c r="CC190" s="723">
        <f t="shared" si="169"/>
        <v>0.2983549397125923</v>
      </c>
      <c r="CD190" s="723">
        <f t="shared" si="170"/>
        <v>-0.10879652615852599</v>
      </c>
      <c r="CE190" s="786">
        <f>[3]OUTM!M190</f>
        <v>135.77804099180833</v>
      </c>
      <c r="CF190" s="779">
        <f>[1]OUTM!$T478</f>
        <v>1</v>
      </c>
      <c r="CG190" s="781">
        <f>[1]OUTM!$U478</f>
        <v>1</v>
      </c>
    </row>
    <row r="191" spans="1:85" ht="13.8" x14ac:dyDescent="0.25">
      <c r="A191" s="14">
        <v>2009.01</v>
      </c>
      <c r="B191" s="931">
        <f>[2]Pat!$B191/1000</f>
        <v>74.052999999999997</v>
      </c>
      <c r="C191" s="648">
        <v>1.69047095662448</v>
      </c>
      <c r="D191" s="649">
        <v>1</v>
      </c>
      <c r="E191" s="767">
        <v>44.006816830484297</v>
      </c>
      <c r="F191" s="768">
        <f t="shared" si="118"/>
        <v>43.806135627357058</v>
      </c>
      <c r="G191" s="769">
        <f t="shared" si="119"/>
        <v>43.806135627357058</v>
      </c>
      <c r="H191" s="772">
        <f t="shared" si="124"/>
        <v>44.307613676288852</v>
      </c>
      <c r="I191" s="662">
        <f t="shared" si="125"/>
        <v>-1.9104390596722878E-2</v>
      </c>
      <c r="J191" s="665" t="e">
        <f t="shared" si="130"/>
        <v>#N/A</v>
      </c>
      <c r="K191" s="683"/>
      <c r="L191" s="684" t="str">
        <f t="shared" si="165"/>
        <v/>
      </c>
      <c r="M191" s="685">
        <f t="shared" si="137"/>
        <v>52.809301480588374</v>
      </c>
      <c r="N191" s="686">
        <f t="shared" si="138"/>
        <v>42.244278225780931</v>
      </c>
      <c r="O191" s="776">
        <v>51.274815620473262</v>
      </c>
      <c r="P191" s="691">
        <f t="shared" si="120"/>
        <v>-0.13587960989961145</v>
      </c>
      <c r="Q191" s="665" t="e">
        <f t="shared" si="131"/>
        <v>#N/A</v>
      </c>
      <c r="R191" s="683"/>
      <c r="S191" s="684" t="str">
        <f t="shared" si="132"/>
        <v/>
      </c>
      <c r="T191" s="695">
        <f t="shared" si="139"/>
        <v>0.1121560463991933</v>
      </c>
      <c r="U191" s="728">
        <f t="shared" si="140"/>
        <v>-0.22885871405365987</v>
      </c>
      <c r="V191" s="725">
        <f t="shared" si="146"/>
        <v>-9.1598363206350619E-2</v>
      </c>
      <c r="W191" s="726">
        <f t="shared" si="147"/>
        <v>-0.21430704719843841</v>
      </c>
      <c r="X191" s="727">
        <f t="shared" si="152"/>
        <v>-0.11714655856727207</v>
      </c>
      <c r="Y191" s="724">
        <f t="shared" si="144"/>
        <v>50.118969859699774</v>
      </c>
      <c r="Z191" s="108">
        <f t="shared" si="148"/>
        <v>6.8043152465711701E-2</v>
      </c>
      <c r="AA191" s="723">
        <f t="shared" si="148"/>
        <v>0.26104796967449617</v>
      </c>
      <c r="AB191" s="723">
        <f t="shared" si="148"/>
        <v>-0.12496166474307278</v>
      </c>
      <c r="AC191" s="931">
        <f>[2]Pat!$D191/1000</f>
        <v>109.37</v>
      </c>
      <c r="AD191" s="648">
        <v>1.05642574822681</v>
      </c>
      <c r="AE191" s="649">
        <v>1</v>
      </c>
      <c r="AF191" s="767">
        <v>103.353637116781</v>
      </c>
      <c r="AG191" s="768">
        <f t="shared" si="121"/>
        <v>103.52833616898813</v>
      </c>
      <c r="AH191" s="769">
        <f t="shared" si="122"/>
        <v>103.52833616898813</v>
      </c>
      <c r="AI191" s="772">
        <f t="shared" si="126"/>
        <v>103.31966253529544</v>
      </c>
      <c r="AJ191" s="662">
        <f t="shared" si="127"/>
        <v>6.2899150204959618E-3</v>
      </c>
      <c r="AK191" s="665" t="e">
        <f t="shared" si="129"/>
        <v>#N/A</v>
      </c>
      <c r="AL191" s="683"/>
      <c r="AM191" s="684" t="str">
        <f t="shared" si="141"/>
        <v/>
      </c>
      <c r="AN191" s="685">
        <f t="shared" si="142"/>
        <v>124.19816602665421</v>
      </c>
      <c r="AO191" s="686">
        <f t="shared" si="143"/>
        <v>100.57276345688551</v>
      </c>
      <c r="AP191" s="776">
        <v>119.91938975564926</v>
      </c>
      <c r="AQ191" s="691">
        <f t="shared" si="123"/>
        <v>-0.13842404680492326</v>
      </c>
      <c r="AR191" s="665" t="e">
        <f t="shared" si="133"/>
        <v>#N/A</v>
      </c>
      <c r="AS191" s="683"/>
      <c r="AT191" s="684" t="str">
        <f t="shared" si="134"/>
        <v/>
      </c>
      <c r="AU191" s="695">
        <f t="shared" si="135"/>
        <v>8.7500368730175637E-2</v>
      </c>
      <c r="AV191" s="728">
        <f t="shared" si="136"/>
        <v>-0.17584716636750108</v>
      </c>
      <c r="AW191" s="725">
        <f t="shared" si="149"/>
        <v>-0.1556588312852093</v>
      </c>
      <c r="AX191" s="726">
        <f t="shared" si="150"/>
        <v>-0.20135090835285407</v>
      </c>
      <c r="AY191" s="727">
        <f t="shared" si="153"/>
        <v>-0.14091603895362859</v>
      </c>
      <c r="AZ191" s="724">
        <f t="shared" si="145"/>
        <v>115.1134099444144</v>
      </c>
      <c r="BA191" s="108">
        <f t="shared" si="151"/>
        <v>4.7029155077431911E-2</v>
      </c>
      <c r="BB191" s="723">
        <f t="shared" si="151"/>
        <v>0.1285735137719542</v>
      </c>
      <c r="BC191" s="723">
        <f t="shared" si="151"/>
        <v>-3.4515203617090359E-2</v>
      </c>
      <c r="BD191" s="1387">
        <v>1078.0664814755157</v>
      </c>
      <c r="BE191" s="648">
        <v>1.1831949443240499</v>
      </c>
      <c r="BF191" s="649">
        <v>1</v>
      </c>
      <c r="BG191" s="1374">
        <v>951.75355181162502</v>
      </c>
      <c r="BH191" s="1375">
        <f t="shared" si="155"/>
        <v>911.14865445221005</v>
      </c>
      <c r="BI191" s="1376">
        <f t="shared" si="154"/>
        <v>911.14865445221005</v>
      </c>
      <c r="BJ191" s="1378">
        <f t="shared" si="157"/>
        <v>933.11754454766799</v>
      </c>
      <c r="BK191" s="335">
        <f t="shared" si="156"/>
        <v>-9.342221712364196E-2</v>
      </c>
      <c r="BL191" s="665" t="e">
        <f t="shared" si="158"/>
        <v>#N/A</v>
      </c>
      <c r="BM191" s="683"/>
      <c r="BN191" s="684" t="str">
        <f t="shared" si="159"/>
        <v/>
      </c>
      <c r="BO191" s="685">
        <f t="shared" si="171"/>
        <v>1719.7330269786778</v>
      </c>
      <c r="BP191" s="686">
        <f t="shared" si="172"/>
        <v>859.61868113675473</v>
      </c>
      <c r="BQ191" s="776">
        <v>1347.5058517184677</v>
      </c>
      <c r="BR191" s="691">
        <f t="shared" si="160"/>
        <v>-0.30752245464636185</v>
      </c>
      <c r="BS191" s="665" t="e">
        <f t="shared" si="161"/>
        <v>#N/A</v>
      </c>
      <c r="BT191" s="683"/>
      <c r="BU191" s="684" t="str">
        <f t="shared" si="162"/>
        <v/>
      </c>
      <c r="BV191" s="695">
        <f t="shared" si="163"/>
        <v>0.23077584612946733</v>
      </c>
      <c r="BW191" s="728">
        <f t="shared" si="164"/>
        <v>-0.35311354513166815</v>
      </c>
      <c r="BX191" s="725">
        <f t="shared" si="166"/>
        <v>-0.49849284320041432</v>
      </c>
      <c r="BY191" s="726">
        <f t="shared" si="167"/>
        <v>-0.59858410881160795</v>
      </c>
      <c r="BZ191" s="943">
        <f t="shared" si="173"/>
        <v>-0.44403318731847019</v>
      </c>
      <c r="CA191" s="947">
        <f t="shared" ref="CA191:CA254" si="174">CA190+(BJ191-BJ179)/12</f>
        <v>1452.5826510537343</v>
      </c>
      <c r="CB191" s="831">
        <f t="shared" si="168"/>
        <v>9.4779206777033151E-2</v>
      </c>
      <c r="CC191" s="723">
        <f t="shared" si="169"/>
        <v>0.2983549397125923</v>
      </c>
      <c r="CD191" s="723">
        <f t="shared" si="170"/>
        <v>-0.10879652615852599</v>
      </c>
      <c r="CE191" s="786">
        <f>[3]OUTM!M191</f>
        <v>135.90801151941736</v>
      </c>
      <c r="CF191" s="779">
        <f>[1]OUTM!$T479</f>
        <v>1</v>
      </c>
      <c r="CG191" s="781">
        <f>[1]OUTM!$U479</f>
        <v>1</v>
      </c>
    </row>
    <row r="192" spans="1:85" ht="13.8" x14ac:dyDescent="0.25">
      <c r="A192" s="14">
        <v>2009.02</v>
      </c>
      <c r="B192" s="931">
        <f>[2]Pat!$B192/1000</f>
        <v>39.195999999999998</v>
      </c>
      <c r="C192" s="648">
        <v>0.88884962203485596</v>
      </c>
      <c r="D192" s="649">
        <v>1</v>
      </c>
      <c r="E192" s="767">
        <v>43.036979601055897</v>
      </c>
      <c r="F192" s="768">
        <f t="shared" si="118"/>
        <v>44.097448014061193</v>
      </c>
      <c r="G192" s="769">
        <f t="shared" si="119"/>
        <v>44.097448014061193</v>
      </c>
      <c r="H192" s="772">
        <f t="shared" si="124"/>
        <v>43.278713605917659</v>
      </c>
      <c r="I192" s="662">
        <f t="shared" si="125"/>
        <v>-2.3495617068132031E-2</v>
      </c>
      <c r="J192" s="665" t="e">
        <f t="shared" si="130"/>
        <v>#N/A</v>
      </c>
      <c r="K192" s="683"/>
      <c r="L192" s="684" t="str">
        <f t="shared" si="165"/>
        <v/>
      </c>
      <c r="M192" s="685">
        <f t="shared" si="137"/>
        <v>52.809301480588374</v>
      </c>
      <c r="N192" s="686">
        <f t="shared" si="138"/>
        <v>42.244278225780931</v>
      </c>
      <c r="O192" s="776">
        <v>51.733287401028946</v>
      </c>
      <c r="P192" s="691">
        <f t="shared" si="120"/>
        <v>-0.16342618495462424</v>
      </c>
      <c r="Q192" s="665" t="e">
        <f t="shared" si="131"/>
        <v>#N/A</v>
      </c>
      <c r="R192" s="683"/>
      <c r="S192" s="684" t="str">
        <f t="shared" si="132"/>
        <v/>
      </c>
      <c r="T192" s="695">
        <f t="shared" si="139"/>
        <v>0.10425836858508419</v>
      </c>
      <c r="U192" s="728">
        <f t="shared" si="140"/>
        <v>-0.22885871405365987</v>
      </c>
      <c r="V192" s="725">
        <f t="shared" si="146"/>
        <v>-0.13328352663397136</v>
      </c>
      <c r="W192" s="726">
        <f t="shared" si="147"/>
        <v>-0.2373088782831686</v>
      </c>
      <c r="X192" s="727">
        <f t="shared" si="152"/>
        <v>-0.14330721065335161</v>
      </c>
      <c r="Y192" s="724">
        <f t="shared" si="144"/>
        <v>49.564353696779342</v>
      </c>
      <c r="Z192" s="108">
        <f t="shared" si="148"/>
        <v>6.8043152465711701E-2</v>
      </c>
      <c r="AA192" s="723">
        <f t="shared" si="148"/>
        <v>0.26104796967449617</v>
      </c>
      <c r="AB192" s="723">
        <f t="shared" si="148"/>
        <v>-0.12496166474307278</v>
      </c>
      <c r="AC192" s="931">
        <f>[2]Pat!$D192/1000</f>
        <v>96.965000000000003</v>
      </c>
      <c r="AD192" s="648">
        <v>0.90076212797184796</v>
      </c>
      <c r="AE192" s="649">
        <v>0.98496221198437905</v>
      </c>
      <c r="AF192" s="767">
        <v>101.787248055951</v>
      </c>
      <c r="AG192" s="768">
        <f t="shared" si="121"/>
        <v>107.6477318360686</v>
      </c>
      <c r="AH192" s="769">
        <f t="shared" si="122"/>
        <v>107.5596031233142</v>
      </c>
      <c r="AI192" s="772">
        <f t="shared" si="126"/>
        <v>103.78573737603405</v>
      </c>
      <c r="AJ192" s="662">
        <f t="shared" si="127"/>
        <v>4.5008544223171347E-3</v>
      </c>
      <c r="AK192" s="665" t="e">
        <f t="shared" si="129"/>
        <v>#N/A</v>
      </c>
      <c r="AL192" s="683"/>
      <c r="AM192" s="684" t="str">
        <f t="shared" si="141"/>
        <v/>
      </c>
      <c r="AN192" s="685">
        <f t="shared" si="142"/>
        <v>124.19816602665421</v>
      </c>
      <c r="AO192" s="686">
        <f t="shared" si="143"/>
        <v>100.57276345688551</v>
      </c>
      <c r="AP192" s="776">
        <v>120.62451138297443</v>
      </c>
      <c r="AQ192" s="691">
        <f t="shared" si="123"/>
        <v>-0.13959661940912194</v>
      </c>
      <c r="AR192" s="665" t="e">
        <f t="shared" si="133"/>
        <v>#N/A</v>
      </c>
      <c r="AS192" s="683"/>
      <c r="AT192" s="684" t="str">
        <f t="shared" si="134"/>
        <v/>
      </c>
      <c r="AU192" s="695">
        <f t="shared" si="135"/>
        <v>8.7500368730175637E-2</v>
      </c>
      <c r="AV192" s="728">
        <f t="shared" si="136"/>
        <v>-0.17584716636750108</v>
      </c>
      <c r="AW192" s="725">
        <f t="shared" si="149"/>
        <v>-0.13893640373979621</v>
      </c>
      <c r="AX192" s="726">
        <f t="shared" si="150"/>
        <v>-0.17406707195791227</v>
      </c>
      <c r="AY192" s="727">
        <f t="shared" si="153"/>
        <v>-0.14007634528438029</v>
      </c>
      <c r="AZ192" s="724">
        <f t="shared" si="145"/>
        <v>113.71788612430626</v>
      </c>
      <c r="BA192" s="108">
        <f t="shared" si="151"/>
        <v>4.7029155077431911E-2</v>
      </c>
      <c r="BB192" s="723">
        <f t="shared" si="151"/>
        <v>0.1285735137719542</v>
      </c>
      <c r="BC192" s="723">
        <f t="shared" si="151"/>
        <v>-3.4515203617090359E-2</v>
      </c>
      <c r="BD192" s="1387">
        <v>855.48843930635894</v>
      </c>
      <c r="BE192" s="648">
        <v>1.1057867416524201</v>
      </c>
      <c r="BF192" s="649">
        <v>0</v>
      </c>
      <c r="BG192" s="1374">
        <v>891.91789902327798</v>
      </c>
      <c r="BH192" s="1375">
        <f t="shared" si="155"/>
        <v>773.64685891238787</v>
      </c>
      <c r="BI192" s="1376">
        <f t="shared" si="154"/>
        <v>891.91789902327798</v>
      </c>
      <c r="BJ192" s="1378">
        <f t="shared" si="157"/>
        <v>886.28783875950114</v>
      </c>
      <c r="BK192" s="335">
        <f t="shared" si="156"/>
        <v>-5.1489406202270493E-2</v>
      </c>
      <c r="BL192" s="665" t="e">
        <f t="shared" si="158"/>
        <v>#N/A</v>
      </c>
      <c r="BM192" s="683"/>
      <c r="BN192" s="684" t="str">
        <f t="shared" si="159"/>
        <v/>
      </c>
      <c r="BO192" s="685">
        <f t="shared" si="171"/>
        <v>1657.6996223827302</v>
      </c>
      <c r="BP192" s="686">
        <f t="shared" si="172"/>
        <v>859.61868113675473</v>
      </c>
      <c r="BQ192" s="776">
        <v>1341.3317413452089</v>
      </c>
      <c r="BR192" s="691">
        <f t="shared" si="160"/>
        <v>-0.33924784492861437</v>
      </c>
      <c r="BS192" s="665" t="e">
        <f t="shared" si="161"/>
        <v>#N/A</v>
      </c>
      <c r="BT192" s="683"/>
      <c r="BU192" s="684" t="str">
        <f t="shared" si="162"/>
        <v/>
      </c>
      <c r="BV192" s="695">
        <f t="shared" si="163"/>
        <v>0.19041041191833519</v>
      </c>
      <c r="BW192" s="728">
        <f t="shared" si="164"/>
        <v>-0.35311354513166815</v>
      </c>
      <c r="BX192" s="725">
        <f t="shared" si="166"/>
        <v>-0.52022789040164252</v>
      </c>
      <c r="BY192" s="726">
        <f t="shared" si="167"/>
        <v>-0.5983220072860258</v>
      </c>
      <c r="BZ192" s="943">
        <f t="shared" si="173"/>
        <v>-0.46951947609119093</v>
      </c>
      <c r="CA192" s="947">
        <f t="shared" si="174"/>
        <v>1372.4974669593396</v>
      </c>
      <c r="CB192" s="831">
        <f t="shared" si="168"/>
        <v>9.4779206777033151E-2</v>
      </c>
      <c r="CC192" s="723">
        <f t="shared" si="169"/>
        <v>0.2983549397125923</v>
      </c>
      <c r="CD192" s="723">
        <f t="shared" si="170"/>
        <v>-0.10879652615852599</v>
      </c>
      <c r="CE192" s="786">
        <f>[3]OUTM!M192</f>
        <v>135.94746086482374</v>
      </c>
      <c r="CF192" s="779">
        <f>[1]OUTM!$T480</f>
        <v>1</v>
      </c>
      <c r="CG192" s="781">
        <f>[1]OUTM!$U480</f>
        <v>1</v>
      </c>
    </row>
    <row r="193" spans="1:85" ht="13.8" x14ac:dyDescent="0.25">
      <c r="A193" s="14">
        <v>2009.03</v>
      </c>
      <c r="B193" s="931">
        <f>[2]Pat!$B193/1000</f>
        <v>41.506999999999998</v>
      </c>
      <c r="C193" s="648">
        <v>1.00956313972616</v>
      </c>
      <c r="D193" s="649">
        <v>1</v>
      </c>
      <c r="E193" s="767">
        <v>42.578322765458999</v>
      </c>
      <c r="F193" s="768">
        <f t="shared" si="118"/>
        <v>41.113822768191206</v>
      </c>
      <c r="G193" s="769">
        <f t="shared" si="119"/>
        <v>41.113822768191206</v>
      </c>
      <c r="H193" s="772">
        <f t="shared" si="124"/>
        <v>42.270004406036769</v>
      </c>
      <c r="I193" s="662">
        <f t="shared" si="125"/>
        <v>-2.3583192683311053E-2</v>
      </c>
      <c r="J193" s="665" t="e">
        <f t="shared" si="130"/>
        <v>#N/A</v>
      </c>
      <c r="K193" s="683"/>
      <c r="L193" s="684" t="str">
        <f t="shared" si="165"/>
        <v/>
      </c>
      <c r="M193" s="685">
        <f t="shared" si="137"/>
        <v>52.809301480588374</v>
      </c>
      <c r="N193" s="686">
        <f t="shared" si="138"/>
        <v>42.244278225780931</v>
      </c>
      <c r="O193" s="776">
        <v>52.191376153415838</v>
      </c>
      <c r="P193" s="691">
        <f t="shared" si="120"/>
        <v>-0.19009599820122258</v>
      </c>
      <c r="Q193" s="665" t="e">
        <f t="shared" si="131"/>
        <v>#N/A</v>
      </c>
      <c r="R193" s="683"/>
      <c r="S193" s="684" t="str">
        <f t="shared" si="132"/>
        <v/>
      </c>
      <c r="T193" s="695">
        <f t="shared" si="139"/>
        <v>9.2615124989649411E-2</v>
      </c>
      <c r="U193" s="728">
        <f t="shared" si="140"/>
        <v>-0.22885871405365987</v>
      </c>
      <c r="V193" s="725">
        <f t="shared" si="146"/>
        <v>-0.17525303197807707</v>
      </c>
      <c r="W193" s="726">
        <f t="shared" si="147"/>
        <v>-0.2546467036195621</v>
      </c>
      <c r="X193" s="727">
        <f t="shared" si="152"/>
        <v>-0.16560013099664672</v>
      </c>
      <c r="Y193" s="724">
        <f t="shared" si="144"/>
        <v>48.81584670805892</v>
      </c>
      <c r="Z193" s="108">
        <f t="shared" si="148"/>
        <v>6.8043152465711701E-2</v>
      </c>
      <c r="AA193" s="723">
        <f t="shared" si="148"/>
        <v>0.26104796967449617</v>
      </c>
      <c r="AB193" s="723">
        <f t="shared" si="148"/>
        <v>-0.12496166474307278</v>
      </c>
      <c r="AC193" s="931">
        <f>[2]Pat!$D193/1000</f>
        <v>102.34099999999999</v>
      </c>
      <c r="AD193" s="648">
        <v>1.0656822060920199</v>
      </c>
      <c r="AE193" s="649">
        <v>0.91043099082983103</v>
      </c>
      <c r="AF193" s="767">
        <v>101.192329379635</v>
      </c>
      <c r="AG193" s="768">
        <f t="shared" si="121"/>
        <v>96.033319703531788</v>
      </c>
      <c r="AH193" s="769">
        <f t="shared" si="122"/>
        <v>96.495407088519656</v>
      </c>
      <c r="AI193" s="772">
        <f t="shared" si="126"/>
        <v>100.67091373744113</v>
      </c>
      <c r="AJ193" s="662">
        <f t="shared" si="127"/>
        <v>-3.0471639174123242E-2</v>
      </c>
      <c r="AK193" s="665" t="e">
        <f t="shared" si="129"/>
        <v>#N/A</v>
      </c>
      <c r="AL193" s="683"/>
      <c r="AM193" s="684" t="str">
        <f t="shared" si="141"/>
        <v/>
      </c>
      <c r="AN193" s="685">
        <f t="shared" si="142"/>
        <v>123.83196718851772</v>
      </c>
      <c r="AO193" s="686">
        <f t="shared" si="143"/>
        <v>100.57276345688551</v>
      </c>
      <c r="AP193" s="776">
        <v>121.32858336981673</v>
      </c>
      <c r="AQ193" s="691">
        <f t="shared" si="123"/>
        <v>-0.17026218438082141</v>
      </c>
      <c r="AR193" s="665" t="e">
        <f t="shared" si="133"/>
        <v>#N/A</v>
      </c>
      <c r="AS193" s="683"/>
      <c r="AT193" s="684" t="str">
        <f t="shared" si="134"/>
        <v/>
      </c>
      <c r="AU193" s="695">
        <f t="shared" si="135"/>
        <v>7.7451872670541544E-2</v>
      </c>
      <c r="AV193" s="728">
        <f t="shared" si="136"/>
        <v>-0.17584716636750108</v>
      </c>
      <c r="AW193" s="725">
        <f t="shared" si="149"/>
        <v>-0.17379349541845246</v>
      </c>
      <c r="AX193" s="726">
        <f t="shared" si="150"/>
        <v>-0.2014672420885244</v>
      </c>
      <c r="AY193" s="727">
        <f t="shared" si="153"/>
        <v>-0.16128759091038714</v>
      </c>
      <c r="AZ193" s="724">
        <f t="shared" si="145"/>
        <v>111.95319917978135</v>
      </c>
      <c r="BA193" s="108">
        <f t="shared" si="151"/>
        <v>4.7029155077431911E-2</v>
      </c>
      <c r="BB193" s="723">
        <f t="shared" si="151"/>
        <v>0.1285735137719542</v>
      </c>
      <c r="BC193" s="723">
        <f t="shared" si="151"/>
        <v>-3.4515203617090359E-2</v>
      </c>
      <c r="BD193" s="1387">
        <v>669.59190336876418</v>
      </c>
      <c r="BE193" s="648">
        <v>0.78760053040039402</v>
      </c>
      <c r="BF193" s="649">
        <v>1</v>
      </c>
      <c r="BG193" s="1374">
        <v>862.57362922286597</v>
      </c>
      <c r="BH193" s="1375">
        <f t="shared" si="155"/>
        <v>850.16690253923832</v>
      </c>
      <c r="BI193" s="1376">
        <f t="shared" si="154"/>
        <v>850.16690253923832</v>
      </c>
      <c r="BJ193" s="1378">
        <f t="shared" si="157"/>
        <v>864.0059925570182</v>
      </c>
      <c r="BK193" s="335">
        <f t="shared" si="156"/>
        <v>-2.5462067681309111E-2</v>
      </c>
      <c r="BL193" s="665" t="e">
        <f t="shared" si="158"/>
        <v>#N/A</v>
      </c>
      <c r="BM193" s="683"/>
      <c r="BN193" s="684" t="str">
        <f t="shared" si="159"/>
        <v/>
      </c>
      <c r="BO193" s="685">
        <f t="shared" si="171"/>
        <v>1602.483951309227</v>
      </c>
      <c r="BP193" s="686">
        <f t="shared" si="172"/>
        <v>859.61868113675473</v>
      </c>
      <c r="BQ193" s="776">
        <v>1335.1093950333891</v>
      </c>
      <c r="BR193" s="691">
        <f t="shared" si="160"/>
        <v>-0.352857529299754</v>
      </c>
      <c r="BS193" s="665" t="e">
        <f t="shared" si="161"/>
        <v>#N/A</v>
      </c>
      <c r="BT193" s="683"/>
      <c r="BU193" s="684" t="str">
        <f t="shared" si="162"/>
        <v/>
      </c>
      <c r="BV193" s="695">
        <f t="shared" si="163"/>
        <v>0.15489354086632634</v>
      </c>
      <c r="BW193" s="728">
        <f t="shared" si="164"/>
        <v>-0.35311354513166815</v>
      </c>
      <c r="BX193" s="725">
        <f t="shared" si="166"/>
        <v>-0.52071491805685644</v>
      </c>
      <c r="BY193" s="726">
        <f t="shared" si="167"/>
        <v>-0.57446755125643401</v>
      </c>
      <c r="BZ193" s="943">
        <f t="shared" si="173"/>
        <v>-0.47911554630313569</v>
      </c>
      <c r="CA193" s="947">
        <f t="shared" si="174"/>
        <v>1294.2731792711456</v>
      </c>
      <c r="CB193" s="831">
        <f t="shared" si="168"/>
        <v>9.4779206777033151E-2</v>
      </c>
      <c r="CC193" s="723">
        <f t="shared" si="169"/>
        <v>0.2983549397125923</v>
      </c>
      <c r="CD193" s="723">
        <f t="shared" si="170"/>
        <v>-0.10879652615852599</v>
      </c>
      <c r="CE193" s="786">
        <f>[3]OUTM!M193</f>
        <v>135.40928568038552</v>
      </c>
      <c r="CF193" s="779">
        <f>[1]OUTM!$T481</f>
        <v>1</v>
      </c>
      <c r="CG193" s="781">
        <f>[1]OUTM!$U481</f>
        <v>1</v>
      </c>
    </row>
    <row r="194" spans="1:85" ht="13.8" x14ac:dyDescent="0.25">
      <c r="A194" s="14">
        <v>2009.04</v>
      </c>
      <c r="B194" s="931">
        <f>[2]Pat!$B194/1000</f>
        <v>40.652999999999999</v>
      </c>
      <c r="C194" s="648">
        <v>0.95083784805511395</v>
      </c>
      <c r="D194" s="649">
        <v>1</v>
      </c>
      <c r="E194" s="767">
        <v>42.500599501760497</v>
      </c>
      <c r="F194" s="768">
        <f t="shared" si="118"/>
        <v>42.754924073703478</v>
      </c>
      <c r="G194" s="769">
        <f t="shared" si="119"/>
        <v>42.754924073703478</v>
      </c>
      <c r="H194" s="772">
        <f t="shared" si="124"/>
        <v>42.244278225780931</v>
      </c>
      <c r="I194" s="662">
        <f t="shared" si="125"/>
        <v>-6.0880079080844081E-4</v>
      </c>
      <c r="J194" s="665">
        <f t="shared" si="130"/>
        <v>39.244278225780931</v>
      </c>
      <c r="K194" s="683">
        <v>-1</v>
      </c>
      <c r="L194" s="684">
        <f t="shared" si="165"/>
        <v>-1</v>
      </c>
      <c r="M194" s="685">
        <f t="shared" si="137"/>
        <v>52.809301480588374</v>
      </c>
      <c r="N194" s="686">
        <f t="shared" si="138"/>
        <v>42.244278225780931</v>
      </c>
      <c r="O194" s="776">
        <v>52.649209116097772</v>
      </c>
      <c r="P194" s="691">
        <f t="shared" si="120"/>
        <v>-0.19762748700313293</v>
      </c>
      <c r="Q194" s="665" t="e">
        <f t="shared" si="131"/>
        <v>#N/A</v>
      </c>
      <c r="R194" s="683"/>
      <c r="S194" s="684" t="str">
        <f t="shared" si="132"/>
        <v/>
      </c>
      <c r="T194" s="695">
        <f t="shared" si="139"/>
        <v>8.8754293628496406E-2</v>
      </c>
      <c r="U194" s="728">
        <f t="shared" si="140"/>
        <v>-0.22885871405365987</v>
      </c>
      <c r="V194" s="725">
        <f t="shared" si="146"/>
        <v>-0.19347044329023744</v>
      </c>
      <c r="W194" s="726">
        <f t="shared" si="147"/>
        <v>-0.23427189668710302</v>
      </c>
      <c r="X194" s="727">
        <f t="shared" si="152"/>
        <v>-0.16750322591887978</v>
      </c>
      <c r="Y194" s="724">
        <f t="shared" si="144"/>
        <v>47.971383004814967</v>
      </c>
      <c r="Z194" s="108">
        <f t="shared" si="148"/>
        <v>6.8043152465711701E-2</v>
      </c>
      <c r="AA194" s="723">
        <f t="shared" si="148"/>
        <v>0.26104796967449617</v>
      </c>
      <c r="AB194" s="723">
        <f t="shared" si="148"/>
        <v>-0.12496166474307278</v>
      </c>
      <c r="AC194" s="931">
        <f>[2]Pat!$D194/1000</f>
        <v>100.675</v>
      </c>
      <c r="AD194" s="648">
        <v>0.84071385623120698</v>
      </c>
      <c r="AE194" s="649">
        <v>0</v>
      </c>
      <c r="AF194" s="767">
        <v>102.133237649411</v>
      </c>
      <c r="AG194" s="768">
        <f t="shared" si="121"/>
        <v>119.74942396133542</v>
      </c>
      <c r="AH194" s="769">
        <f t="shared" si="122"/>
        <v>102.133237649411</v>
      </c>
      <c r="AI194" s="772">
        <f t="shared" si="126"/>
        <v>100.57276345688551</v>
      </c>
      <c r="AJ194" s="662">
        <f t="shared" si="127"/>
        <v>-9.7543723814145209E-4</v>
      </c>
      <c r="AK194" s="665">
        <f t="shared" si="129"/>
        <v>95.572763456885511</v>
      </c>
      <c r="AL194" s="683">
        <v>-1</v>
      </c>
      <c r="AM194" s="684">
        <f t="shared" si="141"/>
        <v>-1</v>
      </c>
      <c r="AN194" s="685">
        <f t="shared" si="142"/>
        <v>119.77831503130294</v>
      </c>
      <c r="AO194" s="686">
        <f t="shared" si="143"/>
        <v>100.57276345688551</v>
      </c>
      <c r="AP194" s="776">
        <v>122.03169042519156</v>
      </c>
      <c r="AQ194" s="691">
        <f t="shared" si="123"/>
        <v>-0.17584716636750108</v>
      </c>
      <c r="AR194" s="665">
        <f t="shared" si="133"/>
        <v>95.572763456885511</v>
      </c>
      <c r="AS194" s="683">
        <v>-1</v>
      </c>
      <c r="AT194" s="684">
        <f t="shared" si="134"/>
        <v>-1</v>
      </c>
      <c r="AU194" s="695">
        <f t="shared" si="135"/>
        <v>1.9907838213683249E-2</v>
      </c>
      <c r="AV194" s="728">
        <f t="shared" si="136"/>
        <v>-0.17584716636750108</v>
      </c>
      <c r="AW194" s="725">
        <f t="shared" si="149"/>
        <v>-0.17876078245926552</v>
      </c>
      <c r="AX194" s="726">
        <f t="shared" si="150"/>
        <v>-0.17955356790995747</v>
      </c>
      <c r="AY194" s="727">
        <f t="shared" si="153"/>
        <v>-0.15723748498673762</v>
      </c>
      <c r="AZ194" s="724">
        <f t="shared" si="145"/>
        <v>110.12887630429799</v>
      </c>
      <c r="BA194" s="108">
        <f t="shared" si="151"/>
        <v>4.7029155077431911E-2</v>
      </c>
      <c r="BB194" s="723">
        <f t="shared" si="151"/>
        <v>0.1285735137719542</v>
      </c>
      <c r="BC194" s="723">
        <f t="shared" si="151"/>
        <v>-3.4515203617090359E-2</v>
      </c>
      <c r="BD194" s="1387">
        <v>695.57314883390836</v>
      </c>
      <c r="BE194" s="648">
        <v>0.80527376961671004</v>
      </c>
      <c r="BF194" s="649">
        <v>1</v>
      </c>
      <c r="BG194" s="1374">
        <v>855.222986058998</v>
      </c>
      <c r="BH194" s="1375">
        <f t="shared" si="155"/>
        <v>863.7722661263183</v>
      </c>
      <c r="BI194" s="1376">
        <f t="shared" si="154"/>
        <v>863.7722661263183</v>
      </c>
      <c r="BJ194" s="1378">
        <f t="shared" si="157"/>
        <v>859.61868113675473</v>
      </c>
      <c r="BK194" s="335">
        <f t="shared" si="156"/>
        <v>-5.0908077175591633E-3</v>
      </c>
      <c r="BL194" s="665">
        <f t="shared" si="158"/>
        <v>759.61868113675473</v>
      </c>
      <c r="BM194" s="683">
        <v>-1</v>
      </c>
      <c r="BN194" s="684">
        <f t="shared" si="159"/>
        <v>-1</v>
      </c>
      <c r="BO194" s="685">
        <f t="shared" si="171"/>
        <v>1543.6115529464764</v>
      </c>
      <c r="BP194" s="686">
        <f t="shared" si="172"/>
        <v>859.61868113675473</v>
      </c>
      <c r="BQ194" s="776">
        <v>1328.8555892111278</v>
      </c>
      <c r="BR194" s="691">
        <f t="shared" si="160"/>
        <v>-0.35311354513166815</v>
      </c>
      <c r="BS194" s="665">
        <f t="shared" si="161"/>
        <v>759.61868113675473</v>
      </c>
      <c r="BT194" s="683">
        <v>-1</v>
      </c>
      <c r="BU194" s="684">
        <f t="shared" si="162"/>
        <v>-1</v>
      </c>
      <c r="BV194" s="695">
        <f t="shared" si="163"/>
        <v>0.11666295111721925</v>
      </c>
      <c r="BW194" s="728">
        <f t="shared" si="164"/>
        <v>-0.35311354513166815</v>
      </c>
      <c r="BX194" s="725">
        <f t="shared" si="166"/>
        <v>-0.50014411094553413</v>
      </c>
      <c r="BY194" s="726">
        <f t="shared" si="167"/>
        <v>-0.5302126247230603</v>
      </c>
      <c r="BZ194" s="943">
        <f t="shared" si="173"/>
        <v>-0.47510507212670217</v>
      </c>
      <c r="CA194" s="947">
        <f t="shared" si="174"/>
        <v>1222.5969837843188</v>
      </c>
      <c r="CB194" s="831">
        <f t="shared" si="168"/>
        <v>9.4779206777033151E-2</v>
      </c>
      <c r="CC194" s="723">
        <f t="shared" si="169"/>
        <v>0.2983549397125923</v>
      </c>
      <c r="CD194" s="723">
        <f t="shared" si="170"/>
        <v>-0.10879652615852599</v>
      </c>
      <c r="CE194" s="786">
        <f>[3]OUTM!M194</f>
        <v>133.25705312708109</v>
      </c>
      <c r="CF194" s="779">
        <f>[1]OUTM!$T482</f>
        <v>1</v>
      </c>
      <c r="CG194" s="781">
        <f>[1]OUTM!$U482</f>
        <v>1</v>
      </c>
    </row>
    <row r="195" spans="1:85" ht="13.8" x14ac:dyDescent="0.25">
      <c r="A195" s="14">
        <v>2009.05</v>
      </c>
      <c r="B195" s="931">
        <f>[2]Pat!$B195/1000</f>
        <v>40.256999999999998</v>
      </c>
      <c r="C195" s="648">
        <v>0.95050126060254903</v>
      </c>
      <c r="D195" s="649">
        <v>1</v>
      </c>
      <c r="E195" s="767">
        <v>42.503437702111803</v>
      </c>
      <c r="F195" s="768">
        <f t="shared" si="118"/>
        <v>42.353441987525585</v>
      </c>
      <c r="G195" s="769">
        <f t="shared" si="119"/>
        <v>42.353441987525585</v>
      </c>
      <c r="H195" s="772">
        <f t="shared" si="124"/>
        <v>42.787168331904404</v>
      </c>
      <c r="I195" s="662">
        <f t="shared" si="125"/>
        <v>1.2769334284376269E-2</v>
      </c>
      <c r="J195" s="665" t="e">
        <f t="shared" si="130"/>
        <v>#N/A</v>
      </c>
      <c r="K195" s="683"/>
      <c r="L195" s="684" t="str">
        <f t="shared" si="165"/>
        <v/>
      </c>
      <c r="M195" s="685">
        <f t="shared" si="137"/>
        <v>52.391255317377215</v>
      </c>
      <c r="N195" s="686">
        <f t="shared" si="138"/>
        <v>42.244278225780931</v>
      </c>
      <c r="O195" s="776">
        <v>53.106862014704994</v>
      </c>
      <c r="P195" s="691">
        <f t="shared" si="120"/>
        <v>-0.19431940226374367</v>
      </c>
      <c r="Q195" s="665" t="e">
        <f t="shared" si="131"/>
        <v>#N/A</v>
      </c>
      <c r="R195" s="683"/>
      <c r="S195" s="684" t="str">
        <f t="shared" si="132"/>
        <v/>
      </c>
      <c r="T195" s="695">
        <f t="shared" si="139"/>
        <v>6.9872343231714762E-2</v>
      </c>
      <c r="U195" s="728">
        <f t="shared" si="140"/>
        <v>-0.22885871405365987</v>
      </c>
      <c r="V195" s="725">
        <f t="shared" si="146"/>
        <v>-0.18542390452632007</v>
      </c>
      <c r="W195" s="726">
        <f t="shared" si="147"/>
        <v>-0.19033763946649729</v>
      </c>
      <c r="X195" s="727">
        <f t="shared" si="152"/>
        <v>-0.15600778158392903</v>
      </c>
      <c r="Y195" s="724">
        <f t="shared" si="144"/>
        <v>47.159737551041339</v>
      </c>
      <c r="Z195" s="108">
        <f t="shared" si="148"/>
        <v>6.8043152465711701E-2</v>
      </c>
      <c r="AA195" s="723">
        <f t="shared" si="148"/>
        <v>0.26104796967449617</v>
      </c>
      <c r="AB195" s="723">
        <f t="shared" si="148"/>
        <v>-0.12496166474307278</v>
      </c>
      <c r="AC195" s="931">
        <f>[2]Pat!$D195/1000</f>
        <v>98.977000000000004</v>
      </c>
      <c r="AD195" s="648">
        <v>0.97486267834162699</v>
      </c>
      <c r="AE195" s="649">
        <v>1</v>
      </c>
      <c r="AF195" s="767">
        <v>104.19520823700501</v>
      </c>
      <c r="AG195" s="768">
        <f t="shared" si="121"/>
        <v>101.52917144020041</v>
      </c>
      <c r="AH195" s="769">
        <f t="shared" si="122"/>
        <v>101.52917144020041</v>
      </c>
      <c r="AI195" s="772">
        <f t="shared" si="126"/>
        <v>102.78293050439135</v>
      </c>
      <c r="AJ195" s="662">
        <f t="shared" si="127"/>
        <v>2.17378135333798E-2</v>
      </c>
      <c r="AK195" s="665" t="e">
        <f t="shared" si="129"/>
        <v>#N/A</v>
      </c>
      <c r="AL195" s="683"/>
      <c r="AM195" s="684" t="str">
        <f t="shared" si="141"/>
        <v/>
      </c>
      <c r="AN195" s="685">
        <f t="shared" si="142"/>
        <v>121.95903855028135</v>
      </c>
      <c r="AO195" s="686">
        <f t="shared" si="143"/>
        <v>100.57276345688551</v>
      </c>
      <c r="AP195" s="776">
        <v>122.73381000126267</v>
      </c>
      <c r="AQ195" s="691">
        <f t="shared" si="123"/>
        <v>-0.16255406311159148</v>
      </c>
      <c r="AR195" s="665" t="e">
        <f t="shared" si="133"/>
        <v>#N/A</v>
      </c>
      <c r="AS195" s="683"/>
      <c r="AT195" s="684" t="str">
        <f t="shared" si="134"/>
        <v/>
      </c>
      <c r="AU195" s="695">
        <f t="shared" si="135"/>
        <v>-3.7361780004464218E-2</v>
      </c>
      <c r="AV195" s="728">
        <f t="shared" si="136"/>
        <v>-0.17584716636750108</v>
      </c>
      <c r="AW195" s="725">
        <f t="shared" si="149"/>
        <v>-0.17242795290283863</v>
      </c>
      <c r="AX195" s="726">
        <f t="shared" si="150"/>
        <v>-0.11965699794465245</v>
      </c>
      <c r="AY195" s="727">
        <f t="shared" si="153"/>
        <v>-0.13583944428322192</v>
      </c>
      <c r="AZ195" s="724">
        <f t="shared" si="145"/>
        <v>108.34427334410941</v>
      </c>
      <c r="BA195" s="108">
        <f t="shared" si="151"/>
        <v>4.7029155077431911E-2</v>
      </c>
      <c r="BB195" s="723">
        <f t="shared" si="151"/>
        <v>0.1285735137719542</v>
      </c>
      <c r="BC195" s="723">
        <f t="shared" si="151"/>
        <v>-3.4515203617090359E-2</v>
      </c>
      <c r="BD195" s="1387">
        <v>746.63094409649818</v>
      </c>
      <c r="BE195" s="648">
        <v>0.76029990628253696</v>
      </c>
      <c r="BF195" s="649">
        <v>0</v>
      </c>
      <c r="BG195" s="1374">
        <v>860.763289755144</v>
      </c>
      <c r="BH195" s="1375">
        <f t="shared" si="155"/>
        <v>982.02161795222003</v>
      </c>
      <c r="BI195" s="1376">
        <f t="shared" si="154"/>
        <v>860.763289755144</v>
      </c>
      <c r="BJ195" s="1378">
        <f t="shared" si="157"/>
        <v>870.53613045231828</v>
      </c>
      <c r="BK195" s="335">
        <f t="shared" si="156"/>
        <v>1.2620366856451449E-2</v>
      </c>
      <c r="BL195" s="665" t="e">
        <f t="shared" si="158"/>
        <v>#N/A</v>
      </c>
      <c r="BM195" s="683"/>
      <c r="BN195" s="684" t="str">
        <f t="shared" si="159"/>
        <v/>
      </c>
      <c r="BO195" s="685">
        <f t="shared" si="171"/>
        <v>1491.1335295118477</v>
      </c>
      <c r="BP195" s="686">
        <f t="shared" si="172"/>
        <v>859.61868113675473</v>
      </c>
      <c r="BQ195" s="776">
        <v>1322.5846542868019</v>
      </c>
      <c r="BR195" s="691">
        <f t="shared" si="160"/>
        <v>-0.34179175024395614</v>
      </c>
      <c r="BS195" s="665" t="e">
        <f t="shared" si="161"/>
        <v>#N/A</v>
      </c>
      <c r="BT195" s="683"/>
      <c r="BU195" s="684" t="str">
        <f t="shared" si="162"/>
        <v/>
      </c>
      <c r="BV195" s="695">
        <f t="shared" si="163"/>
        <v>8.2950179694748716E-2</v>
      </c>
      <c r="BW195" s="728">
        <f t="shared" si="164"/>
        <v>-0.35311354513166815</v>
      </c>
      <c r="BX195" s="725">
        <f t="shared" si="166"/>
        <v>-0.47485291140922481</v>
      </c>
      <c r="BY195" s="726">
        <f t="shared" si="167"/>
        <v>-0.46580633495964774</v>
      </c>
      <c r="BZ195" s="943">
        <f t="shared" si="173"/>
        <v>-0.45832818544389253</v>
      </c>
      <c r="CA195" s="947">
        <f t="shared" si="174"/>
        <v>1157.0000261234511</v>
      </c>
      <c r="CB195" s="831">
        <f t="shared" si="168"/>
        <v>9.4779206777033151E-2</v>
      </c>
      <c r="CC195" s="723">
        <f t="shared" si="169"/>
        <v>0.2983549397125923</v>
      </c>
      <c r="CD195" s="723">
        <f t="shared" si="170"/>
        <v>-0.10879652615852599</v>
      </c>
      <c r="CE195" s="786">
        <f>[3]OUTM!M195</f>
        <v>129.65922980819661</v>
      </c>
      <c r="CF195" s="779">
        <f>[1]OUTM!$T483</f>
        <v>1</v>
      </c>
      <c r="CG195" s="781">
        <f>[1]OUTM!$U483</f>
        <v>1</v>
      </c>
    </row>
    <row r="196" spans="1:85" ht="13.8" x14ac:dyDescent="0.25">
      <c r="A196" s="14">
        <v>2009.06</v>
      </c>
      <c r="B196" s="931">
        <f>[2]Pat!$B196/1000</f>
        <v>44.167000000000002</v>
      </c>
      <c r="C196" s="648">
        <v>1.01099036788454</v>
      </c>
      <c r="D196" s="649">
        <v>1</v>
      </c>
      <c r="E196" s="767">
        <v>42.463940486222597</v>
      </c>
      <c r="F196" s="768">
        <f t="shared" si="118"/>
        <v>43.68686527886296</v>
      </c>
      <c r="G196" s="769">
        <f t="shared" si="119"/>
        <v>43.68686527886296</v>
      </c>
      <c r="H196" s="772">
        <f t="shared" si="124"/>
        <v>43.091629588004359</v>
      </c>
      <c r="I196" s="662">
        <f t="shared" si="125"/>
        <v>7.0905168458348577E-3</v>
      </c>
      <c r="J196" s="665" t="e">
        <f t="shared" si="130"/>
        <v>#N/A</v>
      </c>
      <c r="K196" s="683"/>
      <c r="L196" s="684" t="str">
        <f t="shared" si="165"/>
        <v/>
      </c>
      <c r="M196" s="685">
        <f t="shared" si="137"/>
        <v>51.553270206437162</v>
      </c>
      <c r="N196" s="686">
        <f t="shared" si="138"/>
        <v>42.244278225780931</v>
      </c>
      <c r="O196" s="776">
        <v>53.564356551342875</v>
      </c>
      <c r="P196" s="691">
        <f t="shared" si="120"/>
        <v>-0.19551671368067547</v>
      </c>
      <c r="Q196" s="665" t="e">
        <f t="shared" si="131"/>
        <v>#N/A</v>
      </c>
      <c r="R196" s="683"/>
      <c r="S196" s="684" t="str">
        <f t="shared" si="132"/>
        <v/>
      </c>
      <c r="T196" s="695">
        <f t="shared" si="139"/>
        <v>4.2888029967403041E-2</v>
      </c>
      <c r="U196" s="728">
        <f t="shared" si="140"/>
        <v>-0.22885871405365987</v>
      </c>
      <c r="V196" s="725">
        <f t="shared" si="146"/>
        <v>-0.17898833063569941</v>
      </c>
      <c r="W196" s="726">
        <f t="shared" si="147"/>
        <v>-0.15341507146565336</v>
      </c>
      <c r="X196" s="727">
        <f t="shared" si="152"/>
        <v>-0.14605039907008921</v>
      </c>
      <c r="Y196" s="724">
        <f t="shared" si="144"/>
        <v>46.376872222393331</v>
      </c>
      <c r="Z196" s="108">
        <f t="shared" si="148"/>
        <v>6.8043152465711701E-2</v>
      </c>
      <c r="AA196" s="723">
        <f t="shared" si="148"/>
        <v>0.26104796967449617</v>
      </c>
      <c r="AB196" s="723">
        <f t="shared" si="148"/>
        <v>-0.12496166474307278</v>
      </c>
      <c r="AC196" s="931">
        <f>[2]Pat!$D196/1000</f>
        <v>107.02</v>
      </c>
      <c r="AD196" s="648">
        <v>1.0101931005290501</v>
      </c>
      <c r="AE196" s="649">
        <v>1</v>
      </c>
      <c r="AF196" s="767">
        <v>106.87101860008799</v>
      </c>
      <c r="AG196" s="768">
        <f t="shared" si="121"/>
        <v>105.94014148775354</v>
      </c>
      <c r="AH196" s="769">
        <f t="shared" si="122"/>
        <v>105.94014148775354</v>
      </c>
      <c r="AI196" s="772">
        <f t="shared" si="126"/>
        <v>105.85898220085134</v>
      </c>
      <c r="AJ196" s="662">
        <f t="shared" si="127"/>
        <v>2.9488558249533822E-2</v>
      </c>
      <c r="AK196" s="665" t="e">
        <f t="shared" si="129"/>
        <v>#N/A</v>
      </c>
      <c r="AL196" s="683"/>
      <c r="AM196" s="684" t="str">
        <f t="shared" si="141"/>
        <v/>
      </c>
      <c r="AN196" s="685">
        <f t="shared" si="142"/>
        <v>125.70986080752832</v>
      </c>
      <c r="AO196" s="686">
        <f t="shared" si="143"/>
        <v>100.57276345688551</v>
      </c>
      <c r="AP196" s="776">
        <v>123.4348081331275</v>
      </c>
      <c r="AQ196" s="691">
        <f t="shared" si="123"/>
        <v>-0.14238954309646756</v>
      </c>
      <c r="AR196" s="665" t="e">
        <f t="shared" si="133"/>
        <v>#N/A</v>
      </c>
      <c r="AS196" s="683"/>
      <c r="AT196" s="684" t="str">
        <f t="shared" si="134"/>
        <v/>
      </c>
      <c r="AU196" s="695">
        <f t="shared" si="135"/>
        <v>-3.0249441900147223E-2</v>
      </c>
      <c r="AV196" s="728">
        <f t="shared" si="136"/>
        <v>-0.17584716636750108</v>
      </c>
      <c r="AW196" s="725">
        <f t="shared" si="149"/>
        <v>-0.14514010716073744</v>
      </c>
      <c r="AX196" s="726">
        <f t="shared" si="150"/>
        <v>-4.1937138559111631E-2</v>
      </c>
      <c r="AY196" s="727">
        <f t="shared" si="153"/>
        <v>-0.10300663306481683</v>
      </c>
      <c r="AZ196" s="724">
        <f t="shared" si="145"/>
        <v>106.84652459513721</v>
      </c>
      <c r="BA196" s="108">
        <f t="shared" si="151"/>
        <v>4.7029155077431911E-2</v>
      </c>
      <c r="BB196" s="723">
        <f t="shared" si="151"/>
        <v>0.1285735137719542</v>
      </c>
      <c r="BC196" s="723">
        <f t="shared" si="151"/>
        <v>-3.4515203617090359E-2</v>
      </c>
      <c r="BD196" s="1387">
        <v>794.91206411860765</v>
      </c>
      <c r="BE196" s="648">
        <v>0.88634208229774203</v>
      </c>
      <c r="BF196" s="649">
        <v>1</v>
      </c>
      <c r="BG196" s="1374">
        <v>871.327282071019</v>
      </c>
      <c r="BH196" s="1375">
        <f t="shared" si="155"/>
        <v>896.84567617266646</v>
      </c>
      <c r="BI196" s="1376">
        <f t="shared" si="154"/>
        <v>896.84567617266646</v>
      </c>
      <c r="BJ196" s="1378">
        <f t="shared" si="157"/>
        <v>880.72079501583585</v>
      </c>
      <c r="BK196" s="335">
        <f t="shared" si="156"/>
        <v>1.1631393701485681E-2</v>
      </c>
      <c r="BL196" s="665" t="e">
        <f t="shared" si="158"/>
        <v>#N/A</v>
      </c>
      <c r="BM196" s="683"/>
      <c r="BN196" s="684" t="str">
        <f t="shared" si="159"/>
        <v/>
      </c>
      <c r="BO196" s="685">
        <f t="shared" si="171"/>
        <v>1394.6311929453707</v>
      </c>
      <c r="BP196" s="686">
        <f t="shared" si="172"/>
        <v>859.61868113675473</v>
      </c>
      <c r="BQ196" s="776">
        <v>1316.3084843400852</v>
      </c>
      <c r="BR196" s="691">
        <f t="shared" si="160"/>
        <v>-0.33091611465425275</v>
      </c>
      <c r="BS196" s="665" t="e">
        <f t="shared" si="161"/>
        <v>#N/A</v>
      </c>
      <c r="BT196" s="683"/>
      <c r="BU196" s="684" t="str">
        <f t="shared" si="162"/>
        <v/>
      </c>
      <c r="BV196" s="695">
        <f t="shared" si="163"/>
        <v>1.7008217218242416E-2</v>
      </c>
      <c r="BW196" s="728">
        <f t="shared" si="164"/>
        <v>-0.35311354513166815</v>
      </c>
      <c r="BX196" s="725">
        <f t="shared" si="166"/>
        <v>-0.45040273614204485</v>
      </c>
      <c r="BY196" s="726">
        <f t="shared" si="167"/>
        <v>-0.39571782717918003</v>
      </c>
      <c r="BZ196" s="943">
        <f t="shared" si="173"/>
        <v>-0.43569196868592219</v>
      </c>
      <c r="CA196" s="947">
        <f t="shared" si="174"/>
        <v>1096.8530964323352</v>
      </c>
      <c r="CB196" s="831">
        <f t="shared" si="168"/>
        <v>9.4779206777033151E-2</v>
      </c>
      <c r="CC196" s="723">
        <f t="shared" si="169"/>
        <v>0.2983549397125923</v>
      </c>
      <c r="CD196" s="723">
        <f t="shared" si="170"/>
        <v>-0.10879652615852599</v>
      </c>
      <c r="CE196" s="786">
        <f>[3]OUTM!M196</f>
        <v>126.78557669436039</v>
      </c>
      <c r="CF196" s="779">
        <f>[1]OUTM!$T484</f>
        <v>0</v>
      </c>
      <c r="CG196" s="781">
        <f>[1]OUTM!$U484</f>
        <v>1</v>
      </c>
    </row>
    <row r="197" spans="1:85" ht="13.8" x14ac:dyDescent="0.25">
      <c r="A197" s="14">
        <v>2009.07</v>
      </c>
      <c r="B197" s="931">
        <f>[2]Pat!$B197/1000</f>
        <v>46.732999999999997</v>
      </c>
      <c r="C197" s="648">
        <v>1.0960064962484599</v>
      </c>
      <c r="D197" s="649">
        <v>1</v>
      </c>
      <c r="E197" s="767">
        <v>42.425071253102097</v>
      </c>
      <c r="F197" s="768">
        <f t="shared" si="118"/>
        <v>42.639345806765938</v>
      </c>
      <c r="G197" s="769">
        <f t="shared" si="119"/>
        <v>42.639345806765938</v>
      </c>
      <c r="H197" s="772">
        <f t="shared" si="124"/>
        <v>42.883194992477975</v>
      </c>
      <c r="I197" s="662">
        <f t="shared" si="125"/>
        <v>-4.8487450810656332E-3</v>
      </c>
      <c r="J197" s="665" t="e">
        <f t="shared" si="130"/>
        <v>#N/A</v>
      </c>
      <c r="K197" s="683"/>
      <c r="L197" s="684" t="str">
        <f t="shared" si="165"/>
        <v/>
      </c>
      <c r="M197" s="685">
        <f t="shared" si="137"/>
        <v>51.536101486106972</v>
      </c>
      <c r="N197" s="686">
        <f t="shared" si="138"/>
        <v>42.244278225780931</v>
      </c>
      <c r="O197" s="776">
        <v>54.02166084715271</v>
      </c>
      <c r="P197" s="691">
        <f t="shared" si="120"/>
        <v>-0.20618517979648165</v>
      </c>
      <c r="Q197" s="665" t="e">
        <f t="shared" si="131"/>
        <v>#N/A</v>
      </c>
      <c r="R197" s="683"/>
      <c r="S197" s="684" t="str">
        <f t="shared" si="132"/>
        <v/>
      </c>
      <c r="T197" s="695">
        <f t="shared" si="139"/>
        <v>-3.9930814899541422E-3</v>
      </c>
      <c r="U197" s="728">
        <f t="shared" si="140"/>
        <v>-0.22885871405365987</v>
      </c>
      <c r="V197" s="725">
        <f t="shared" si="146"/>
        <v>-0.18796132896700091</v>
      </c>
      <c r="W197" s="726">
        <f t="shared" si="147"/>
        <v>-0.13462502650098851</v>
      </c>
      <c r="X197" s="727">
        <f t="shared" si="152"/>
        <v>-0.14511458157101598</v>
      </c>
      <c r="Y197" s="724">
        <f t="shared" si="144"/>
        <v>45.549696681717464</v>
      </c>
      <c r="Z197" s="108">
        <f t="shared" si="148"/>
        <v>6.8043152465711701E-2</v>
      </c>
      <c r="AA197" s="723">
        <f t="shared" si="148"/>
        <v>0.26104796967449617</v>
      </c>
      <c r="AB197" s="723">
        <f t="shared" si="148"/>
        <v>-0.12496166474307278</v>
      </c>
      <c r="AC197" s="931">
        <f>[2]Pat!$D197/1000</f>
        <v>116.489</v>
      </c>
      <c r="AD197" s="648">
        <v>1.0587360964555701</v>
      </c>
      <c r="AE197" s="649">
        <v>1</v>
      </c>
      <c r="AF197" s="767">
        <v>109.925747394609</v>
      </c>
      <c r="AG197" s="768">
        <f t="shared" si="121"/>
        <v>110.02647438769787</v>
      </c>
      <c r="AH197" s="769">
        <f t="shared" si="122"/>
        <v>110.02647438769787</v>
      </c>
      <c r="AI197" s="772">
        <f t="shared" si="126"/>
        <v>111.18128610000392</v>
      </c>
      <c r="AJ197" s="662">
        <f t="shared" si="127"/>
        <v>4.9054225380099591E-2</v>
      </c>
      <c r="AK197" s="665" t="e">
        <f t="shared" si="129"/>
        <v>#N/A</v>
      </c>
      <c r="AL197" s="683"/>
      <c r="AM197" s="684" t="str">
        <f t="shared" si="141"/>
        <v/>
      </c>
      <c r="AN197" s="685">
        <f t="shared" si="142"/>
        <v>126.15090526821743</v>
      </c>
      <c r="AO197" s="686">
        <f t="shared" si="143"/>
        <v>100.57276345688551</v>
      </c>
      <c r="AP197" s="776">
        <v>124.13444726876254</v>
      </c>
      <c r="AQ197" s="691">
        <f t="shared" si="123"/>
        <v>-0.10434783779810797</v>
      </c>
      <c r="AR197" s="665" t="e">
        <f t="shared" si="133"/>
        <v>#N/A</v>
      </c>
      <c r="AS197" s="683"/>
      <c r="AT197" s="684" t="str">
        <f t="shared" si="134"/>
        <v/>
      </c>
      <c r="AU197" s="695">
        <f t="shared" si="135"/>
        <v>-3.0249441900147223E-2</v>
      </c>
      <c r="AV197" s="728">
        <f t="shared" si="136"/>
        <v>-0.17584716636750108</v>
      </c>
      <c r="AW197" s="725">
        <f t="shared" si="149"/>
        <v>-5.7417875656531114E-2</v>
      </c>
      <c r="AX197" s="726">
        <f t="shared" si="150"/>
        <v>7.6181356424644964E-2</v>
      </c>
      <c r="AY197" s="727">
        <f t="shared" si="153"/>
        <v>-4.5447351528740021E-2</v>
      </c>
      <c r="AZ197" s="724">
        <f t="shared" si="145"/>
        <v>106.28213581883918</v>
      </c>
      <c r="BA197" s="108">
        <f t="shared" si="151"/>
        <v>4.7029155077431911E-2</v>
      </c>
      <c r="BB197" s="723">
        <f t="shared" si="151"/>
        <v>0.1285735137719542</v>
      </c>
      <c r="BC197" s="723">
        <f t="shared" si="151"/>
        <v>-3.4515203617090359E-2</v>
      </c>
      <c r="BD197" s="1387">
        <v>833.36705972618358</v>
      </c>
      <c r="BE197" s="648">
        <v>0.959626524573998</v>
      </c>
      <c r="BF197" s="649">
        <v>1</v>
      </c>
      <c r="BG197" s="1374">
        <v>880.70088346589102</v>
      </c>
      <c r="BH197" s="1375">
        <f t="shared" si="155"/>
        <v>868.42853796286624</v>
      </c>
      <c r="BI197" s="1376">
        <f t="shared" si="154"/>
        <v>868.42853796286624</v>
      </c>
      <c r="BJ197" s="1378">
        <f t="shared" si="157"/>
        <v>888.88515864602482</v>
      </c>
      <c r="BK197" s="335">
        <f t="shared" si="156"/>
        <v>9.2273893434628614E-3</v>
      </c>
      <c r="BL197" s="665" t="e">
        <f t="shared" si="158"/>
        <v>#N/A</v>
      </c>
      <c r="BM197" s="683"/>
      <c r="BN197" s="684" t="str">
        <f t="shared" si="159"/>
        <v/>
      </c>
      <c r="BO197" s="685">
        <f t="shared" si="171"/>
        <v>1267.8363790736846</v>
      </c>
      <c r="BP197" s="686">
        <f t="shared" si="172"/>
        <v>859.61868113675473</v>
      </c>
      <c r="BQ197" s="776">
        <v>1310.0366263658973</v>
      </c>
      <c r="BR197" s="691">
        <f t="shared" si="160"/>
        <v>-0.32148068171816413</v>
      </c>
      <c r="BS197" s="665" t="e">
        <f t="shared" si="161"/>
        <v>#N/A</v>
      </c>
      <c r="BT197" s="683"/>
      <c r="BU197" s="684" t="str">
        <f t="shared" si="162"/>
        <v/>
      </c>
      <c r="BV197" s="695">
        <f t="shared" si="163"/>
        <v>1.0466196159455654E-2</v>
      </c>
      <c r="BW197" s="728">
        <f t="shared" si="164"/>
        <v>-0.35311354513166815</v>
      </c>
      <c r="BX197" s="725">
        <f t="shared" si="166"/>
        <v>-0.4241523024692947</v>
      </c>
      <c r="BY197" s="726">
        <f t="shared" si="167"/>
        <v>-0.32167009314205819</v>
      </c>
      <c r="BZ197" s="943">
        <f t="shared" si="173"/>
        <v>-0.40622473829531658</v>
      </c>
      <c r="CA197" s="947">
        <f t="shared" si="174"/>
        <v>1042.2925635739641</v>
      </c>
      <c r="CB197" s="831">
        <f t="shared" si="168"/>
        <v>9.4779206777033151E-2</v>
      </c>
      <c r="CC197" s="723">
        <f t="shared" si="169"/>
        <v>0.2983549397125923</v>
      </c>
      <c r="CD197" s="723">
        <f t="shared" si="170"/>
        <v>-0.10879652615852599</v>
      </c>
      <c r="CE197" s="786">
        <f>[3]OUTM!M197</f>
        <v>127.43745389667708</v>
      </c>
      <c r="CF197" s="779">
        <f>[1]OUTM!$T485</f>
        <v>0</v>
      </c>
      <c r="CG197" s="781">
        <f>[1]OUTM!$U485</f>
        <v>0</v>
      </c>
    </row>
    <row r="198" spans="1:85" ht="13.8" x14ac:dyDescent="0.25">
      <c r="A198" s="14">
        <v>2009.08</v>
      </c>
      <c r="B198" s="931">
        <f>[2]Pat!$B198/1000</f>
        <v>42.564</v>
      </c>
      <c r="C198" s="648">
        <v>0.99992428264556499</v>
      </c>
      <c r="D198" s="649">
        <v>1</v>
      </c>
      <c r="E198" s="767">
        <v>42.509092774715</v>
      </c>
      <c r="F198" s="768">
        <f t="shared" si="118"/>
        <v>42.567223077517077</v>
      </c>
      <c r="G198" s="769">
        <f t="shared" si="119"/>
        <v>42.567223077517077</v>
      </c>
      <c r="H198" s="772">
        <f t="shared" si="124"/>
        <v>42.523868573431606</v>
      </c>
      <c r="I198" s="662">
        <f t="shared" si="125"/>
        <v>-8.4144922955383498E-3</v>
      </c>
      <c r="J198" s="665" t="e">
        <f t="shared" si="130"/>
        <v>#N/A</v>
      </c>
      <c r="K198" s="683"/>
      <c r="L198" s="684" t="str">
        <f t="shared" si="165"/>
        <v/>
      </c>
      <c r="M198" s="685">
        <f t="shared" si="137"/>
        <v>52.714104724176764</v>
      </c>
      <c r="N198" s="686">
        <f t="shared" si="138"/>
        <v>42.244278225780931</v>
      </c>
      <c r="O198" s="776">
        <v>54.478688647746388</v>
      </c>
      <c r="P198" s="691">
        <f t="shared" si="120"/>
        <v>-0.21944030539379211</v>
      </c>
      <c r="Q198" s="665" t="e">
        <f t="shared" si="131"/>
        <v>#N/A</v>
      </c>
      <c r="R198" s="683"/>
      <c r="S198" s="684" t="str">
        <f t="shared" si="132"/>
        <v/>
      </c>
      <c r="T198" s="695">
        <f t="shared" si="139"/>
        <v>-6.8015178506057095E-2</v>
      </c>
      <c r="U198" s="728">
        <f t="shared" si="140"/>
        <v>-0.22885871405365987</v>
      </c>
      <c r="V198" s="725">
        <f t="shared" si="146"/>
        <v>-0.1883403381761074</v>
      </c>
      <c r="W198" s="726">
        <f t="shared" si="147"/>
        <v>-0.11917976663069496</v>
      </c>
      <c r="X198" s="727">
        <f t="shared" si="152"/>
        <v>-0.14594585262183579</v>
      </c>
      <c r="Y198" s="724">
        <f t="shared" si="144"/>
        <v>44.727414453055331</v>
      </c>
      <c r="Z198" s="108">
        <f t="shared" si="148"/>
        <v>6.8043152465711701E-2</v>
      </c>
      <c r="AA198" s="723">
        <f t="shared" si="148"/>
        <v>0.26104796967449617</v>
      </c>
      <c r="AB198" s="723">
        <f t="shared" si="148"/>
        <v>-0.12496166474307278</v>
      </c>
      <c r="AC198" s="931">
        <f>[2]Pat!$D198/1000</f>
        <v>116.785</v>
      </c>
      <c r="AD198" s="648">
        <v>0.98191068672630699</v>
      </c>
      <c r="AE198" s="649">
        <v>0.96553771908196595</v>
      </c>
      <c r="AF198" s="767">
        <v>113.00462880952701</v>
      </c>
      <c r="AG198" s="768">
        <f t="shared" si="121"/>
        <v>118.9364792325069</v>
      </c>
      <c r="AH198" s="769">
        <f t="shared" si="122"/>
        <v>118.7320541368664</v>
      </c>
      <c r="AI198" s="772">
        <f t="shared" si="126"/>
        <v>115.44767148023725</v>
      </c>
      <c r="AJ198" s="662">
        <f t="shared" si="127"/>
        <v>3.7655289335176548E-2</v>
      </c>
      <c r="AK198" s="665" t="e">
        <f t="shared" si="129"/>
        <v>#N/A</v>
      </c>
      <c r="AL198" s="683"/>
      <c r="AM198" s="684" t="str">
        <f t="shared" si="141"/>
        <v/>
      </c>
      <c r="AN198" s="685">
        <f t="shared" si="142"/>
        <v>126.15090526821743</v>
      </c>
      <c r="AO198" s="686">
        <f t="shared" si="143"/>
        <v>100.57276345688551</v>
      </c>
      <c r="AP198" s="776">
        <v>124.83239860055792</v>
      </c>
      <c r="AQ198" s="691">
        <f t="shared" si="123"/>
        <v>-7.5178617294298533E-2</v>
      </c>
      <c r="AR198" s="665" t="e">
        <f t="shared" si="133"/>
        <v>#N/A</v>
      </c>
      <c r="AS198" s="683"/>
      <c r="AT198" s="684" t="str">
        <f t="shared" si="134"/>
        <v/>
      </c>
      <c r="AU198" s="695">
        <f t="shared" si="135"/>
        <v>-3.0249441900147223E-2</v>
      </c>
      <c r="AV198" s="728">
        <f t="shared" si="136"/>
        <v>-0.17584716636750108</v>
      </c>
      <c r="AW198" s="725">
        <f t="shared" si="149"/>
        <v>3.0585581279906071E-2</v>
      </c>
      <c r="AX198" s="726">
        <f t="shared" si="150"/>
        <v>0.16499188635289164</v>
      </c>
      <c r="AY198" s="727">
        <f t="shared" si="153"/>
        <v>2.7874463754771206E-3</v>
      </c>
      <c r="AZ198" s="724">
        <f t="shared" si="145"/>
        <v>106.56765586716367</v>
      </c>
      <c r="BA198" s="108">
        <f t="shared" si="151"/>
        <v>4.7029155077431911E-2</v>
      </c>
      <c r="BB198" s="723">
        <f t="shared" si="151"/>
        <v>0.1285735137719542</v>
      </c>
      <c r="BC198" s="723">
        <f t="shared" si="151"/>
        <v>-3.4515203617090359E-2</v>
      </c>
      <c r="BD198" s="1387">
        <v>865.96404377279953</v>
      </c>
      <c r="BE198" s="648">
        <v>0.93938864981091996</v>
      </c>
      <c r="BF198" s="649">
        <v>1</v>
      </c>
      <c r="BG198" s="1374">
        <v>891.71513060690597</v>
      </c>
      <c r="BH198" s="1375">
        <f t="shared" si="155"/>
        <v>921.83788248570033</v>
      </c>
      <c r="BI198" s="1376">
        <f t="shared" si="154"/>
        <v>921.83788248570033</v>
      </c>
      <c r="BJ198" s="1378">
        <f t="shared" si="157"/>
        <v>900.28450171393115</v>
      </c>
      <c r="BK198" s="335">
        <f t="shared" si="156"/>
        <v>1.2742779592871352E-2</v>
      </c>
      <c r="BL198" s="665" t="e">
        <f t="shared" si="158"/>
        <v>#N/A</v>
      </c>
      <c r="BM198" s="683"/>
      <c r="BN198" s="684" t="str">
        <f t="shared" si="159"/>
        <v/>
      </c>
      <c r="BO198" s="685">
        <f t="shared" si="171"/>
        <v>1324.6884428727424</v>
      </c>
      <c r="BP198" s="686">
        <f t="shared" si="172"/>
        <v>859.61868113675473</v>
      </c>
      <c r="BQ198" s="776">
        <v>1303.7763657408327</v>
      </c>
      <c r="BR198" s="691">
        <f t="shared" si="160"/>
        <v>-0.30947935138985982</v>
      </c>
      <c r="BS198" s="665" t="e">
        <f t="shared" si="161"/>
        <v>#N/A</v>
      </c>
      <c r="BT198" s="683"/>
      <c r="BU198" s="684" t="str">
        <f t="shared" si="162"/>
        <v/>
      </c>
      <c r="BV198" s="695">
        <f t="shared" si="163"/>
        <v>6.1290270397887037E-2</v>
      </c>
      <c r="BW198" s="728">
        <f t="shared" si="164"/>
        <v>-0.35311354513166815</v>
      </c>
      <c r="BX198" s="725">
        <f t="shared" si="166"/>
        <v>-0.39624152773986832</v>
      </c>
      <c r="BY198" s="726">
        <f t="shared" si="167"/>
        <v>-0.23692644588313372</v>
      </c>
      <c r="BZ198" s="943">
        <f t="shared" si="173"/>
        <v>-0.36824401609373081</v>
      </c>
      <c r="CA198" s="947">
        <f t="shared" si="174"/>
        <v>993.05514459080439</v>
      </c>
      <c r="CB198" s="831">
        <f t="shared" si="168"/>
        <v>9.4779206777033151E-2</v>
      </c>
      <c r="CC198" s="723">
        <f t="shared" si="169"/>
        <v>0.2983549397125923</v>
      </c>
      <c r="CD198" s="723">
        <f t="shared" si="170"/>
        <v>-0.10879652615852599</v>
      </c>
      <c r="CE198" s="786">
        <f>[3]OUTM!M198</f>
        <v>130.20092268854737</v>
      </c>
      <c r="CF198" s="779">
        <f>[1]OUTM!$T486</f>
        <v>0</v>
      </c>
      <c r="CG198" s="781">
        <f>[1]OUTM!$U486</f>
        <v>0</v>
      </c>
    </row>
    <row r="199" spans="1:85" ht="13.8" x14ac:dyDescent="0.25">
      <c r="A199" s="14">
        <v>2009.09</v>
      </c>
      <c r="B199" s="931">
        <f>[2]Pat!$B199/1000</f>
        <v>46.274000000000001</v>
      </c>
      <c r="C199" s="648">
        <v>1.09338753684402</v>
      </c>
      <c r="D199" s="649">
        <v>1</v>
      </c>
      <c r="E199" s="767">
        <v>42.918328232100698</v>
      </c>
      <c r="F199" s="768">
        <f t="shared" si="118"/>
        <v>42.321682331926318</v>
      </c>
      <c r="G199" s="769">
        <f t="shared" si="119"/>
        <v>42.321682331926318</v>
      </c>
      <c r="H199" s="772">
        <f t="shared" si="124"/>
        <v>42.362874698426609</v>
      </c>
      <c r="I199" s="662">
        <f t="shared" si="125"/>
        <v>-3.7931498330855723E-3</v>
      </c>
      <c r="J199" s="665" t="e">
        <f t="shared" si="130"/>
        <v>#N/A</v>
      </c>
      <c r="K199" s="683"/>
      <c r="L199" s="684" t="str">
        <f t="shared" si="165"/>
        <v/>
      </c>
      <c r="M199" s="685">
        <f t="shared" si="137"/>
        <v>53.820661127988927</v>
      </c>
      <c r="N199" s="686">
        <f t="shared" si="138"/>
        <v>42.244278225780931</v>
      </c>
      <c r="O199" s="776">
        <v>54.935295866618183</v>
      </c>
      <c r="P199" s="691">
        <f t="shared" si="120"/>
        <v>-0.22885871405365987</v>
      </c>
      <c r="Q199" s="665">
        <f t="shared" si="131"/>
        <v>39.362874698426609</v>
      </c>
      <c r="R199" s="683">
        <v>-1</v>
      </c>
      <c r="S199" s="684">
        <f t="shared" si="132"/>
        <v>-1</v>
      </c>
      <c r="T199" s="695">
        <f t="shared" si="139"/>
        <v>-8.7363720601276396E-2</v>
      </c>
      <c r="U199" s="728">
        <f t="shared" si="140"/>
        <v>-0.22885871405365987</v>
      </c>
      <c r="V199" s="725">
        <f t="shared" si="146"/>
        <v>-0.17826988416465195</v>
      </c>
      <c r="W199" s="726">
        <f t="shared" si="147"/>
        <v>-9.5409049062444851E-2</v>
      </c>
      <c r="X199" s="727">
        <f t="shared" si="152"/>
        <v>-0.13991111225261732</v>
      </c>
      <c r="Y199" s="724">
        <f t="shared" si="144"/>
        <v>43.961548160721122</v>
      </c>
      <c r="Z199" s="108">
        <f t="shared" si="148"/>
        <v>6.8043152465711701E-2</v>
      </c>
      <c r="AA199" s="723">
        <f t="shared" si="148"/>
        <v>0.26104796967449617</v>
      </c>
      <c r="AB199" s="723">
        <f t="shared" si="148"/>
        <v>-0.12496166474307278</v>
      </c>
      <c r="AC199" s="931">
        <f>[2]Pat!$D199/1000</f>
        <v>128.34200000000001</v>
      </c>
      <c r="AD199" s="648">
        <v>1.12285112908953</v>
      </c>
      <c r="AE199" s="649">
        <v>1</v>
      </c>
      <c r="AF199" s="767">
        <v>115.329230285246</v>
      </c>
      <c r="AG199" s="768">
        <f t="shared" si="121"/>
        <v>114.30010325951832</v>
      </c>
      <c r="AH199" s="769">
        <f t="shared" si="122"/>
        <v>114.30010325951832</v>
      </c>
      <c r="AI199" s="772">
        <f t="shared" si="126"/>
        <v>115.05855342017264</v>
      </c>
      <c r="AJ199" s="662">
        <f t="shared" si="127"/>
        <v>-3.3762075610336791E-3</v>
      </c>
      <c r="AK199" s="665" t="e">
        <f t="shared" si="129"/>
        <v>#N/A</v>
      </c>
      <c r="AL199" s="683"/>
      <c r="AM199" s="684" t="str">
        <f t="shared" si="141"/>
        <v/>
      </c>
      <c r="AN199" s="685">
        <f t="shared" si="142"/>
        <v>126.15090526821743</v>
      </c>
      <c r="AO199" s="686">
        <f t="shared" si="143"/>
        <v>100.57276345688551</v>
      </c>
      <c r="AP199" s="776">
        <v>125.52826606669213</v>
      </c>
      <c r="AQ199" s="691">
        <f t="shared" si="123"/>
        <v>-8.3405219992101265E-2</v>
      </c>
      <c r="AR199" s="665" t="e">
        <f t="shared" si="133"/>
        <v>#N/A</v>
      </c>
      <c r="AS199" s="683"/>
      <c r="AT199" s="684" t="str">
        <f t="shared" si="134"/>
        <v/>
      </c>
      <c r="AU199" s="695">
        <f t="shared" si="135"/>
        <v>-3.0249441900147223E-2</v>
      </c>
      <c r="AV199" s="728">
        <f t="shared" si="136"/>
        <v>-0.17584716636750108</v>
      </c>
      <c r="AW199" s="725">
        <f t="shared" si="149"/>
        <v>3.1484029433101357E-2</v>
      </c>
      <c r="AX199" s="726">
        <f t="shared" si="150"/>
        <v>0.15203299286795513</v>
      </c>
      <c r="AY199" s="727">
        <f t="shared" si="153"/>
        <v>1.1315180150244686E-2</v>
      </c>
      <c r="AZ199" s="724">
        <f t="shared" si="145"/>
        <v>106.86031728015728</v>
      </c>
      <c r="BA199" s="108">
        <f t="shared" si="151"/>
        <v>4.7029155077431911E-2</v>
      </c>
      <c r="BB199" s="723">
        <f t="shared" si="151"/>
        <v>0.1285735137719542</v>
      </c>
      <c r="BC199" s="723">
        <f t="shared" si="151"/>
        <v>-3.4515203617090359E-2</v>
      </c>
      <c r="BD199" s="1387">
        <v>1003.5772257112862</v>
      </c>
      <c r="BE199" s="648">
        <v>1.1288404717218099</v>
      </c>
      <c r="BF199" s="649">
        <v>1</v>
      </c>
      <c r="BG199" s="1374">
        <v>912.20641234569996</v>
      </c>
      <c r="BH199" s="1375">
        <f t="shared" si="155"/>
        <v>889.0337039214578</v>
      </c>
      <c r="BI199" s="1376">
        <f t="shared" si="154"/>
        <v>889.0337039214578</v>
      </c>
      <c r="BJ199" s="1378">
        <f t="shared" si="157"/>
        <v>907.82891567696356</v>
      </c>
      <c r="BK199" s="335">
        <f t="shared" si="156"/>
        <v>8.3451156036631734E-3</v>
      </c>
      <c r="BL199" s="665" t="e">
        <f t="shared" si="158"/>
        <v>#N/A</v>
      </c>
      <c r="BM199" s="683"/>
      <c r="BN199" s="684" t="str">
        <f t="shared" si="159"/>
        <v/>
      </c>
      <c r="BO199" s="685">
        <f t="shared" si="171"/>
        <v>1372.2563457485901</v>
      </c>
      <c r="BP199" s="686">
        <f t="shared" si="172"/>
        <v>859.61868113675473</v>
      </c>
      <c r="BQ199" s="776">
        <v>1297.532801177583</v>
      </c>
      <c r="BR199" s="691">
        <f t="shared" si="160"/>
        <v>-0.30034222267594435</v>
      </c>
      <c r="BS199" s="665" t="e">
        <f t="shared" si="161"/>
        <v>#N/A</v>
      </c>
      <c r="BT199" s="683"/>
      <c r="BU199" s="684" t="str">
        <f t="shared" si="162"/>
        <v/>
      </c>
      <c r="BV199" s="695">
        <f t="shared" si="163"/>
        <v>0.10483611187230868</v>
      </c>
      <c r="BW199" s="728">
        <f t="shared" si="164"/>
        <v>-0.35311354513166815</v>
      </c>
      <c r="BX199" s="725">
        <f t="shared" si="166"/>
        <v>-0.34905448819075402</v>
      </c>
      <c r="BY199" s="726">
        <f t="shared" si="167"/>
        <v>-0.15266220742499403</v>
      </c>
      <c r="BZ199" s="943">
        <f t="shared" si="173"/>
        <v>-0.32753023686080829</v>
      </c>
      <c r="CA199" s="947">
        <f t="shared" si="174"/>
        <v>952.48828815177046</v>
      </c>
      <c r="CB199" s="831">
        <f t="shared" si="168"/>
        <v>9.4779206777033151E-2</v>
      </c>
      <c r="CC199" s="723">
        <f t="shared" si="169"/>
        <v>0.2983549397125923</v>
      </c>
      <c r="CD199" s="723">
        <f t="shared" si="170"/>
        <v>-0.10879652615852599</v>
      </c>
      <c r="CE199" s="786">
        <f>[3]OUTM!M199</f>
        <v>131.12188790393066</v>
      </c>
      <c r="CF199" s="779">
        <f>[1]OUTM!$T487</f>
        <v>0</v>
      </c>
      <c r="CG199" s="781">
        <f>[1]OUTM!$U487</f>
        <v>0</v>
      </c>
    </row>
    <row r="200" spans="1:85" ht="13.8" x14ac:dyDescent="0.25">
      <c r="A200" s="14">
        <v>2009.1</v>
      </c>
      <c r="B200" s="931">
        <f>[2]Pat!$B200/1000</f>
        <v>40.255000000000003</v>
      </c>
      <c r="C200" s="648">
        <v>0.95298607433262605</v>
      </c>
      <c r="D200" s="649">
        <v>1</v>
      </c>
      <c r="E200" s="767">
        <v>43.850212667533</v>
      </c>
      <c r="F200" s="768">
        <f t="shared" si="118"/>
        <v>42.240911052336713</v>
      </c>
      <c r="G200" s="769">
        <f t="shared" si="119"/>
        <v>42.240911052336713</v>
      </c>
      <c r="H200" s="772">
        <f t="shared" si="124"/>
        <v>43.205989525842156</v>
      </c>
      <c r="I200" s="662">
        <f t="shared" si="125"/>
        <v>1.9706750127110106E-2</v>
      </c>
      <c r="J200" s="665" t="e">
        <f t="shared" si="130"/>
        <v>#N/A</v>
      </c>
      <c r="K200" s="683"/>
      <c r="L200" s="684" t="str">
        <f t="shared" si="165"/>
        <v/>
      </c>
      <c r="M200" s="685">
        <f t="shared" si="137"/>
        <v>54.61157075680282</v>
      </c>
      <c r="N200" s="686">
        <f t="shared" si="138"/>
        <v>42.244278225780931</v>
      </c>
      <c r="O200" s="776">
        <v>55.391276346545482</v>
      </c>
      <c r="P200" s="691">
        <f t="shared" si="120"/>
        <v>-0.21998566605449366</v>
      </c>
      <c r="Q200" s="665" t="e">
        <f t="shared" si="131"/>
        <v>#N/A</v>
      </c>
      <c r="R200" s="683"/>
      <c r="S200" s="684" t="str">
        <f t="shared" si="132"/>
        <v/>
      </c>
      <c r="T200" s="695">
        <f t="shared" si="139"/>
        <v>-8.0688284982563863E-2</v>
      </c>
      <c r="U200" s="728">
        <f t="shared" si="140"/>
        <v>-0.22885871405365987</v>
      </c>
      <c r="V200" s="725">
        <f t="shared" si="146"/>
        <v>-0.1305938905983649</v>
      </c>
      <c r="W200" s="726">
        <f t="shared" si="147"/>
        <v>-3.1498569166053092E-2</v>
      </c>
      <c r="X200" s="727">
        <f t="shared" si="152"/>
        <v>-0.11058632142627289</v>
      </c>
      <c r="Y200" s="724">
        <f t="shared" si="144"/>
        <v>43.420715534832851</v>
      </c>
      <c r="Z200" s="108">
        <f t="shared" si="148"/>
        <v>6.8043152465711701E-2</v>
      </c>
      <c r="AA200" s="723">
        <f t="shared" si="148"/>
        <v>0.26104796967449617</v>
      </c>
      <c r="AB200" s="723">
        <f t="shared" si="148"/>
        <v>-0.12496166474307278</v>
      </c>
      <c r="AC200" s="931">
        <f>[2]Pat!$D200/1000</f>
        <v>118.816</v>
      </c>
      <c r="AD200" s="648">
        <v>1.0523821494382299</v>
      </c>
      <c r="AE200" s="649">
        <v>1</v>
      </c>
      <c r="AF200" s="767">
        <v>116.823317534162</v>
      </c>
      <c r="AG200" s="768">
        <f t="shared" si="121"/>
        <v>112.90195302478756</v>
      </c>
      <c r="AH200" s="769">
        <f t="shared" si="122"/>
        <v>112.90195302478756</v>
      </c>
      <c r="AI200" s="772">
        <f t="shared" si="126"/>
        <v>115.29821247708686</v>
      </c>
      <c r="AJ200" s="662">
        <f t="shared" si="127"/>
        <v>2.08076495994701E-3</v>
      </c>
      <c r="AK200" s="665" t="e">
        <f t="shared" si="129"/>
        <v>#N/A</v>
      </c>
      <c r="AL200" s="683"/>
      <c r="AM200" s="684" t="str">
        <f t="shared" si="141"/>
        <v/>
      </c>
      <c r="AN200" s="685">
        <f t="shared" si="142"/>
        <v>126.15090526821743</v>
      </c>
      <c r="AO200" s="686">
        <f t="shared" si="143"/>
        <v>100.57276345688551</v>
      </c>
      <c r="AP200" s="776">
        <v>126.22160487882692</v>
      </c>
      <c r="AQ200" s="691">
        <f t="shared" si="123"/>
        <v>-8.6541384196679672E-2</v>
      </c>
      <c r="AR200" s="665" t="e">
        <f t="shared" si="133"/>
        <v>#N/A</v>
      </c>
      <c r="AS200" s="683"/>
      <c r="AT200" s="684" t="str">
        <f t="shared" si="134"/>
        <v/>
      </c>
      <c r="AU200" s="695">
        <f t="shared" si="135"/>
        <v>-3.0249441900147223E-2</v>
      </c>
      <c r="AV200" s="728">
        <f t="shared" si="136"/>
        <v>-0.17584716636750108</v>
      </c>
      <c r="AW200" s="725">
        <f t="shared" si="149"/>
        <v>2.3268269148309706E-2</v>
      </c>
      <c r="AX200" s="726">
        <f t="shared" si="150"/>
        <v>0.15062648426664094</v>
      </c>
      <c r="AY200" s="727">
        <f t="shared" si="153"/>
        <v>2.866656274219137E-2</v>
      </c>
      <c r="AZ200" s="724">
        <f t="shared" si="145"/>
        <v>107.0787993994218</v>
      </c>
      <c r="BA200" s="108">
        <f t="shared" si="151"/>
        <v>4.7029155077431911E-2</v>
      </c>
      <c r="BB200" s="723">
        <f t="shared" si="151"/>
        <v>0.1285735137719542</v>
      </c>
      <c r="BC200" s="723">
        <f t="shared" si="151"/>
        <v>-3.4515203617090359E-2</v>
      </c>
      <c r="BD200" s="1387">
        <v>1228.9518307165072</v>
      </c>
      <c r="BE200" s="648">
        <v>1.3194525927140099</v>
      </c>
      <c r="BF200" s="649">
        <v>1</v>
      </c>
      <c r="BG200" s="1374">
        <v>948.03647652267102</v>
      </c>
      <c r="BH200" s="1375">
        <f t="shared" si="155"/>
        <v>931.41037237923808</v>
      </c>
      <c r="BI200" s="1376">
        <f t="shared" si="154"/>
        <v>931.41037237923808</v>
      </c>
      <c r="BJ200" s="1378">
        <f t="shared" si="157"/>
        <v>936.9548471797915</v>
      </c>
      <c r="BK200" s="335">
        <f t="shared" si="156"/>
        <v>3.1579150378181264E-2</v>
      </c>
      <c r="BL200" s="665" t="e">
        <f t="shared" si="158"/>
        <v>#N/A</v>
      </c>
      <c r="BM200" s="683"/>
      <c r="BN200" s="684" t="str">
        <f t="shared" si="159"/>
        <v/>
      </c>
      <c r="BO200" s="685">
        <f t="shared" si="171"/>
        <v>1428.2909785781762</v>
      </c>
      <c r="BP200" s="686">
        <f t="shared" si="172"/>
        <v>859.61868113675473</v>
      </c>
      <c r="BQ200" s="776">
        <v>1291.3089364155062</v>
      </c>
      <c r="BR200" s="691">
        <f t="shared" si="160"/>
        <v>-0.27441464954107131</v>
      </c>
      <c r="BS200" s="665" t="e">
        <f t="shared" si="161"/>
        <v>#N/A</v>
      </c>
      <c r="BT200" s="683"/>
      <c r="BU200" s="684" t="str">
        <f t="shared" si="162"/>
        <v/>
      </c>
      <c r="BV200" s="695">
        <f t="shared" si="163"/>
        <v>0.15567335319918074</v>
      </c>
      <c r="BW200" s="728">
        <f t="shared" si="164"/>
        <v>-0.35311354513166815</v>
      </c>
      <c r="BX200" s="725">
        <f t="shared" si="166"/>
        <v>-0.26098125701018615</v>
      </c>
      <c r="BY200" s="726">
        <f t="shared" si="167"/>
        <v>-2.989967818660566E-2</v>
      </c>
      <c r="BZ200" s="943">
        <f t="shared" si="173"/>
        <v>-0.26666062798326362</v>
      </c>
      <c r="CA200" s="947">
        <f t="shared" si="174"/>
        <v>924.91482716061273</v>
      </c>
      <c r="CB200" s="831">
        <f t="shared" si="168"/>
        <v>9.4779206777033151E-2</v>
      </c>
      <c r="CC200" s="723">
        <f t="shared" si="169"/>
        <v>0.2983549397125923</v>
      </c>
      <c r="CD200" s="723">
        <f t="shared" si="170"/>
        <v>-0.10879652615852599</v>
      </c>
      <c r="CE200" s="786">
        <f>[3]OUTM!M200</f>
        <v>127.81636577054847</v>
      </c>
      <c r="CF200" s="779">
        <f>[1]OUTM!$T488</f>
        <v>0</v>
      </c>
      <c r="CG200" s="781">
        <f>[1]OUTM!$U488</f>
        <v>0</v>
      </c>
    </row>
    <row r="201" spans="1:85" ht="13.8" x14ac:dyDescent="0.25">
      <c r="A201" s="14">
        <v>2009.11</v>
      </c>
      <c r="B201" s="931">
        <f>[2]Pat!$B201/1000</f>
        <v>37.652999999999999</v>
      </c>
      <c r="C201" s="648">
        <v>0.81817967881505305</v>
      </c>
      <c r="D201" s="649">
        <v>1</v>
      </c>
      <c r="E201" s="767">
        <v>45.316886135277798</v>
      </c>
      <c r="F201" s="768">
        <f t="shared" si="118"/>
        <v>46.020453666768887</v>
      </c>
      <c r="G201" s="769">
        <f t="shared" si="119"/>
        <v>46.020453666768887</v>
      </c>
      <c r="H201" s="772">
        <f t="shared" si="124"/>
        <v>45.33622865083462</v>
      </c>
      <c r="I201" s="662">
        <f t="shared" si="125"/>
        <v>4.8127330255268011E-2</v>
      </c>
      <c r="J201" s="665" t="e">
        <f t="shared" si="130"/>
        <v>#N/A</v>
      </c>
      <c r="K201" s="683"/>
      <c r="L201" s="684" t="str">
        <f t="shared" si="165"/>
        <v/>
      </c>
      <c r="M201" s="685">
        <f t="shared" si="137"/>
        <v>55.984941086783692</v>
      </c>
      <c r="N201" s="686">
        <f t="shared" si="138"/>
        <v>42.244278225780931</v>
      </c>
      <c r="O201" s="776">
        <v>55.846358652937177</v>
      </c>
      <c r="P201" s="691">
        <f t="shared" si="120"/>
        <v>-0.18819722996478283</v>
      </c>
      <c r="Q201" s="665" t="e">
        <f t="shared" si="131"/>
        <v>#N/A</v>
      </c>
      <c r="R201" s="683"/>
      <c r="S201" s="684" t="str">
        <f t="shared" si="132"/>
        <v/>
      </c>
      <c r="T201" s="695">
        <f t="shared" si="139"/>
        <v>-6.4290783399323814E-2</v>
      </c>
      <c r="U201" s="728">
        <f t="shared" si="140"/>
        <v>-0.22885871405365987</v>
      </c>
      <c r="V201" s="725">
        <f t="shared" si="146"/>
        <v>-3.3981805484084693E-2</v>
      </c>
      <c r="W201" s="726">
        <f t="shared" si="147"/>
        <v>8.2960101585196622E-2</v>
      </c>
      <c r="X201" s="727">
        <f t="shared" si="152"/>
        <v>-5.2793598046259826E-2</v>
      </c>
      <c r="Y201" s="724">
        <f t="shared" si="144"/>
        <v>43.287815441081975</v>
      </c>
      <c r="Z201" s="108">
        <f t="shared" si="148"/>
        <v>6.8043152465711701E-2</v>
      </c>
      <c r="AA201" s="723">
        <f t="shared" si="148"/>
        <v>0.26104796967449617</v>
      </c>
      <c r="AB201" s="723">
        <f t="shared" si="148"/>
        <v>-0.12496166474307278</v>
      </c>
      <c r="AC201" s="931">
        <f>[2]Pat!$D201/1000</f>
        <v>113.40300000000001</v>
      </c>
      <c r="AD201" s="648">
        <v>0.93652725914941704</v>
      </c>
      <c r="AE201" s="649">
        <v>1</v>
      </c>
      <c r="AF201" s="767">
        <v>118.082422765842</v>
      </c>
      <c r="AG201" s="768">
        <f t="shared" si="121"/>
        <v>121.088840599254</v>
      </c>
      <c r="AH201" s="769">
        <f t="shared" si="122"/>
        <v>121.088840599254</v>
      </c>
      <c r="AI201" s="772">
        <f t="shared" si="126"/>
        <v>118.7131497693281</v>
      </c>
      <c r="AJ201" s="662">
        <f t="shared" si="127"/>
        <v>2.9188153103714722E-2</v>
      </c>
      <c r="AK201" s="665" t="e">
        <f t="shared" si="129"/>
        <v>#N/A</v>
      </c>
      <c r="AL201" s="683"/>
      <c r="AM201" s="684" t="str">
        <f t="shared" si="141"/>
        <v/>
      </c>
      <c r="AN201" s="685">
        <f t="shared" si="142"/>
        <v>126.15090526821743</v>
      </c>
      <c r="AO201" s="686">
        <f t="shared" si="143"/>
        <v>100.57276345688551</v>
      </c>
      <c r="AP201" s="776">
        <v>126.91191588874533</v>
      </c>
      <c r="AQ201" s="691">
        <f t="shared" si="123"/>
        <v>-6.4602019928566068E-2</v>
      </c>
      <c r="AR201" s="665" t="e">
        <f t="shared" si="133"/>
        <v>#N/A</v>
      </c>
      <c r="AS201" s="683"/>
      <c r="AT201" s="684" t="str">
        <f t="shared" si="134"/>
        <v/>
      </c>
      <c r="AU201" s="695">
        <f t="shared" si="135"/>
        <v>-3.0249441900147223E-2</v>
      </c>
      <c r="AV201" s="728">
        <f t="shared" si="136"/>
        <v>-0.17584716636750108</v>
      </c>
      <c r="AW201" s="725">
        <f t="shared" si="149"/>
        <v>9.6180833260163023E-2</v>
      </c>
      <c r="AX201" s="726">
        <f t="shared" si="150"/>
        <v>0.20975960804477256</v>
      </c>
      <c r="AY201" s="727">
        <f t="shared" si="153"/>
        <v>7.4716001995035697E-2</v>
      </c>
      <c r="AZ201" s="724">
        <f t="shared" si="145"/>
        <v>107.94680776973438</v>
      </c>
      <c r="BA201" s="108">
        <f t="shared" si="151"/>
        <v>4.7029155077431911E-2</v>
      </c>
      <c r="BB201" s="723">
        <f t="shared" si="151"/>
        <v>0.1285735137719542</v>
      </c>
      <c r="BC201" s="723">
        <f t="shared" si="151"/>
        <v>-3.4515203617090359E-2</v>
      </c>
      <c r="BD201" s="1387">
        <v>1038.5139918679754</v>
      </c>
      <c r="BE201" s="648">
        <v>1.0427214353821199</v>
      </c>
      <c r="BF201" s="649">
        <v>1</v>
      </c>
      <c r="BG201" s="1374">
        <v>998.71792806380301</v>
      </c>
      <c r="BH201" s="1375">
        <f t="shared" si="155"/>
        <v>995.96494003923237</v>
      </c>
      <c r="BI201" s="1376">
        <f t="shared" si="154"/>
        <v>995.96494003923237</v>
      </c>
      <c r="BJ201" s="1378">
        <f t="shared" si="157"/>
        <v>984.24281621246735</v>
      </c>
      <c r="BK201" s="335">
        <f t="shared" si="156"/>
        <v>4.9237538686038383E-2</v>
      </c>
      <c r="BL201" s="665" t="e">
        <f t="shared" si="158"/>
        <v>#N/A</v>
      </c>
      <c r="BM201" s="683"/>
      <c r="BN201" s="684" t="str">
        <f t="shared" si="159"/>
        <v/>
      </c>
      <c r="BO201" s="685">
        <f t="shared" si="171"/>
        <v>1453.1730541865854</v>
      </c>
      <c r="BP201" s="686">
        <f t="shared" si="172"/>
        <v>859.61868113675473</v>
      </c>
      <c r="BQ201" s="776">
        <v>1285.1057518093</v>
      </c>
      <c r="BR201" s="691">
        <f t="shared" si="160"/>
        <v>-0.23411531321313273</v>
      </c>
      <c r="BS201" s="665" t="e">
        <f t="shared" si="161"/>
        <v>#N/A</v>
      </c>
      <c r="BT201" s="683"/>
      <c r="BU201" s="684" t="str">
        <f t="shared" si="162"/>
        <v/>
      </c>
      <c r="BV201" s="695">
        <f t="shared" si="163"/>
        <v>0.1816981557673496</v>
      </c>
      <c r="BW201" s="728">
        <f t="shared" si="164"/>
        <v>-0.35311354513166815</v>
      </c>
      <c r="BX201" s="725">
        <f t="shared" si="166"/>
        <v>-0.14133238759397693</v>
      </c>
      <c r="BY201" s="726">
        <f t="shared" si="167"/>
        <v>0.12162349791866767</v>
      </c>
      <c r="BZ201" s="943">
        <f t="shared" si="173"/>
        <v>-0.18794363215975318</v>
      </c>
      <c r="CA201" s="947">
        <f t="shared" si="174"/>
        <v>911.41470740358704</v>
      </c>
      <c r="CB201" s="831">
        <f t="shared" si="168"/>
        <v>9.4779206777033151E-2</v>
      </c>
      <c r="CC201" s="723">
        <f t="shared" si="169"/>
        <v>0.2983549397125923</v>
      </c>
      <c r="CD201" s="723">
        <f t="shared" si="170"/>
        <v>-0.10879652615852599</v>
      </c>
      <c r="CE201" s="786">
        <f>[3]OUTM!M201</f>
        <v>122.70990123121068</v>
      </c>
      <c r="CF201" s="779">
        <f>[1]OUTM!$T489</f>
        <v>0</v>
      </c>
      <c r="CG201" s="781">
        <f>[1]OUTM!$U489</f>
        <v>0</v>
      </c>
    </row>
    <row r="202" spans="1:85" ht="13.8" x14ac:dyDescent="0.25">
      <c r="A202" s="14">
        <v>2009.12</v>
      </c>
      <c r="B202" s="931">
        <f>[2]Pat!$B202/1000</f>
        <v>23.486999999999998</v>
      </c>
      <c r="C202" s="648">
        <v>0.56320946627739699</v>
      </c>
      <c r="D202" s="649">
        <v>0</v>
      </c>
      <c r="E202" s="767">
        <v>47.063096217464</v>
      </c>
      <c r="F202" s="768">
        <f t="shared" si="118"/>
        <v>41.702068957115095</v>
      </c>
      <c r="G202" s="769">
        <f t="shared" si="119"/>
        <v>47.063096217464</v>
      </c>
      <c r="H202" s="772">
        <f t="shared" si="124"/>
        <v>47.509729601294566</v>
      </c>
      <c r="I202" s="662">
        <f t="shared" si="125"/>
        <v>4.6828061450163931E-2</v>
      </c>
      <c r="J202" s="665" t="e">
        <f t="shared" si="130"/>
        <v>#N/A</v>
      </c>
      <c r="K202" s="683"/>
      <c r="L202" s="684" t="str">
        <f t="shared" si="165"/>
        <v/>
      </c>
      <c r="M202" s="685">
        <f t="shared" si="137"/>
        <v>57.59882214421728</v>
      </c>
      <c r="N202" s="686">
        <f t="shared" si="138"/>
        <v>42.244278225780931</v>
      </c>
      <c r="O202" s="776">
        <v>56.300208083877052</v>
      </c>
      <c r="P202" s="691">
        <f t="shared" si="120"/>
        <v>-0.15613580805041205</v>
      </c>
      <c r="Q202" s="665" t="e">
        <f t="shared" si="131"/>
        <v>#N/A</v>
      </c>
      <c r="R202" s="683"/>
      <c r="S202" s="684" t="str">
        <f t="shared" si="132"/>
        <v/>
      </c>
      <c r="T202" s="695">
        <f t="shared" si="139"/>
        <v>-4.4038181073359439E-2</v>
      </c>
      <c r="U202" s="728">
        <f t="shared" si="140"/>
        <v>-0.22885871405365987</v>
      </c>
      <c r="V202" s="725">
        <f t="shared" si="146"/>
        <v>5.1979475994305746E-2</v>
      </c>
      <c r="W202" s="726">
        <f t="shared" si="147"/>
        <v>0.18745126845997007</v>
      </c>
      <c r="X202" s="727">
        <f t="shared" si="152"/>
        <v>7.1235049795599359E-3</v>
      </c>
      <c r="Y202" s="724">
        <f t="shared" si="144"/>
        <v>43.483441156353358</v>
      </c>
      <c r="Z202" s="108">
        <f t="shared" si="148"/>
        <v>6.8043152465711701E-2</v>
      </c>
      <c r="AA202" s="723">
        <f t="shared" si="148"/>
        <v>0.26104796967449617</v>
      </c>
      <c r="AB202" s="723">
        <f t="shared" si="148"/>
        <v>-0.12496166474307278</v>
      </c>
      <c r="AC202" s="931">
        <f>[2]Pat!$D202/1000</f>
        <v>119.035</v>
      </c>
      <c r="AD202" s="648">
        <v>0.99383863583141396</v>
      </c>
      <c r="AE202" s="649">
        <v>1</v>
      </c>
      <c r="AF202" s="767">
        <v>119.38963249394099</v>
      </c>
      <c r="AG202" s="768">
        <f t="shared" si="121"/>
        <v>119.77296485401685</v>
      </c>
      <c r="AH202" s="769">
        <f t="shared" si="122"/>
        <v>119.77296485401685</v>
      </c>
      <c r="AI202" s="772">
        <f t="shared" si="126"/>
        <v>119.77831503130294</v>
      </c>
      <c r="AJ202" s="662">
        <f t="shared" si="127"/>
        <v>8.9325825174387183E-3</v>
      </c>
      <c r="AK202" s="665" t="e">
        <f t="shared" si="129"/>
        <v>#N/A</v>
      </c>
      <c r="AL202" s="683"/>
      <c r="AM202" s="684" t="str">
        <f t="shared" si="141"/>
        <v/>
      </c>
      <c r="AN202" s="685">
        <f t="shared" si="142"/>
        <v>128.23992695546326</v>
      </c>
      <c r="AO202" s="686">
        <f t="shared" si="143"/>
        <v>100.57276345688551</v>
      </c>
      <c r="AP202" s="776">
        <v>127.59864323279734</v>
      </c>
      <c r="AQ202" s="691">
        <f t="shared" si="123"/>
        <v>-6.1288490248494365E-2</v>
      </c>
      <c r="AR202" s="665" t="e">
        <f t="shared" si="133"/>
        <v>#N/A</v>
      </c>
      <c r="AS202" s="683"/>
      <c r="AT202" s="684" t="str">
        <f t="shared" si="134"/>
        <v/>
      </c>
      <c r="AU202" s="695">
        <f t="shared" si="135"/>
        <v>-3.0249441900147223E-2</v>
      </c>
      <c r="AV202" s="728">
        <f t="shared" si="136"/>
        <v>-0.17584716636750108</v>
      </c>
      <c r="AW202" s="725">
        <f t="shared" si="149"/>
        <v>0.16661322606579798</v>
      </c>
      <c r="AX202" s="726">
        <f t="shared" si="150"/>
        <v>0.21167963113908717</v>
      </c>
      <c r="AY202" s="727">
        <f t="shared" si="153"/>
        <v>0.10110655671312441</v>
      </c>
      <c r="AZ202" s="724">
        <f t="shared" si="145"/>
        <v>109.37234817408581</v>
      </c>
      <c r="BA202" s="108">
        <f t="shared" si="151"/>
        <v>4.7029155077431911E-2</v>
      </c>
      <c r="BB202" s="723">
        <f t="shared" si="151"/>
        <v>0.1285735137719542</v>
      </c>
      <c r="BC202" s="723">
        <f t="shared" si="151"/>
        <v>-3.4515203617090359E-2</v>
      </c>
      <c r="BD202" s="1387">
        <v>1133.7213392211702</v>
      </c>
      <c r="BE202" s="648">
        <v>1.11847538735579</v>
      </c>
      <c r="BF202" s="649">
        <v>1</v>
      </c>
      <c r="BG202" s="1374">
        <v>1060.34992995622</v>
      </c>
      <c r="BH202" s="1375">
        <f t="shared" si="155"/>
        <v>1013.6310123921667</v>
      </c>
      <c r="BI202" s="1376">
        <f t="shared" si="154"/>
        <v>1013.6310123921667</v>
      </c>
      <c r="BJ202" s="1378">
        <f t="shared" si="157"/>
        <v>1050.7531331278467</v>
      </c>
      <c r="BK202" s="335">
        <f t="shared" si="156"/>
        <v>6.5389824627724608E-2</v>
      </c>
      <c r="BL202" s="665" t="e">
        <f t="shared" si="158"/>
        <v>#N/A</v>
      </c>
      <c r="BM202" s="683"/>
      <c r="BN202" s="684" t="str">
        <f t="shared" si="159"/>
        <v/>
      </c>
      <c r="BO202" s="685">
        <f t="shared" si="171"/>
        <v>1453.1730541865854</v>
      </c>
      <c r="BP202" s="686">
        <f t="shared" si="172"/>
        <v>859.61868113675473</v>
      </c>
      <c r="BQ202" s="776">
        <v>1278.9223878689625</v>
      </c>
      <c r="BR202" s="691">
        <f t="shared" si="160"/>
        <v>-0.17840742871137683</v>
      </c>
      <c r="BS202" s="665" t="e">
        <f t="shared" si="161"/>
        <v>#N/A</v>
      </c>
      <c r="BT202" s="683"/>
      <c r="BU202" s="684" t="str">
        <f t="shared" si="162"/>
        <v/>
      </c>
      <c r="BV202" s="695">
        <f t="shared" si="163"/>
        <v>0.1816981557673496</v>
      </c>
      <c r="BW202" s="728">
        <f t="shared" si="164"/>
        <v>-0.35311354513166815</v>
      </c>
      <c r="BX202" s="725">
        <f t="shared" si="166"/>
        <v>2.5632053455457937E-2</v>
      </c>
      <c r="BY202" s="726">
        <f t="shared" si="167"/>
        <v>0.30036116193634332</v>
      </c>
      <c r="BZ202" s="943">
        <f t="shared" si="173"/>
        <v>-8.8323769473460323E-2</v>
      </c>
      <c r="CA202" s="947">
        <f t="shared" si="174"/>
        <v>913.60302958551074</v>
      </c>
      <c r="CB202" s="831">
        <f t="shared" si="168"/>
        <v>9.4779206777033151E-2</v>
      </c>
      <c r="CC202" s="723">
        <f t="shared" si="169"/>
        <v>0.2983549397125923</v>
      </c>
      <c r="CD202" s="723">
        <f t="shared" si="170"/>
        <v>-0.10879652615852599</v>
      </c>
      <c r="CE202" s="786">
        <f>[3]OUTM!M202</f>
        <v>121.03222168878764</v>
      </c>
      <c r="CF202" s="779">
        <f>[1]OUTM!$T490</f>
        <v>0</v>
      </c>
      <c r="CG202" s="781">
        <f>[1]OUTM!$U490</f>
        <v>0</v>
      </c>
    </row>
    <row r="203" spans="1:85" ht="13.8" x14ac:dyDescent="0.25">
      <c r="A203" s="14">
        <v>2010.01</v>
      </c>
      <c r="B203" s="931">
        <f>[2]Pat!$B203/1000</f>
        <v>79.051000000000002</v>
      </c>
      <c r="C203" s="648">
        <v>1.58443374795908</v>
      </c>
      <c r="D203" s="649">
        <v>1</v>
      </c>
      <c r="E203" s="767">
        <v>48.785875776632203</v>
      </c>
      <c r="F203" s="768">
        <f t="shared" ref="F203:F266" si="175">IF(C$8="NIV",B203-C203,B203/C203)</f>
        <v>49.892272303481377</v>
      </c>
      <c r="G203" s="769">
        <f t="shared" ref="G203:G266" si="176">D203*F203+(1-D203)*E203</f>
        <v>49.892272303481377</v>
      </c>
      <c r="H203" s="772">
        <f t="shared" si="124"/>
        <v>49.379626394613055</v>
      </c>
      <c r="I203" s="662">
        <f t="shared" si="125"/>
        <v>3.8603394186700411E-2</v>
      </c>
      <c r="J203" s="665" t="e">
        <f t="shared" si="130"/>
        <v>#N/A</v>
      </c>
      <c r="K203" s="683"/>
      <c r="L203" s="684" t="str">
        <f t="shared" si="165"/>
        <v/>
      </c>
      <c r="M203" s="685">
        <f t="shared" si="137"/>
        <v>59.394330724357616</v>
      </c>
      <c r="N203" s="686">
        <f t="shared" si="138"/>
        <v>42.244278225780931</v>
      </c>
      <c r="O203" s="776">
        <v>56.752435367718867</v>
      </c>
      <c r="P203" s="691">
        <f t="shared" ref="P203:P266" si="177">H203/O203-1</f>
        <v>-0.12991176370379187</v>
      </c>
      <c r="Q203" s="665" t="e">
        <f t="shared" si="131"/>
        <v>#N/A</v>
      </c>
      <c r="R203" s="683"/>
      <c r="S203" s="684" t="str">
        <f t="shared" si="132"/>
        <v/>
      </c>
      <c r="T203" s="695">
        <f t="shared" si="139"/>
        <v>-2.0964274965207363E-2</v>
      </c>
      <c r="U203" s="728">
        <f t="shared" si="140"/>
        <v>-0.22885871405365987</v>
      </c>
      <c r="V203" s="725">
        <f t="shared" si="146"/>
        <v>0.11447271241868928</v>
      </c>
      <c r="W203" s="726">
        <f t="shared" si="147"/>
        <v>0.26459600226764013</v>
      </c>
      <c r="X203" s="727">
        <f t="shared" si="152"/>
        <v>6.2078190078664885E-2</v>
      </c>
      <c r="Y203" s="724">
        <f t="shared" si="144"/>
        <v>43.906108882880375</v>
      </c>
      <c r="Z203" s="108">
        <f t="shared" si="148"/>
        <v>6.8043152465711701E-2</v>
      </c>
      <c r="AA203" s="723">
        <f t="shared" si="148"/>
        <v>0.26104796967449617</v>
      </c>
      <c r="AB203" s="723">
        <f t="shared" si="148"/>
        <v>-0.12496166474307278</v>
      </c>
      <c r="AC203" s="931">
        <f>[2]Pat!$D203/1000</f>
        <v>121.50700000000001</v>
      </c>
      <c r="AD203" s="648">
        <v>1.0255616879209899</v>
      </c>
      <c r="AE203" s="649">
        <v>1</v>
      </c>
      <c r="AF203" s="767">
        <v>121.02750716451</v>
      </c>
      <c r="AG203" s="768">
        <f t="shared" ref="AG203:AG266" si="178">IF(AD$8="NIV",AC203-AD203,AC203/AD203)</f>
        <v>118.47848981792406</v>
      </c>
      <c r="AH203" s="769">
        <f t="shared" ref="AH203:AH266" si="179">AG203*AE203+(1-AE203)*AF203</f>
        <v>118.47848981792406</v>
      </c>
      <c r="AI203" s="772">
        <f t="shared" si="126"/>
        <v>119.34818130762815</v>
      </c>
      <c r="AJ203" s="662">
        <f t="shared" si="127"/>
        <v>-3.5975451835844829E-3</v>
      </c>
      <c r="AK203" s="665" t="e">
        <f t="shared" si="129"/>
        <v>#N/A</v>
      </c>
      <c r="AL203" s="683"/>
      <c r="AM203" s="684" t="str">
        <f t="shared" si="141"/>
        <v/>
      </c>
      <c r="AN203" s="685">
        <f t="shared" si="142"/>
        <v>132.26143718440358</v>
      </c>
      <c r="AO203" s="686">
        <f t="shared" si="143"/>
        <v>100.57276345688551</v>
      </c>
      <c r="AP203" s="776">
        <v>128.28118847845386</v>
      </c>
      <c r="AQ203" s="691">
        <f t="shared" ref="AQ203:AQ266" si="180">AI203/AP203-1</f>
        <v>-6.9636142888761077E-2</v>
      </c>
      <c r="AR203" s="665" t="e">
        <f t="shared" si="133"/>
        <v>#N/A</v>
      </c>
      <c r="AS203" s="683"/>
      <c r="AT203" s="684" t="str">
        <f t="shared" si="134"/>
        <v/>
      </c>
      <c r="AU203" s="695">
        <f t="shared" si="135"/>
        <v>-1.384814258411593E-2</v>
      </c>
      <c r="AV203" s="728">
        <f t="shared" si="136"/>
        <v>-0.17584716636750108</v>
      </c>
      <c r="AW203" s="725">
        <f t="shared" si="149"/>
        <v>0.15513522188341589</v>
      </c>
      <c r="AX203" s="726">
        <f t="shared" si="150"/>
        <v>0.17485561465881228</v>
      </c>
      <c r="AY203" s="727">
        <f t="shared" si="153"/>
        <v>0.11207272378023192</v>
      </c>
      <c r="AZ203" s="724">
        <f t="shared" si="145"/>
        <v>110.70805807178021</v>
      </c>
      <c r="BA203" s="108">
        <f t="shared" si="151"/>
        <v>4.7029155077431911E-2</v>
      </c>
      <c r="BB203" s="723">
        <f t="shared" si="151"/>
        <v>0.1285735137719542</v>
      </c>
      <c r="BC203" s="723">
        <f t="shared" si="151"/>
        <v>-3.4515203617090359E-2</v>
      </c>
      <c r="BD203" s="1387">
        <v>1326.0341350143676</v>
      </c>
      <c r="BE203" s="648">
        <v>1.12396199049389</v>
      </c>
      <c r="BF203" s="649">
        <v>1</v>
      </c>
      <c r="BG203" s="1374">
        <v>1124.3231746163899</v>
      </c>
      <c r="BH203" s="1375">
        <f t="shared" si="155"/>
        <v>1179.7855676878212</v>
      </c>
      <c r="BI203" s="1376">
        <f t="shared" si="154"/>
        <v>1179.7855676878212</v>
      </c>
      <c r="BJ203" s="1378">
        <f t="shared" si="157"/>
        <v>1149.4700088618854</v>
      </c>
      <c r="BK203" s="335">
        <f t="shared" si="156"/>
        <v>8.9793797586394747E-2</v>
      </c>
      <c r="BL203" s="665" t="e">
        <f t="shared" si="158"/>
        <v>#N/A</v>
      </c>
      <c r="BM203" s="683"/>
      <c r="BN203" s="684" t="str">
        <f t="shared" si="159"/>
        <v/>
      </c>
      <c r="BO203" s="685">
        <f t="shared" si="171"/>
        <v>1453.1730541865854</v>
      </c>
      <c r="BP203" s="686">
        <f t="shared" si="172"/>
        <v>859.61868113675473</v>
      </c>
      <c r="BQ203" s="776">
        <v>1272.7564229916372</v>
      </c>
      <c r="BR203" s="691">
        <f t="shared" si="160"/>
        <v>-9.6865678226132901E-2</v>
      </c>
      <c r="BS203" s="665" t="e">
        <f t="shared" si="161"/>
        <v>#N/A</v>
      </c>
      <c r="BT203" s="683"/>
      <c r="BU203" s="684" t="str">
        <f t="shared" si="162"/>
        <v/>
      </c>
      <c r="BV203" s="695">
        <f t="shared" si="163"/>
        <v>0.1816981557673496</v>
      </c>
      <c r="BW203" s="728">
        <f t="shared" si="164"/>
        <v>-0.35311354513166815</v>
      </c>
      <c r="BX203" s="725">
        <f t="shared" si="166"/>
        <v>0.23185981828162383</v>
      </c>
      <c r="BY203" s="726">
        <f t="shared" si="167"/>
        <v>0.52804306422505243</v>
      </c>
      <c r="BZ203" s="943">
        <f t="shared" si="173"/>
        <v>4.6008495228545554E-2</v>
      </c>
      <c r="CA203" s="947">
        <f t="shared" si="174"/>
        <v>931.63240161169551</v>
      </c>
      <c r="CB203" s="831">
        <f t="shared" si="168"/>
        <v>9.4779206777033151E-2</v>
      </c>
      <c r="CC203" s="723">
        <f t="shared" si="169"/>
        <v>0.2983549397125923</v>
      </c>
      <c r="CD203" s="723">
        <f t="shared" si="170"/>
        <v>-0.10879652615852599</v>
      </c>
      <c r="CE203" s="786">
        <f>[3]OUTM!M203</f>
        <v>122.67271131641903</v>
      </c>
      <c r="CF203" s="779">
        <f>[1]OUTM!$T491</f>
        <v>0</v>
      </c>
      <c r="CG203" s="781">
        <f>[1]OUTM!$U491</f>
        <v>0</v>
      </c>
    </row>
    <row r="204" spans="1:85" ht="13.8" x14ac:dyDescent="0.25">
      <c r="A204" s="14">
        <v>2010.02</v>
      </c>
      <c r="B204" s="931">
        <f>[2]Pat!$B204/1000</f>
        <v>44.905999999999999</v>
      </c>
      <c r="C204" s="648">
        <v>0.88622920129723104</v>
      </c>
      <c r="D204" s="649">
        <v>1</v>
      </c>
      <c r="E204" s="767">
        <v>50.2286560483263</v>
      </c>
      <c r="F204" s="768">
        <f t="shared" si="175"/>
        <v>50.670864754025459</v>
      </c>
      <c r="G204" s="769">
        <f t="shared" si="176"/>
        <v>50.670864754025459</v>
      </c>
      <c r="H204" s="772">
        <f t="shared" ref="H204:H267" si="181">IF(H$9="",G204,(G203+2*G204+G205)/4)</f>
        <v>50.629063214815176</v>
      </c>
      <c r="I204" s="662">
        <f t="shared" ref="I204:I267" si="182">LN(H204/H203)</f>
        <v>2.4987865276144779E-2</v>
      </c>
      <c r="J204" s="665" t="e">
        <f t="shared" si="130"/>
        <v>#N/A</v>
      </c>
      <c r="K204" s="683"/>
      <c r="L204" s="684" t="str">
        <f t="shared" si="165"/>
        <v/>
      </c>
      <c r="M204" s="685">
        <f t="shared" si="137"/>
        <v>63.172608161340555</v>
      </c>
      <c r="N204" s="686">
        <f t="shared" si="138"/>
        <v>42.362874698426609</v>
      </c>
      <c r="O204" s="776">
        <v>57.20260559170277</v>
      </c>
      <c r="P204" s="691">
        <f t="shared" si="177"/>
        <v>-0.11491683479958625</v>
      </c>
      <c r="Q204" s="665" t="e">
        <f t="shared" si="131"/>
        <v>#N/A</v>
      </c>
      <c r="R204" s="683"/>
      <c r="S204" s="684" t="str">
        <f t="shared" si="132"/>
        <v/>
      </c>
      <c r="T204" s="695">
        <f t="shared" si="139"/>
        <v>3.4384348843849111E-2</v>
      </c>
      <c r="U204" s="728">
        <f t="shared" si="140"/>
        <v>-0.22885871405365987</v>
      </c>
      <c r="V204" s="725">
        <f t="shared" si="146"/>
        <v>0.16983752511286454</v>
      </c>
      <c r="W204" s="726">
        <f t="shared" si="147"/>
        <v>0.30086030472617975</v>
      </c>
      <c r="X204" s="727">
        <f t="shared" si="152"/>
        <v>0.10682211065403546</v>
      </c>
      <c r="Y204" s="724">
        <f t="shared" si="144"/>
        <v>44.518638016955165</v>
      </c>
      <c r="Z204" s="108">
        <f t="shared" si="148"/>
        <v>6.8043152465711701E-2</v>
      </c>
      <c r="AA204" s="723">
        <f t="shared" si="148"/>
        <v>0.26104796967449617</v>
      </c>
      <c r="AB204" s="723">
        <f t="shared" si="148"/>
        <v>-0.12496166474307278</v>
      </c>
      <c r="AC204" s="931">
        <f>[2]Pat!$D204/1000</f>
        <v>107.71299999999999</v>
      </c>
      <c r="AD204" s="648">
        <v>0.89267791889794201</v>
      </c>
      <c r="AE204" s="649">
        <v>1</v>
      </c>
      <c r="AF204" s="767">
        <v>122.808344034263</v>
      </c>
      <c r="AG204" s="768">
        <f t="shared" si="178"/>
        <v>120.66278074064762</v>
      </c>
      <c r="AH204" s="769">
        <f t="shared" si="179"/>
        <v>120.66278074064762</v>
      </c>
      <c r="AI204" s="772">
        <f t="shared" ref="AI204:AI267" si="183">IF(AI$9="",AH204,(AH203+2*AH204+AH205)/4)</f>
        <v>121.95903855028135</v>
      </c>
      <c r="AJ204" s="662">
        <f t="shared" ref="AJ204:AJ267" si="184">LN(AI204/AI203)</f>
        <v>2.1640124410766303E-2</v>
      </c>
      <c r="AK204" s="665" t="e">
        <f t="shared" si="129"/>
        <v>#N/A</v>
      </c>
      <c r="AL204" s="683"/>
      <c r="AM204" s="684" t="str">
        <f t="shared" si="141"/>
        <v/>
      </c>
      <c r="AN204" s="685">
        <f t="shared" si="142"/>
        <v>136.99969053680661</v>
      </c>
      <c r="AO204" s="686">
        <f t="shared" si="143"/>
        <v>102.78293050439135</v>
      </c>
      <c r="AP204" s="776">
        <v>128.95891258919718</v>
      </c>
      <c r="AQ204" s="691">
        <f t="shared" si="180"/>
        <v>-5.4279877973336887E-2</v>
      </c>
      <c r="AR204" s="665" t="e">
        <f t="shared" si="133"/>
        <v>#N/A</v>
      </c>
      <c r="AS204" s="683"/>
      <c r="AT204" s="684" t="str">
        <f t="shared" si="134"/>
        <v/>
      </c>
      <c r="AU204" s="695">
        <f t="shared" si="135"/>
        <v>1.6932047482641988E-2</v>
      </c>
      <c r="AV204" s="728">
        <f t="shared" si="136"/>
        <v>-0.16255406311159148</v>
      </c>
      <c r="AW204" s="725">
        <f t="shared" si="149"/>
        <v>0.175104032921231</v>
      </c>
      <c r="AX204" s="726">
        <f t="shared" si="150"/>
        <v>0.19564604665173424</v>
      </c>
      <c r="AY204" s="727">
        <f t="shared" si="153"/>
        <v>0.1412047481946328</v>
      </c>
      <c r="AZ204" s="724">
        <f t="shared" si="145"/>
        <v>112.22249983630083</v>
      </c>
      <c r="BA204" s="108">
        <f t="shared" si="151"/>
        <v>4.7029155077431911E-2</v>
      </c>
      <c r="BB204" s="723">
        <f t="shared" si="151"/>
        <v>0.1285735137719542</v>
      </c>
      <c r="BC204" s="723">
        <f t="shared" si="151"/>
        <v>-3.4515203617090359E-2</v>
      </c>
      <c r="BD204" s="1387">
        <v>1310.1581337737427</v>
      </c>
      <c r="BE204" s="648">
        <v>1.0697981460708501</v>
      </c>
      <c r="BF204" s="649">
        <v>1</v>
      </c>
      <c r="BG204" s="1374">
        <v>1184.21931634353</v>
      </c>
      <c r="BH204" s="1375">
        <f t="shared" si="155"/>
        <v>1224.6778876797325</v>
      </c>
      <c r="BI204" s="1376">
        <f t="shared" si="154"/>
        <v>1224.6778876797325</v>
      </c>
      <c r="BJ204" s="1378">
        <f t="shared" si="157"/>
        <v>1212.7145743285751</v>
      </c>
      <c r="BK204" s="335">
        <f t="shared" si="156"/>
        <v>5.3560322404369941E-2</v>
      </c>
      <c r="BL204" s="665" t="e">
        <f t="shared" si="158"/>
        <v>#N/A</v>
      </c>
      <c r="BM204" s="683"/>
      <c r="BN204" s="684" t="str">
        <f t="shared" si="159"/>
        <v/>
      </c>
      <c r="BO204" s="685">
        <f t="shared" si="171"/>
        <v>1453.1730541865854</v>
      </c>
      <c r="BP204" s="686">
        <f t="shared" si="172"/>
        <v>870.53613045231828</v>
      </c>
      <c r="BQ204" s="776">
        <v>1266.6042508950561</v>
      </c>
      <c r="BR204" s="691">
        <f t="shared" si="160"/>
        <v>-4.254657800840278E-2</v>
      </c>
      <c r="BS204" s="665" t="e">
        <f t="shared" si="161"/>
        <v>#N/A</v>
      </c>
      <c r="BT204" s="683"/>
      <c r="BU204" s="684" t="str">
        <f t="shared" si="162"/>
        <v/>
      </c>
      <c r="BV204" s="695">
        <f t="shared" si="163"/>
        <v>0.1816981557673496</v>
      </c>
      <c r="BW204" s="728">
        <f t="shared" si="164"/>
        <v>-0.34179175024395614</v>
      </c>
      <c r="BX204" s="725">
        <f t="shared" si="166"/>
        <v>0.36830781298540582</v>
      </c>
      <c r="BY204" s="726">
        <f t="shared" si="167"/>
        <v>0.6270859099732784</v>
      </c>
      <c r="BZ204" s="943">
        <f t="shared" si="173"/>
        <v>0.15648019398709279</v>
      </c>
      <c r="CA204" s="947">
        <f t="shared" si="174"/>
        <v>958.83462957578502</v>
      </c>
      <c r="CB204" s="831">
        <f t="shared" si="168"/>
        <v>9.4779206777033151E-2</v>
      </c>
      <c r="CC204" s="723">
        <f t="shared" si="169"/>
        <v>0.2983549397125923</v>
      </c>
      <c r="CD204" s="723">
        <f t="shared" si="170"/>
        <v>-0.10879652615852599</v>
      </c>
      <c r="CE204" s="786">
        <f>[3]OUTM!M204</f>
        <v>125.08328050847655</v>
      </c>
      <c r="CF204" s="779">
        <f>[1]OUTM!$T492</f>
        <v>0</v>
      </c>
      <c r="CG204" s="781">
        <f>[1]OUTM!$U492</f>
        <v>0</v>
      </c>
    </row>
    <row r="205" spans="1:85" ht="13.8" x14ac:dyDescent="0.25">
      <c r="A205" s="14">
        <v>2010.03</v>
      </c>
      <c r="B205" s="931">
        <f>[2]Pat!$B205/1000</f>
        <v>57.488999999999997</v>
      </c>
      <c r="C205" s="648">
        <v>0.977613220880579</v>
      </c>
      <c r="D205" s="649">
        <v>0</v>
      </c>
      <c r="E205" s="767">
        <v>51.282251047728401</v>
      </c>
      <c r="F205" s="768">
        <f t="shared" si="175"/>
        <v>58.805464954961572</v>
      </c>
      <c r="G205" s="769">
        <f t="shared" si="176"/>
        <v>51.282251047728401</v>
      </c>
      <c r="H205" s="772">
        <f t="shared" si="181"/>
        <v>51.022724534983624</v>
      </c>
      <c r="I205" s="662">
        <f t="shared" si="182"/>
        <v>7.7453293614105209E-3</v>
      </c>
      <c r="J205" s="665" t="e">
        <f t="shared" si="130"/>
        <v>#N/A</v>
      </c>
      <c r="K205" s="683"/>
      <c r="L205" s="684" t="str">
        <f t="shared" si="165"/>
        <v/>
      </c>
      <c r="M205" s="685">
        <f t="shared" si="137"/>
        <v>66.88906957892037</v>
      </c>
      <c r="N205" s="686">
        <f t="shared" si="138"/>
        <v>42.362874698426609</v>
      </c>
      <c r="O205" s="776">
        <v>57.650245562648479</v>
      </c>
      <c r="P205" s="691">
        <f t="shared" si="177"/>
        <v>-0.11496084644535876</v>
      </c>
      <c r="Q205" s="665" t="e">
        <f t="shared" si="131"/>
        <v>#N/A</v>
      </c>
      <c r="R205" s="683"/>
      <c r="S205" s="684" t="str">
        <f t="shared" si="132"/>
        <v/>
      </c>
      <c r="T205" s="695">
        <f t="shared" si="139"/>
        <v>8.8139235932115589E-2</v>
      </c>
      <c r="U205" s="728">
        <f t="shared" si="140"/>
        <v>-0.22885871405365987</v>
      </c>
      <c r="V205" s="725">
        <f t="shared" si="146"/>
        <v>0.20706693202276649</v>
      </c>
      <c r="W205" s="726">
        <f t="shared" si="147"/>
        <v>0.28627109431470865</v>
      </c>
      <c r="X205" s="727">
        <f t="shared" si="152"/>
        <v>0.13475539901909217</v>
      </c>
      <c r="Y205" s="724">
        <f t="shared" si="144"/>
        <v>45.248031361034073</v>
      </c>
      <c r="Z205" s="108">
        <f t="shared" si="148"/>
        <v>6.8043152465711701E-2</v>
      </c>
      <c r="AA205" s="723">
        <f t="shared" si="148"/>
        <v>0.26104796967449617</v>
      </c>
      <c r="AB205" s="723">
        <f t="shared" si="148"/>
        <v>-0.12496166474307278</v>
      </c>
      <c r="AC205" s="931">
        <f>[2]Pat!$D205/1000</f>
        <v>131.63300000000001</v>
      </c>
      <c r="AD205" s="648">
        <v>1.02812495472993</v>
      </c>
      <c r="AE205" s="649">
        <v>1</v>
      </c>
      <c r="AF205" s="767">
        <v>124.15867561822699</v>
      </c>
      <c r="AG205" s="768">
        <f t="shared" si="178"/>
        <v>128.03210290190614</v>
      </c>
      <c r="AH205" s="769">
        <f t="shared" si="179"/>
        <v>128.03210290190614</v>
      </c>
      <c r="AI205" s="772">
        <f t="shared" si="183"/>
        <v>125.70986080752832</v>
      </c>
      <c r="AJ205" s="662">
        <f t="shared" si="184"/>
        <v>3.0291320906650005E-2</v>
      </c>
      <c r="AK205" s="665" t="e">
        <f t="shared" si="129"/>
        <v>#N/A</v>
      </c>
      <c r="AL205" s="683"/>
      <c r="AM205" s="684" t="str">
        <f t="shared" si="141"/>
        <v/>
      </c>
      <c r="AN205" s="685">
        <f t="shared" si="142"/>
        <v>145.1571214164758</v>
      </c>
      <c r="AO205" s="686">
        <f t="shared" si="143"/>
        <v>105.85898220085134</v>
      </c>
      <c r="AP205" s="776">
        <v>129.63113014737166</v>
      </c>
      <c r="AQ205" s="691">
        <f t="shared" si="180"/>
        <v>-3.0249441900147223E-2</v>
      </c>
      <c r="AR205" s="665" t="e">
        <f t="shared" si="133"/>
        <v>#N/A</v>
      </c>
      <c r="AS205" s="683"/>
      <c r="AT205" s="684" t="str">
        <f t="shared" si="134"/>
        <v/>
      </c>
      <c r="AU205" s="695">
        <f t="shared" si="135"/>
        <v>7.2810509093198528E-2</v>
      </c>
      <c r="AV205" s="728">
        <f t="shared" si="136"/>
        <v>-0.14238954309646756</v>
      </c>
      <c r="AW205" s="725">
        <f t="shared" si="149"/>
        <v>0.24872076889448946</v>
      </c>
      <c r="AX205" s="726">
        <f t="shared" si="150"/>
        <v>0.23309298754624086</v>
      </c>
      <c r="AY205" s="727">
        <f t="shared" si="153"/>
        <v>0.17185580401593969</v>
      </c>
      <c r="AZ205" s="724">
        <f t="shared" si="145"/>
        <v>114.3090787588081</v>
      </c>
      <c r="BA205" s="108">
        <f t="shared" si="151"/>
        <v>4.7029155077431911E-2</v>
      </c>
      <c r="BB205" s="723">
        <f t="shared" si="151"/>
        <v>0.1285735137719542</v>
      </c>
      <c r="BC205" s="723">
        <f t="shared" si="151"/>
        <v>-3.4515203617090359E-2</v>
      </c>
      <c r="BD205" s="1387">
        <v>996.265659198658</v>
      </c>
      <c r="BE205" s="648">
        <v>0.81546356193147995</v>
      </c>
      <c r="BF205" s="649">
        <v>1</v>
      </c>
      <c r="BG205" s="1374">
        <v>1238.95410097493</v>
      </c>
      <c r="BH205" s="1375">
        <f t="shared" si="155"/>
        <v>1221.7169542670138</v>
      </c>
      <c r="BI205" s="1376">
        <f t="shared" si="154"/>
        <v>1221.7169542670138</v>
      </c>
      <c r="BJ205" s="1378">
        <f t="shared" si="157"/>
        <v>1228.0986103487448</v>
      </c>
      <c r="BK205" s="335">
        <f t="shared" si="156"/>
        <v>1.2605831397044159E-2</v>
      </c>
      <c r="BL205" s="665" t="e">
        <f t="shared" si="158"/>
        <v>#N/A</v>
      </c>
      <c r="BM205" s="683"/>
      <c r="BN205" s="684" t="str">
        <f t="shared" si="159"/>
        <v/>
      </c>
      <c r="BO205" s="685">
        <f t="shared" si="171"/>
        <v>1453.1730541865854</v>
      </c>
      <c r="BP205" s="686">
        <f t="shared" si="172"/>
        <v>880.72079501583585</v>
      </c>
      <c r="BQ205" s="776">
        <v>1260.4616251805744</v>
      </c>
      <c r="BR205" s="691">
        <f t="shared" si="160"/>
        <v>-2.5675525684642153E-2</v>
      </c>
      <c r="BS205" s="665" t="e">
        <f t="shared" si="161"/>
        <v>#N/A</v>
      </c>
      <c r="BT205" s="683"/>
      <c r="BU205" s="684" t="str">
        <f t="shared" si="162"/>
        <v/>
      </c>
      <c r="BV205" s="695">
        <f t="shared" si="163"/>
        <v>0.1816981557673496</v>
      </c>
      <c r="BW205" s="728">
        <f t="shared" si="164"/>
        <v>-0.33091611465425275</v>
      </c>
      <c r="BX205" s="725">
        <f t="shared" si="166"/>
        <v>0.4214005700518324</v>
      </c>
      <c r="BY205" s="726">
        <f t="shared" si="167"/>
        <v>0.57921844454453475</v>
      </c>
      <c r="BZ205" s="943">
        <f t="shared" si="173"/>
        <v>0.22622306068157694</v>
      </c>
      <c r="CA205" s="947">
        <f t="shared" si="174"/>
        <v>989.17568105842895</v>
      </c>
      <c r="CB205" s="831">
        <f t="shared" si="168"/>
        <v>9.4779206777033151E-2</v>
      </c>
      <c r="CC205" s="723">
        <f t="shared" si="169"/>
        <v>0.2983549397125923</v>
      </c>
      <c r="CD205" s="723">
        <f t="shared" si="170"/>
        <v>-0.10879652615852599</v>
      </c>
      <c r="CE205" s="786">
        <f>[3]OUTM!M205</f>
        <v>129.04611879468592</v>
      </c>
      <c r="CF205" s="779">
        <f>[1]OUTM!$T493</f>
        <v>0</v>
      </c>
      <c r="CG205" s="781">
        <f>[1]OUTM!$U493</f>
        <v>0</v>
      </c>
    </row>
    <row r="206" spans="1:85" ht="13.8" x14ac:dyDescent="0.25">
      <c r="A206" s="14">
        <v>2010.04</v>
      </c>
      <c r="B206" s="931">
        <f>[2]Pat!$B206/1000</f>
        <v>51.280999999999999</v>
      </c>
      <c r="C206" s="648">
        <v>1.00836622288179</v>
      </c>
      <c r="D206" s="649">
        <v>1</v>
      </c>
      <c r="E206" s="767">
        <v>52.082174979294599</v>
      </c>
      <c r="F206" s="768">
        <f t="shared" si="175"/>
        <v>50.855531290452227</v>
      </c>
      <c r="G206" s="769">
        <f t="shared" si="176"/>
        <v>50.855531290452227</v>
      </c>
      <c r="H206" s="772">
        <f t="shared" si="181"/>
        <v>51.536101486106972</v>
      </c>
      <c r="I206" s="662">
        <f t="shared" si="182"/>
        <v>1.0011449213620025E-2</v>
      </c>
      <c r="J206" s="665" t="e">
        <f t="shared" si="130"/>
        <v>#N/A</v>
      </c>
      <c r="K206" s="683"/>
      <c r="L206" s="684" t="str">
        <f t="shared" si="165"/>
        <v/>
      </c>
      <c r="M206" s="685">
        <f t="shared" si="137"/>
        <v>68.065926203935462</v>
      </c>
      <c r="N206" s="686">
        <f t="shared" si="138"/>
        <v>42.362874698426609</v>
      </c>
      <c r="O206" s="776">
        <v>58.094847956833775</v>
      </c>
      <c r="P206" s="691">
        <f t="shared" si="177"/>
        <v>-0.11289721380457263</v>
      </c>
      <c r="Q206" s="665" t="e">
        <f t="shared" si="131"/>
        <v>#N/A</v>
      </c>
      <c r="R206" s="683"/>
      <c r="S206" s="684" t="str">
        <f t="shared" si="132"/>
        <v/>
      </c>
      <c r="T206" s="695">
        <f t="shared" si="139"/>
        <v>0.10031064435826775</v>
      </c>
      <c r="U206" s="728">
        <f t="shared" si="140"/>
        <v>-0.22885871405365987</v>
      </c>
      <c r="V206" s="725">
        <f t="shared" si="146"/>
        <v>0.21995459860065503</v>
      </c>
      <c r="W206" s="726">
        <f t="shared" si="147"/>
        <v>0.27153878978441681</v>
      </c>
      <c r="X206" s="727">
        <f t="shared" si="152"/>
        <v>0.16486887472135936</v>
      </c>
      <c r="Y206" s="724">
        <f t="shared" si="144"/>
        <v>46.022349966061242</v>
      </c>
      <c r="Z206" s="108">
        <f t="shared" si="148"/>
        <v>6.8043152465711701E-2</v>
      </c>
      <c r="AA206" s="723">
        <f t="shared" si="148"/>
        <v>0.26104796967449617</v>
      </c>
      <c r="AB206" s="723">
        <f t="shared" si="148"/>
        <v>-0.12496166474307278</v>
      </c>
      <c r="AC206" s="931">
        <f>[2]Pat!$D206/1000</f>
        <v>122.379</v>
      </c>
      <c r="AD206" s="648">
        <v>0.97039581351619097</v>
      </c>
      <c r="AE206" s="649">
        <v>1</v>
      </c>
      <c r="AF206" s="767">
        <v>124.667117395071</v>
      </c>
      <c r="AG206" s="768">
        <f t="shared" si="178"/>
        <v>126.11245668565337</v>
      </c>
      <c r="AH206" s="769">
        <f t="shared" si="179"/>
        <v>126.11245668565337</v>
      </c>
      <c r="AI206" s="772">
        <f t="shared" si="183"/>
        <v>126.15090526821743</v>
      </c>
      <c r="AJ206" s="662">
        <f t="shared" si="184"/>
        <v>3.502291511167831E-3</v>
      </c>
      <c r="AK206" s="665" t="e">
        <f t="shared" si="129"/>
        <v>#N/A</v>
      </c>
      <c r="AL206" s="683"/>
      <c r="AM206" s="684" t="str">
        <f t="shared" si="141"/>
        <v/>
      </c>
      <c r="AN206" s="685">
        <f t="shared" si="142"/>
        <v>152.81870388489921</v>
      </c>
      <c r="AO206" s="686">
        <f t="shared" si="143"/>
        <v>111.18128610000392</v>
      </c>
      <c r="AP206" s="776">
        <v>130.29711939121967</v>
      </c>
      <c r="AQ206" s="691">
        <f t="shared" si="180"/>
        <v>-3.1821226304728611E-2</v>
      </c>
      <c r="AR206" s="665" t="e">
        <f t="shared" si="133"/>
        <v>#N/A</v>
      </c>
      <c r="AS206" s="683"/>
      <c r="AT206" s="684" t="str">
        <f t="shared" si="134"/>
        <v/>
      </c>
      <c r="AU206" s="695">
        <f t="shared" si="135"/>
        <v>0.12467345999446033</v>
      </c>
      <c r="AV206" s="728">
        <f t="shared" si="136"/>
        <v>-0.10434783779810797</v>
      </c>
      <c r="AW206" s="725">
        <f t="shared" si="149"/>
        <v>0.2543247389468124</v>
      </c>
      <c r="AX206" s="726">
        <f t="shared" si="150"/>
        <v>0.19959098654389718</v>
      </c>
      <c r="AY206" s="727">
        <f t="shared" si="153"/>
        <v>0.17271088321662353</v>
      </c>
      <c r="AZ206" s="724">
        <f t="shared" si="145"/>
        <v>116.4405905764191</v>
      </c>
      <c r="BA206" s="108">
        <f t="shared" si="151"/>
        <v>4.7029155077431911E-2</v>
      </c>
      <c r="BB206" s="723">
        <f t="shared" si="151"/>
        <v>0.1285735137719542</v>
      </c>
      <c r="BC206" s="723">
        <f t="shared" si="151"/>
        <v>-3.4515203617090359E-2</v>
      </c>
      <c r="BD206" s="1387">
        <v>1005.4562322949691</v>
      </c>
      <c r="BE206" s="648">
        <v>0.80806096282772899</v>
      </c>
      <c r="BF206" s="649">
        <v>1</v>
      </c>
      <c r="BG206" s="1374">
        <v>1288.26132602549</v>
      </c>
      <c r="BH206" s="1375">
        <f t="shared" si="155"/>
        <v>1244.2826451812189</v>
      </c>
      <c r="BI206" s="1376">
        <f t="shared" si="154"/>
        <v>1244.2826451812189</v>
      </c>
      <c r="BJ206" s="1378">
        <f t="shared" si="157"/>
        <v>1267.4520208856854</v>
      </c>
      <c r="BK206" s="335">
        <f t="shared" si="156"/>
        <v>3.1541474334241627E-2</v>
      </c>
      <c r="BL206" s="665" t="e">
        <f t="shared" si="158"/>
        <v>#N/A</v>
      </c>
      <c r="BM206" s="683"/>
      <c r="BN206" s="684" t="str">
        <f t="shared" si="159"/>
        <v/>
      </c>
      <c r="BO206" s="685">
        <f t="shared" si="171"/>
        <v>1453.1730541865854</v>
      </c>
      <c r="BP206" s="686">
        <f t="shared" si="172"/>
        <v>888.88515864602482</v>
      </c>
      <c r="BQ206" s="776">
        <v>1254.3240196485269</v>
      </c>
      <c r="BR206" s="691">
        <f t="shared" si="160"/>
        <v>1.0466196159455654E-2</v>
      </c>
      <c r="BS206" s="665" t="e">
        <f t="shared" si="161"/>
        <v>#N/A</v>
      </c>
      <c r="BT206" s="683"/>
      <c r="BU206" s="684" t="str">
        <f t="shared" si="162"/>
        <v/>
      </c>
      <c r="BV206" s="695">
        <f t="shared" si="163"/>
        <v>0.1816981557673496</v>
      </c>
      <c r="BW206" s="728">
        <f t="shared" si="164"/>
        <v>-0.32148068171816413</v>
      </c>
      <c r="BX206" s="725">
        <f t="shared" si="166"/>
        <v>0.47443517538452551</v>
      </c>
      <c r="BY206" s="726">
        <f t="shared" si="167"/>
        <v>0.58035047323955014</v>
      </c>
      <c r="BZ206" s="943">
        <f t="shared" si="173"/>
        <v>0.31555499703353918</v>
      </c>
      <c r="CA206" s="947">
        <f t="shared" si="174"/>
        <v>1023.1617927041732</v>
      </c>
      <c r="CB206" s="831">
        <f t="shared" si="168"/>
        <v>9.4779206777033151E-2</v>
      </c>
      <c r="CC206" s="723">
        <f t="shared" si="169"/>
        <v>0.2983549397125923</v>
      </c>
      <c r="CD206" s="723">
        <f t="shared" si="170"/>
        <v>-0.10879652615852599</v>
      </c>
      <c r="CE206" s="786">
        <f>[3]OUTM!M206</f>
        <v>135.33564630723731</v>
      </c>
      <c r="CF206" s="779">
        <f>[1]OUTM!$T494</f>
        <v>0</v>
      </c>
      <c r="CG206" s="781">
        <f>[1]OUTM!$U494</f>
        <v>0</v>
      </c>
    </row>
    <row r="207" spans="1:85" ht="13.8" x14ac:dyDescent="0.25">
      <c r="A207" s="14">
        <v>2010.05</v>
      </c>
      <c r="B207" s="931">
        <f>[2]Pat!$B207/1000</f>
        <v>50.941000000000003</v>
      </c>
      <c r="C207" s="648">
        <v>0.95841868493193205</v>
      </c>
      <c r="D207" s="649">
        <v>1</v>
      </c>
      <c r="E207" s="767">
        <v>52.779845943152701</v>
      </c>
      <c r="F207" s="768">
        <f t="shared" si="175"/>
        <v>53.15109231579504</v>
      </c>
      <c r="G207" s="769">
        <f t="shared" si="176"/>
        <v>53.15109231579504</v>
      </c>
      <c r="H207" s="772">
        <f t="shared" si="181"/>
        <v>52.714104724176764</v>
      </c>
      <c r="I207" s="662">
        <f t="shared" si="182"/>
        <v>2.26004997482432E-2</v>
      </c>
      <c r="J207" s="665" t="e">
        <f t="shared" si="130"/>
        <v>#N/A</v>
      </c>
      <c r="K207" s="683"/>
      <c r="L207" s="684" t="str">
        <f t="shared" si="165"/>
        <v/>
      </c>
      <c r="M207" s="685">
        <f t="shared" si="137"/>
        <v>68.065926203935462</v>
      </c>
      <c r="N207" s="686">
        <f t="shared" si="138"/>
        <v>42.362874698426609</v>
      </c>
      <c r="O207" s="776">
        <v>58.535871039731511</v>
      </c>
      <c r="P207" s="691">
        <f t="shared" si="177"/>
        <v>-9.9456388230785731E-2</v>
      </c>
      <c r="Q207" s="665" t="e">
        <f t="shared" si="131"/>
        <v>#N/A</v>
      </c>
      <c r="R207" s="683"/>
      <c r="S207" s="684" t="str">
        <f t="shared" si="132"/>
        <v/>
      </c>
      <c r="T207" s="695">
        <f t="shared" si="139"/>
        <v>0.10031064435826775</v>
      </c>
      <c r="U207" s="728">
        <f t="shared" si="140"/>
        <v>-0.22885871405365987</v>
      </c>
      <c r="V207" s="725">
        <f t="shared" si="146"/>
        <v>0.23200732320653028</v>
      </c>
      <c r="W207" s="726">
        <f t="shared" si="147"/>
        <v>0.28482985782172254</v>
      </c>
      <c r="X207" s="727">
        <f t="shared" si="152"/>
        <v>0.20464938903744589</v>
      </c>
      <c r="Y207" s="724">
        <f t="shared" si="144"/>
        <v>46.849594665417271</v>
      </c>
      <c r="Z207" s="108">
        <f t="shared" si="148"/>
        <v>6.8043152465711701E-2</v>
      </c>
      <c r="AA207" s="723">
        <f t="shared" si="148"/>
        <v>0.26104796967449617</v>
      </c>
      <c r="AB207" s="723">
        <f t="shared" si="148"/>
        <v>-0.12496166474307278</v>
      </c>
      <c r="AC207" s="931">
        <f>[2]Pat!$D207/1000</f>
        <v>113.119</v>
      </c>
      <c r="AD207" s="648">
        <v>0.90970718647488302</v>
      </c>
      <c r="AE207" s="649">
        <v>1</v>
      </c>
      <c r="AF207" s="767">
        <v>124.68840821741099</v>
      </c>
      <c r="AG207" s="768">
        <f t="shared" si="178"/>
        <v>124.34660479965683</v>
      </c>
      <c r="AH207" s="769">
        <f t="shared" si="179"/>
        <v>124.34660479965683</v>
      </c>
      <c r="AI207" s="772">
        <f t="shared" si="183"/>
        <v>124.94734905494977</v>
      </c>
      <c r="AJ207" s="662">
        <f t="shared" si="184"/>
        <v>-9.5864101776270364E-3</v>
      </c>
      <c r="AK207" s="665" t="e">
        <f t="shared" si="129"/>
        <v>#N/A</v>
      </c>
      <c r="AL207" s="683"/>
      <c r="AM207" s="684" t="str">
        <f t="shared" si="141"/>
        <v/>
      </c>
      <c r="AN207" s="685">
        <f t="shared" si="142"/>
        <v>155.98786319634905</v>
      </c>
      <c r="AO207" s="686">
        <f t="shared" si="143"/>
        <v>115.05855342017264</v>
      </c>
      <c r="AP207" s="776">
        <v>130.95613819932964</v>
      </c>
      <c r="AQ207" s="691">
        <f t="shared" si="180"/>
        <v>-4.5883982431078052E-2</v>
      </c>
      <c r="AR207" s="665" t="e">
        <f t="shared" si="133"/>
        <v>#N/A</v>
      </c>
      <c r="AS207" s="683"/>
      <c r="AT207" s="684" t="str">
        <f t="shared" si="134"/>
        <v/>
      </c>
      <c r="AU207" s="695">
        <f t="shared" si="135"/>
        <v>0.14330251252980286</v>
      </c>
      <c r="AV207" s="728">
        <f t="shared" si="136"/>
        <v>-8.6541384196679672E-2</v>
      </c>
      <c r="AW207" s="725">
        <f t="shared" si="149"/>
        <v>0.21564299093040029</v>
      </c>
      <c r="AX207" s="726">
        <f t="shared" si="150"/>
        <v>0.13902725807855942</v>
      </c>
      <c r="AY207" s="727">
        <f t="shared" si="153"/>
        <v>0.15969186616914244</v>
      </c>
      <c r="AZ207" s="724">
        <f t="shared" si="145"/>
        <v>118.28762545563229</v>
      </c>
      <c r="BA207" s="108">
        <f t="shared" si="151"/>
        <v>4.7029155077431911E-2</v>
      </c>
      <c r="BB207" s="723">
        <f t="shared" si="151"/>
        <v>0.1285735137719542</v>
      </c>
      <c r="BC207" s="723">
        <f t="shared" si="151"/>
        <v>-3.4515203617090359E-2</v>
      </c>
      <c r="BD207" s="1387">
        <v>1048.5321271166795</v>
      </c>
      <c r="BE207" s="648">
        <v>0.77124839933516998</v>
      </c>
      <c r="BF207" s="649">
        <v>1</v>
      </c>
      <c r="BG207" s="1374">
        <v>1336.4704862969199</v>
      </c>
      <c r="BH207" s="1375">
        <f t="shared" si="155"/>
        <v>1359.5258389132905</v>
      </c>
      <c r="BI207" s="1376">
        <f t="shared" si="154"/>
        <v>1359.5258389132905</v>
      </c>
      <c r="BJ207" s="1378">
        <f t="shared" si="157"/>
        <v>1324.6884428727424</v>
      </c>
      <c r="BK207" s="335">
        <f t="shared" si="156"/>
        <v>4.4168691912387426E-2</v>
      </c>
      <c r="BL207" s="665" t="e">
        <f t="shared" si="158"/>
        <v>#N/A</v>
      </c>
      <c r="BM207" s="683"/>
      <c r="BN207" s="684" t="str">
        <f t="shared" si="159"/>
        <v/>
      </c>
      <c r="BO207" s="685">
        <f t="shared" si="171"/>
        <v>1453.1730541865854</v>
      </c>
      <c r="BP207" s="686">
        <f t="shared" si="172"/>
        <v>900.28450171393115</v>
      </c>
      <c r="BQ207" s="776">
        <v>1248.1867400669801</v>
      </c>
      <c r="BR207" s="691">
        <f t="shared" si="160"/>
        <v>6.1290270397887037E-2</v>
      </c>
      <c r="BS207" s="665" t="e">
        <f t="shared" si="161"/>
        <v>#N/A</v>
      </c>
      <c r="BT207" s="683"/>
      <c r="BU207" s="684" t="str">
        <f t="shared" si="162"/>
        <v/>
      </c>
      <c r="BV207" s="695">
        <f t="shared" si="163"/>
        <v>0.1816981557673496</v>
      </c>
      <c r="BW207" s="728">
        <f t="shared" si="164"/>
        <v>-0.30947935138985982</v>
      </c>
      <c r="BX207" s="725">
        <f t="shared" si="166"/>
        <v>0.52169266332972652</v>
      </c>
      <c r="BY207" s="726">
        <f t="shared" si="167"/>
        <v>0.61094988617406498</v>
      </c>
      <c r="BZ207" s="943">
        <f t="shared" si="173"/>
        <v>0.41179462960520108</v>
      </c>
      <c r="CA207" s="947">
        <f t="shared" si="174"/>
        <v>1061.0078187392085</v>
      </c>
      <c r="CB207" s="831">
        <f t="shared" si="168"/>
        <v>9.4779206777033151E-2</v>
      </c>
      <c r="CC207" s="723">
        <f t="shared" si="169"/>
        <v>0.2983549397125923</v>
      </c>
      <c r="CD207" s="723">
        <f t="shared" si="170"/>
        <v>-0.10879652615852599</v>
      </c>
      <c r="CE207" s="786">
        <f>[3]OUTM!M207</f>
        <v>138.74116141524053</v>
      </c>
      <c r="CF207" s="779">
        <f>[1]OUTM!$T495</f>
        <v>0</v>
      </c>
      <c r="CG207" s="781">
        <f>[1]OUTM!$U495</f>
        <v>0</v>
      </c>
    </row>
    <row r="208" spans="1:85" ht="13.8" x14ac:dyDescent="0.25">
      <c r="A208" s="14">
        <v>2010.06</v>
      </c>
      <c r="B208" s="931">
        <f>[2]Pat!$B208/1000</f>
        <v>55.061</v>
      </c>
      <c r="C208" s="648">
        <v>1.0253692724380701</v>
      </c>
      <c r="D208" s="649">
        <v>1</v>
      </c>
      <c r="E208" s="767">
        <v>53.509392244447703</v>
      </c>
      <c r="F208" s="768">
        <f t="shared" si="175"/>
        <v>53.698702974664727</v>
      </c>
      <c r="G208" s="769">
        <f t="shared" si="176"/>
        <v>53.698702974664727</v>
      </c>
      <c r="H208" s="772">
        <f t="shared" si="181"/>
        <v>53.820661127988927</v>
      </c>
      <c r="I208" s="662">
        <f t="shared" si="182"/>
        <v>2.0774367718457962E-2</v>
      </c>
      <c r="J208" s="665" t="e">
        <f t="shared" si="130"/>
        <v>#N/A</v>
      </c>
      <c r="K208" s="683"/>
      <c r="L208" s="684" t="str">
        <f t="shared" si="165"/>
        <v/>
      </c>
      <c r="M208" s="685">
        <f t="shared" si="137"/>
        <v>68.944531490961054</v>
      </c>
      <c r="N208" s="686">
        <f t="shared" si="138"/>
        <v>42.362874698426609</v>
      </c>
      <c r="O208" s="776">
        <v>58.972739023094547</v>
      </c>
      <c r="P208" s="691">
        <f t="shared" si="177"/>
        <v>-8.7363720601276396E-2</v>
      </c>
      <c r="Q208" s="665" t="e">
        <f t="shared" si="131"/>
        <v>#N/A</v>
      </c>
      <c r="R208" s="683"/>
      <c r="S208" s="684" t="str">
        <f t="shared" si="132"/>
        <v/>
      </c>
      <c r="T208" s="695">
        <f t="shared" si="139"/>
        <v>0.10116037764820263</v>
      </c>
      <c r="U208" s="728">
        <f t="shared" si="140"/>
        <v>-0.22885871405365987</v>
      </c>
      <c r="V208" s="725">
        <f t="shared" si="146"/>
        <v>0.24898180093359157</v>
      </c>
      <c r="W208" s="726">
        <f t="shared" si="147"/>
        <v>0.29186816981191366</v>
      </c>
      <c r="X208" s="727">
        <f t="shared" si="152"/>
        <v>0.23253716811240377</v>
      </c>
      <c r="Y208" s="724">
        <f t="shared" si="144"/>
        <v>47.743680627082654</v>
      </c>
      <c r="Z208" s="108">
        <f t="shared" si="148"/>
        <v>6.8043152465711701E-2</v>
      </c>
      <c r="AA208" s="723">
        <f t="shared" si="148"/>
        <v>0.26104796967449617</v>
      </c>
      <c r="AB208" s="723">
        <f t="shared" si="148"/>
        <v>-0.12496166474307278</v>
      </c>
      <c r="AC208" s="931">
        <f>[2]Pat!$D208/1000</f>
        <v>123.846</v>
      </c>
      <c r="AD208" s="648">
        <v>0.99089697566695101</v>
      </c>
      <c r="AE208" s="649">
        <v>1</v>
      </c>
      <c r="AF208" s="767">
        <v>124.481027265648</v>
      </c>
      <c r="AG208" s="768">
        <f t="shared" si="178"/>
        <v>124.983729934832</v>
      </c>
      <c r="AH208" s="769">
        <f t="shared" si="179"/>
        <v>124.983729934832</v>
      </c>
      <c r="AI208" s="772">
        <f t="shared" si="183"/>
        <v>124.47694428953108</v>
      </c>
      <c r="AJ208" s="662">
        <f t="shared" si="184"/>
        <v>-3.7719286829082806E-3</v>
      </c>
      <c r="AK208" s="665" t="e">
        <f t="shared" si="129"/>
        <v>#N/A</v>
      </c>
      <c r="AL208" s="683"/>
      <c r="AM208" s="684" t="str">
        <f t="shared" si="141"/>
        <v/>
      </c>
      <c r="AN208" s="685">
        <f t="shared" si="142"/>
        <v>155.98786319634905</v>
      </c>
      <c r="AO208" s="686">
        <f t="shared" si="143"/>
        <v>115.05855342017264</v>
      </c>
      <c r="AP208" s="776">
        <v>131.60742292269856</v>
      </c>
      <c r="AQ208" s="691">
        <f t="shared" si="180"/>
        <v>-5.4179912309016753E-2</v>
      </c>
      <c r="AR208" s="665" t="e">
        <f t="shared" si="133"/>
        <v>#N/A</v>
      </c>
      <c r="AS208" s="683"/>
      <c r="AT208" s="684" t="str">
        <f t="shared" si="134"/>
        <v/>
      </c>
      <c r="AU208" s="695">
        <f t="shared" si="135"/>
        <v>0.14330251252980286</v>
      </c>
      <c r="AV208" s="728">
        <f t="shared" si="136"/>
        <v>-8.6541384196679672E-2</v>
      </c>
      <c r="AW208" s="725">
        <f t="shared" si="149"/>
        <v>0.17587512841711406</v>
      </c>
      <c r="AX208" s="726">
        <f t="shared" si="150"/>
        <v>9.8731506267048408E-2</v>
      </c>
      <c r="AY208" s="727">
        <f t="shared" si="153"/>
        <v>0.14657891261618605</v>
      </c>
      <c r="AZ208" s="724">
        <f t="shared" si="145"/>
        <v>119.83912229635561</v>
      </c>
      <c r="BA208" s="108">
        <f t="shared" si="151"/>
        <v>4.7029155077431911E-2</v>
      </c>
      <c r="BB208" s="723">
        <f t="shared" si="151"/>
        <v>0.1285735137719542</v>
      </c>
      <c r="BC208" s="723">
        <f t="shared" si="151"/>
        <v>-3.4515203617090359E-2</v>
      </c>
      <c r="BD208" s="1387">
        <v>1197.775808044674</v>
      </c>
      <c r="BE208" s="648">
        <v>0.89692853388136795</v>
      </c>
      <c r="BF208" s="649">
        <v>1</v>
      </c>
      <c r="BG208" s="1374">
        <v>1382.1536391736699</v>
      </c>
      <c r="BH208" s="1375">
        <f t="shared" si="155"/>
        <v>1335.4194484831694</v>
      </c>
      <c r="BI208" s="1376">
        <f t="shared" si="154"/>
        <v>1335.4194484831694</v>
      </c>
      <c r="BJ208" s="1378">
        <f t="shared" si="157"/>
        <v>1372.2563457485901</v>
      </c>
      <c r="BK208" s="335">
        <f t="shared" si="156"/>
        <v>3.5279058441224205E-2</v>
      </c>
      <c r="BL208" s="665" t="e">
        <f t="shared" si="158"/>
        <v>#N/A</v>
      </c>
      <c r="BM208" s="683"/>
      <c r="BN208" s="684" t="str">
        <f t="shared" si="159"/>
        <v/>
      </c>
      <c r="BO208" s="685">
        <f t="shared" si="171"/>
        <v>1453.1730541865854</v>
      </c>
      <c r="BP208" s="686">
        <f t="shared" si="172"/>
        <v>907.82891567696356</v>
      </c>
      <c r="BQ208" s="776">
        <v>1242.0451603660006</v>
      </c>
      <c r="BR208" s="691">
        <f t="shared" si="160"/>
        <v>0.10483611187230868</v>
      </c>
      <c r="BS208" s="665" t="e">
        <f t="shared" si="161"/>
        <v>#N/A</v>
      </c>
      <c r="BT208" s="683"/>
      <c r="BU208" s="684" t="str">
        <f t="shared" si="162"/>
        <v/>
      </c>
      <c r="BV208" s="695">
        <f t="shared" si="163"/>
        <v>0.1816981557673496</v>
      </c>
      <c r="BW208" s="728">
        <f t="shared" si="164"/>
        <v>-0.30034222267594435</v>
      </c>
      <c r="BX208" s="725">
        <f t="shared" si="166"/>
        <v>0.55810598945141998</v>
      </c>
      <c r="BY208" s="726">
        <f t="shared" si="167"/>
        <v>0.60785228787224499</v>
      </c>
      <c r="BZ208" s="943">
        <f t="shared" si="173"/>
        <v>0.48118889283284205</v>
      </c>
      <c r="CA208" s="947">
        <f t="shared" si="174"/>
        <v>1101.9691146336047</v>
      </c>
      <c r="CB208" s="831">
        <f t="shared" si="168"/>
        <v>9.4779206777033151E-2</v>
      </c>
      <c r="CC208" s="723">
        <f t="shared" si="169"/>
        <v>0.2983549397125923</v>
      </c>
      <c r="CD208" s="723">
        <f t="shared" si="170"/>
        <v>-0.10879652615852599</v>
      </c>
      <c r="CE208" s="786">
        <f>[3]OUTM!M208</f>
        <v>138.69033961938695</v>
      </c>
      <c r="CF208" s="779">
        <f>[1]OUTM!$T496</f>
        <v>0</v>
      </c>
      <c r="CG208" s="781">
        <f>[1]OUTM!$U496</f>
        <v>0</v>
      </c>
    </row>
    <row r="209" spans="1:85" ht="13.8" x14ac:dyDescent="0.25">
      <c r="A209" s="14">
        <v>2010.07</v>
      </c>
      <c r="B209" s="931">
        <f>[2]Pat!$B209/1000</f>
        <v>57.692999999999998</v>
      </c>
      <c r="C209" s="648">
        <v>1.0540586444853901</v>
      </c>
      <c r="D209" s="649">
        <v>1</v>
      </c>
      <c r="E209" s="767">
        <v>54.499141130759298</v>
      </c>
      <c r="F209" s="768">
        <f t="shared" si="175"/>
        <v>54.734146246831202</v>
      </c>
      <c r="G209" s="769">
        <f t="shared" si="176"/>
        <v>54.734146246831202</v>
      </c>
      <c r="H209" s="772">
        <f t="shared" si="181"/>
        <v>54.61157075680282</v>
      </c>
      <c r="I209" s="662">
        <f t="shared" si="182"/>
        <v>1.45883496409656E-2</v>
      </c>
      <c r="J209" s="665" t="e">
        <f t="shared" si="130"/>
        <v>#N/A</v>
      </c>
      <c r="K209" s="683"/>
      <c r="L209" s="684" t="str">
        <f t="shared" si="165"/>
        <v/>
      </c>
      <c r="M209" s="685">
        <f t="shared" si="137"/>
        <v>70.361187451741287</v>
      </c>
      <c r="N209" s="686">
        <f t="shared" si="138"/>
        <v>43.205989525842156</v>
      </c>
      <c r="O209" s="776">
        <v>59.404845891436324</v>
      </c>
      <c r="P209" s="691">
        <f t="shared" si="177"/>
        <v>-8.0688284982563863E-2</v>
      </c>
      <c r="Q209" s="665" t="e">
        <f t="shared" si="131"/>
        <v>#N/A</v>
      </c>
      <c r="R209" s="683"/>
      <c r="S209" s="684" t="str">
        <f t="shared" si="132"/>
        <v/>
      </c>
      <c r="T209" s="695">
        <f t="shared" si="139"/>
        <v>0.11737380391900087</v>
      </c>
      <c r="U209" s="728">
        <f t="shared" si="140"/>
        <v>-0.21998566605449366</v>
      </c>
      <c r="V209" s="725">
        <f t="shared" si="146"/>
        <v>0.2734958476480609</v>
      </c>
      <c r="W209" s="726">
        <f t="shared" si="147"/>
        <v>0.28161544456453047</v>
      </c>
      <c r="X209" s="727">
        <f t="shared" si="152"/>
        <v>0.24452129418697788</v>
      </c>
      <c r="Y209" s="724">
        <f t="shared" si="144"/>
        <v>48.721045274109727</v>
      </c>
      <c r="Z209" s="108">
        <f t="shared" si="148"/>
        <v>6.8043152465711701E-2</v>
      </c>
      <c r="AA209" s="723">
        <f t="shared" si="148"/>
        <v>0.26104796967449617</v>
      </c>
      <c r="AB209" s="723">
        <f t="shared" si="148"/>
        <v>-0.12496166474307278</v>
      </c>
      <c r="AC209" s="931">
        <f>[2]Pat!$D209/1000</f>
        <v>128.95500000000001</v>
      </c>
      <c r="AD209" s="648">
        <v>1.04337831919793</v>
      </c>
      <c r="AE209" s="649">
        <v>1</v>
      </c>
      <c r="AF209" s="767">
        <v>124.46480479186</v>
      </c>
      <c r="AG209" s="768">
        <f t="shared" si="178"/>
        <v>123.5937124888035</v>
      </c>
      <c r="AH209" s="769">
        <f t="shared" si="179"/>
        <v>123.5937124888035</v>
      </c>
      <c r="AI209" s="772">
        <f t="shared" si="183"/>
        <v>123.72301905028753</v>
      </c>
      <c r="AJ209" s="662">
        <f t="shared" si="184"/>
        <v>-6.075162525366419E-3</v>
      </c>
      <c r="AK209" s="665" t="e">
        <f t="shared" ref="AK209:AK272" si="185">IF(AL209="",NA(),IFERROR((AI209+AL209*AK$8),NA()))</f>
        <v>#N/A</v>
      </c>
      <c r="AL209" s="683"/>
      <c r="AM209" s="684" t="str">
        <f t="shared" si="141"/>
        <v/>
      </c>
      <c r="AN209" s="685">
        <f t="shared" si="142"/>
        <v>155.98786319634905</v>
      </c>
      <c r="AO209" s="686">
        <f t="shared" si="143"/>
        <v>115.29821247708686</v>
      </c>
      <c r="AP209" s="776">
        <v>132.25017871404123</v>
      </c>
      <c r="AQ209" s="691">
        <f t="shared" si="180"/>
        <v>-6.4477490667075754E-2</v>
      </c>
      <c r="AR209" s="665" t="e">
        <f t="shared" si="133"/>
        <v>#N/A</v>
      </c>
      <c r="AS209" s="683"/>
      <c r="AT209" s="684" t="str">
        <f t="shared" si="134"/>
        <v/>
      </c>
      <c r="AU209" s="695">
        <f t="shared" si="135"/>
        <v>0.14330251252980286</v>
      </c>
      <c r="AV209" s="728">
        <f t="shared" si="136"/>
        <v>-8.6541384196679672E-2</v>
      </c>
      <c r="AW209" s="725">
        <f t="shared" si="149"/>
        <v>0.11280435215511675</v>
      </c>
      <c r="AX209" s="726">
        <f t="shared" si="150"/>
        <v>6.0651520478266496E-2</v>
      </c>
      <c r="AY209" s="727">
        <f t="shared" si="153"/>
        <v>0.12564450016667217</v>
      </c>
      <c r="AZ209" s="724">
        <f t="shared" si="145"/>
        <v>120.88426670887925</v>
      </c>
      <c r="BA209" s="108">
        <f t="shared" si="151"/>
        <v>4.7029155077431911E-2</v>
      </c>
      <c r="BB209" s="723">
        <f t="shared" si="151"/>
        <v>0.1285735137719542</v>
      </c>
      <c r="BC209" s="723">
        <f t="shared" si="151"/>
        <v>-3.4515203617090359E-2</v>
      </c>
      <c r="BD209" s="1387">
        <v>1347.3284232502369</v>
      </c>
      <c r="BE209" s="648">
        <v>0.923675034296214</v>
      </c>
      <c r="BF209" s="649">
        <v>1</v>
      </c>
      <c r="BG209" s="1374">
        <v>1416.5612466298101</v>
      </c>
      <c r="BH209" s="1375">
        <f t="shared" si="155"/>
        <v>1458.6606471147311</v>
      </c>
      <c r="BI209" s="1376">
        <f t="shared" si="154"/>
        <v>1458.6606471147311</v>
      </c>
      <c r="BJ209" s="1378">
        <f t="shared" si="157"/>
        <v>1428.2909785781762</v>
      </c>
      <c r="BK209" s="335">
        <f t="shared" si="156"/>
        <v>4.0022256895414519E-2</v>
      </c>
      <c r="BL209" s="665" t="e">
        <f t="shared" si="158"/>
        <v>#N/A</v>
      </c>
      <c r="BM209" s="683"/>
      <c r="BN209" s="684" t="str">
        <f t="shared" si="159"/>
        <v/>
      </c>
      <c r="BO209" s="685">
        <f t="shared" si="171"/>
        <v>1453.1730541865854</v>
      </c>
      <c r="BP209" s="686">
        <f t="shared" si="172"/>
        <v>936.9548471797915</v>
      </c>
      <c r="BQ209" s="776">
        <v>1235.8950516807579</v>
      </c>
      <c r="BR209" s="691">
        <f t="shared" si="160"/>
        <v>0.15567335319918074</v>
      </c>
      <c r="BS209" s="665" t="e">
        <f t="shared" si="161"/>
        <v>#N/A</v>
      </c>
      <c r="BT209" s="683"/>
      <c r="BU209" s="684" t="str">
        <f t="shared" si="162"/>
        <v/>
      </c>
      <c r="BV209" s="695">
        <f t="shared" si="163"/>
        <v>0.1816981557673496</v>
      </c>
      <c r="BW209" s="728">
        <f t="shared" si="164"/>
        <v>-0.27441464954107131</v>
      </c>
      <c r="BX209" s="725">
        <f t="shared" si="166"/>
        <v>0.60683409401703781</v>
      </c>
      <c r="BY209" s="726">
        <f t="shared" si="167"/>
        <v>0.6142254562277234</v>
      </c>
      <c r="BZ209" s="943">
        <f t="shared" si="173"/>
        <v>0.53566609390719133</v>
      </c>
      <c r="CA209" s="947">
        <f t="shared" si="174"/>
        <v>1146.9195996279507</v>
      </c>
      <c r="CB209" s="831">
        <f t="shared" si="168"/>
        <v>9.4779206777033151E-2</v>
      </c>
      <c r="CC209" s="723">
        <f t="shared" si="169"/>
        <v>0.2983549397125923</v>
      </c>
      <c r="CD209" s="723">
        <f t="shared" si="170"/>
        <v>-0.10879652615852599</v>
      </c>
      <c r="CE209" s="786">
        <f>[3]OUTM!M209</f>
        <v>139.74362382049807</v>
      </c>
      <c r="CF209" s="779">
        <f>[1]OUTM!$T497</f>
        <v>0</v>
      </c>
      <c r="CG209" s="781">
        <f>[1]OUTM!$U497</f>
        <v>0</v>
      </c>
    </row>
    <row r="210" spans="1:85" ht="13.8" x14ac:dyDescent="0.25">
      <c r="A210" s="14">
        <v>2010.08</v>
      </c>
      <c r="B210" s="931">
        <f>[2]Pat!$B210/1000</f>
        <v>57.622999999999998</v>
      </c>
      <c r="C210" s="648">
        <v>1.04239766003893</v>
      </c>
      <c r="D210" s="649">
        <v>1</v>
      </c>
      <c r="E210" s="767">
        <v>55.993728246445301</v>
      </c>
      <c r="F210" s="768">
        <f t="shared" si="175"/>
        <v>55.279287558884178</v>
      </c>
      <c r="G210" s="769">
        <f t="shared" si="176"/>
        <v>55.279287558884178</v>
      </c>
      <c r="H210" s="772">
        <f t="shared" si="181"/>
        <v>55.984941086783692</v>
      </c>
      <c r="I210" s="662">
        <f t="shared" si="182"/>
        <v>2.4836966485977614E-2</v>
      </c>
      <c r="J210" s="665" t="e">
        <f t="shared" ref="J210:J273" si="186">IF(K210="",NA(),IFERROR((H210+K210*J$8),NA()))</f>
        <v>#N/A</v>
      </c>
      <c r="K210" s="683"/>
      <c r="L210" s="684" t="str">
        <f t="shared" si="165"/>
        <v/>
      </c>
      <c r="M210" s="685">
        <f t="shared" si="137"/>
        <v>71.312024612130855</v>
      </c>
      <c r="N210" s="686">
        <f t="shared" si="138"/>
        <v>45.33622865083462</v>
      </c>
      <c r="O210" s="776">
        <v>59.831558879125438</v>
      </c>
      <c r="P210" s="691">
        <f t="shared" si="177"/>
        <v>-6.4290783399323814E-2</v>
      </c>
      <c r="Q210" s="665" t="e">
        <f t="shared" ref="Q210:Q273" si="187">IF(R210="",NA(),IFERROR((H210+R210*Q$8),NA()))</f>
        <v>#N/A</v>
      </c>
      <c r="R210" s="683"/>
      <c r="S210" s="684" t="str">
        <f t="shared" ref="S210:S273" si="188">IF(P210=T210,1,IF(P210=U210,-1,""))</f>
        <v/>
      </c>
      <c r="T210" s="695">
        <f t="shared" si="139"/>
        <v>0.1262478730220844</v>
      </c>
      <c r="U210" s="728">
        <f t="shared" si="140"/>
        <v>-0.18819722996478283</v>
      </c>
      <c r="V210" s="725">
        <f t="shared" si="146"/>
        <v>0.31655333733587909</v>
      </c>
      <c r="W210" s="726">
        <f t="shared" si="147"/>
        <v>0.29248029092875738</v>
      </c>
      <c r="X210" s="727">
        <f t="shared" si="152"/>
        <v>0.26277049070242842</v>
      </c>
      <c r="Y210" s="724">
        <f t="shared" si="144"/>
        <v>49.842801316889066</v>
      </c>
      <c r="Z210" s="108">
        <f t="shared" si="148"/>
        <v>6.8043152465711701E-2</v>
      </c>
      <c r="AA210" s="723">
        <f t="shared" si="148"/>
        <v>0.26104796967449617</v>
      </c>
      <c r="AB210" s="723">
        <f t="shared" si="148"/>
        <v>-0.12496166474307278</v>
      </c>
      <c r="AC210" s="931">
        <f>[2]Pat!$D210/1000</f>
        <v>135.798</v>
      </c>
      <c r="AD210" s="648">
        <v>1.1065594894005399</v>
      </c>
      <c r="AE210" s="649">
        <v>1</v>
      </c>
      <c r="AF210" s="767">
        <v>125.49800930665199</v>
      </c>
      <c r="AG210" s="768">
        <f t="shared" si="178"/>
        <v>122.7209212887111</v>
      </c>
      <c r="AH210" s="769">
        <f t="shared" si="179"/>
        <v>122.7209212887111</v>
      </c>
      <c r="AI210" s="772">
        <f t="shared" si="183"/>
        <v>124.37263856655842</v>
      </c>
      <c r="AJ210" s="662">
        <f t="shared" si="184"/>
        <v>5.2368590981800699E-3</v>
      </c>
      <c r="AK210" s="665" t="e">
        <f t="shared" si="185"/>
        <v>#N/A</v>
      </c>
      <c r="AL210" s="683"/>
      <c r="AM210" s="684" t="str">
        <f t="shared" si="141"/>
        <v/>
      </c>
      <c r="AN210" s="685">
        <f t="shared" si="142"/>
        <v>155.98786319634905</v>
      </c>
      <c r="AO210" s="686">
        <f t="shared" si="143"/>
        <v>118.7131497693281</v>
      </c>
      <c r="AP210" s="776">
        <v>132.88357370385734</v>
      </c>
      <c r="AQ210" s="691">
        <f t="shared" si="180"/>
        <v>-6.404806026865506E-2</v>
      </c>
      <c r="AR210" s="665" t="e">
        <f t="shared" ref="AR210:AR273" si="189">IF(AS210="",NA(),IFERROR((AI210+AS210*AR$8),NA()))</f>
        <v>#N/A</v>
      </c>
      <c r="AS210" s="683"/>
      <c r="AT210" s="684" t="str">
        <f t="shared" ref="AT210:AT273" si="190">IF(AQ210=AU210,1,IF(AQ210=AV210,-1,""))</f>
        <v/>
      </c>
      <c r="AU210" s="695">
        <f t="shared" ref="AU210:AU273" si="191">MAX(AQ201:AQ219)</f>
        <v>0.14330251252980286</v>
      </c>
      <c r="AV210" s="728">
        <f t="shared" ref="AV210:AV273" si="192">MIN(AQ201:AQ219)</f>
        <v>-6.9636142888761077E-2</v>
      </c>
      <c r="AW210" s="725">
        <f t="shared" si="149"/>
        <v>7.730746728702087E-2</v>
      </c>
      <c r="AX210" s="726">
        <f t="shared" si="150"/>
        <v>5.3924148484721046E-2</v>
      </c>
      <c r="AY210" s="727">
        <f t="shared" si="153"/>
        <v>0.11821107812105502</v>
      </c>
      <c r="AZ210" s="724">
        <f t="shared" si="145"/>
        <v>121.62801396607269</v>
      </c>
      <c r="BA210" s="108">
        <f t="shared" si="151"/>
        <v>4.7029155077431911E-2</v>
      </c>
      <c r="BB210" s="723">
        <f t="shared" si="151"/>
        <v>0.1285735137719542</v>
      </c>
      <c r="BC210" s="723">
        <f t="shared" si="151"/>
        <v>-3.4515203617090359E-2</v>
      </c>
      <c r="BD210" s="1387">
        <v>1502.1651902032327</v>
      </c>
      <c r="BE210" s="648">
        <v>0.96724457063167302</v>
      </c>
      <c r="BF210" s="649">
        <v>0.22872731334205901</v>
      </c>
      <c r="BG210" s="1374">
        <v>1432.9582066660601</v>
      </c>
      <c r="BH210" s="1375">
        <f t="shared" si="155"/>
        <v>1553.0355360094934</v>
      </c>
      <c r="BI210" s="1376">
        <f t="shared" si="154"/>
        <v>1460.4231716000731</v>
      </c>
      <c r="BJ210" s="1378">
        <f t="shared" si="157"/>
        <v>1453.1730541865854</v>
      </c>
      <c r="BK210" s="335">
        <f t="shared" si="156"/>
        <v>1.727086912341172E-2</v>
      </c>
      <c r="BL210" s="665">
        <f t="shared" si="158"/>
        <v>1553.1730541865854</v>
      </c>
      <c r="BM210" s="683">
        <v>1</v>
      </c>
      <c r="BN210" s="684">
        <f t="shared" si="159"/>
        <v>1</v>
      </c>
      <c r="BO210" s="685">
        <f t="shared" si="171"/>
        <v>1453.1730541865854</v>
      </c>
      <c r="BP210" s="686">
        <f t="shared" si="172"/>
        <v>984.24281621246735</v>
      </c>
      <c r="BQ210" s="776">
        <v>1229.7328612169581</v>
      </c>
      <c r="BR210" s="691">
        <f t="shared" si="160"/>
        <v>0.1816981557673496</v>
      </c>
      <c r="BS210" s="665">
        <f t="shared" si="161"/>
        <v>1553.1730541865854</v>
      </c>
      <c r="BT210" s="683">
        <v>1</v>
      </c>
      <c r="BU210" s="684">
        <f t="shared" si="162"/>
        <v>1</v>
      </c>
      <c r="BV210" s="695">
        <f t="shared" si="163"/>
        <v>0.1816981557673496</v>
      </c>
      <c r="BW210" s="728">
        <f t="shared" si="164"/>
        <v>-0.23411531321313273</v>
      </c>
      <c r="BX210" s="725">
        <f t="shared" si="166"/>
        <v>0.61412648048487317</v>
      </c>
      <c r="BY210" s="726">
        <f t="shared" si="167"/>
        <v>0.54794578126876581</v>
      </c>
      <c r="BZ210" s="943">
        <f t="shared" si="173"/>
        <v>0.53232131072323519</v>
      </c>
      <c r="CA210" s="947">
        <f t="shared" si="174"/>
        <v>1192.9936456673386</v>
      </c>
      <c r="CB210" s="831">
        <f t="shared" si="168"/>
        <v>9.4779206777033151E-2</v>
      </c>
      <c r="CC210" s="723">
        <f t="shared" si="169"/>
        <v>0.2983549397125923</v>
      </c>
      <c r="CD210" s="723">
        <f t="shared" si="170"/>
        <v>-0.10879652615852599</v>
      </c>
      <c r="CE210" s="786">
        <f>[3]OUTM!M210</f>
        <v>141.18804508505855</v>
      </c>
      <c r="CF210" s="779">
        <f>[1]OUTM!$T498</f>
        <v>0</v>
      </c>
      <c r="CG210" s="781">
        <f>[1]OUTM!$U498</f>
        <v>0</v>
      </c>
    </row>
    <row r="211" spans="1:85" ht="13.8" x14ac:dyDescent="0.25">
      <c r="A211" s="14">
        <v>2010.09</v>
      </c>
      <c r="B211" s="931">
        <f>[2]Pat!$B211/1000</f>
        <v>64.234999999999999</v>
      </c>
      <c r="C211" s="648">
        <v>1.09528113837093</v>
      </c>
      <c r="D211" s="649">
        <v>1</v>
      </c>
      <c r="E211" s="767">
        <v>58.076307742967998</v>
      </c>
      <c r="F211" s="768">
        <f t="shared" si="175"/>
        <v>58.647042982535183</v>
      </c>
      <c r="G211" s="769">
        <f t="shared" si="176"/>
        <v>58.647042982535183</v>
      </c>
      <c r="H211" s="772">
        <f t="shared" si="181"/>
        <v>57.59882214421728</v>
      </c>
      <c r="I211" s="662">
        <f t="shared" si="182"/>
        <v>2.8419373199627701E-2</v>
      </c>
      <c r="J211" s="665" t="e">
        <f t="shared" si="186"/>
        <v>#N/A</v>
      </c>
      <c r="K211" s="683"/>
      <c r="L211" s="684" t="str">
        <f t="shared" si="165"/>
        <v/>
      </c>
      <c r="M211" s="685">
        <f t="shared" si="137"/>
        <v>73.139373858742914</v>
      </c>
      <c r="N211" s="686">
        <f t="shared" si="138"/>
        <v>47.509729601294566</v>
      </c>
      <c r="O211" s="776">
        <v>60.252220333328346</v>
      </c>
      <c r="P211" s="691">
        <f t="shared" si="177"/>
        <v>-4.4038181073359439E-2</v>
      </c>
      <c r="Q211" s="665" t="e">
        <f t="shared" si="187"/>
        <v>#N/A</v>
      </c>
      <c r="R211" s="683"/>
      <c r="S211" s="684" t="str">
        <f t="shared" si="188"/>
        <v/>
      </c>
      <c r="T211" s="695">
        <f t="shared" si="139"/>
        <v>0.1490047592434729</v>
      </c>
      <c r="U211" s="728">
        <f t="shared" si="140"/>
        <v>-0.15613580805041205</v>
      </c>
      <c r="V211" s="725">
        <f t="shared" si="146"/>
        <v>0.35965329440583371</v>
      </c>
      <c r="W211" s="726">
        <f t="shared" si="147"/>
        <v>0.30604777507142877</v>
      </c>
      <c r="X211" s="727">
        <f t="shared" si="152"/>
        <v>0.2805509536590749</v>
      </c>
      <c r="Y211" s="724">
        <f t="shared" si="144"/>
        <v>51.11246360403829</v>
      </c>
      <c r="Z211" s="108">
        <f t="shared" si="148"/>
        <v>6.8043152465711701E-2</v>
      </c>
      <c r="AA211" s="723">
        <f t="shared" si="148"/>
        <v>0.26104796967449617</v>
      </c>
      <c r="AB211" s="723">
        <f t="shared" si="148"/>
        <v>-0.12496166474307278</v>
      </c>
      <c r="AC211" s="931">
        <f>[2]Pat!$D211/1000</f>
        <v>145.24700000000001</v>
      </c>
      <c r="AD211" s="648">
        <v>1.01520897694816</v>
      </c>
      <c r="AE211" s="649">
        <v>0</v>
      </c>
      <c r="AF211" s="767">
        <v>128.45499920000799</v>
      </c>
      <c r="AG211" s="768">
        <f t="shared" si="178"/>
        <v>143.07103591285207</v>
      </c>
      <c r="AH211" s="769">
        <f t="shared" si="179"/>
        <v>128.45499920000799</v>
      </c>
      <c r="AI211" s="772">
        <f t="shared" si="183"/>
        <v>128.23992695546326</v>
      </c>
      <c r="AJ211" s="662">
        <f t="shared" si="184"/>
        <v>3.0620729809695227E-2</v>
      </c>
      <c r="AK211" s="665" t="e">
        <f t="shared" si="185"/>
        <v>#N/A</v>
      </c>
      <c r="AL211" s="683"/>
      <c r="AM211" s="684" t="str">
        <f t="shared" si="141"/>
        <v/>
      </c>
      <c r="AN211" s="685">
        <f t="shared" si="142"/>
        <v>155.98786319634905</v>
      </c>
      <c r="AO211" s="686">
        <f t="shared" si="143"/>
        <v>119.34818130762815</v>
      </c>
      <c r="AP211" s="776">
        <v>133.50673174871272</v>
      </c>
      <c r="AQ211" s="691">
        <f t="shared" si="180"/>
        <v>-3.9449732041697216E-2</v>
      </c>
      <c r="AR211" s="665" t="e">
        <f t="shared" si="189"/>
        <v>#N/A</v>
      </c>
      <c r="AS211" s="683"/>
      <c r="AT211" s="684" t="str">
        <f t="shared" si="190"/>
        <v/>
      </c>
      <c r="AU211" s="695">
        <f t="shared" si="191"/>
        <v>0.14330251252980286</v>
      </c>
      <c r="AV211" s="728">
        <f t="shared" si="192"/>
        <v>-6.9636142888761077E-2</v>
      </c>
      <c r="AW211" s="725">
        <f t="shared" si="149"/>
        <v>0.11456230887202867</v>
      </c>
      <c r="AX211" s="726">
        <f t="shared" si="150"/>
        <v>0.10266204178401406</v>
      </c>
      <c r="AY211" s="727">
        <f t="shared" si="153"/>
        <v>0.13664694851220149</v>
      </c>
      <c r="AZ211" s="724">
        <f t="shared" si="145"/>
        <v>122.72646176068024</v>
      </c>
      <c r="BA211" s="108">
        <f t="shared" si="151"/>
        <v>4.7029155077431911E-2</v>
      </c>
      <c r="BB211" s="723">
        <f t="shared" si="151"/>
        <v>0.1285735137719542</v>
      </c>
      <c r="BC211" s="723">
        <f t="shared" si="151"/>
        <v>-3.4515203617090359E-2</v>
      </c>
      <c r="BD211" s="1387">
        <v>1626.6286681983349</v>
      </c>
      <c r="BE211" s="648">
        <v>1.1349744877349399</v>
      </c>
      <c r="BF211" s="649">
        <v>1</v>
      </c>
      <c r="BG211" s="1374">
        <v>1429.8785092176299</v>
      </c>
      <c r="BH211" s="1375">
        <f t="shared" si="155"/>
        <v>1433.1852264314641</v>
      </c>
      <c r="BI211" s="1376">
        <f t="shared" si="154"/>
        <v>1433.1852264314641</v>
      </c>
      <c r="BJ211" s="1378">
        <f t="shared" si="157"/>
        <v>1443.8257470773835</v>
      </c>
      <c r="BK211" s="335">
        <f t="shared" si="156"/>
        <v>-6.4531193747119301E-3</v>
      </c>
      <c r="BL211" s="665" t="e">
        <f t="shared" si="158"/>
        <v>#N/A</v>
      </c>
      <c r="BM211" s="683"/>
      <c r="BN211" s="684" t="str">
        <f t="shared" si="159"/>
        <v/>
      </c>
      <c r="BO211" s="685">
        <f t="shared" si="171"/>
        <v>1453.1730541865854</v>
      </c>
      <c r="BP211" s="686">
        <f t="shared" si="172"/>
        <v>1050.7531331278467</v>
      </c>
      <c r="BQ211" s="776">
        <v>1223.5560351207378</v>
      </c>
      <c r="BR211" s="691">
        <f t="shared" si="160"/>
        <v>0.18002421273244762</v>
      </c>
      <c r="BS211" s="665" t="e">
        <f t="shared" si="161"/>
        <v>#N/A</v>
      </c>
      <c r="BT211" s="683"/>
      <c r="BU211" s="684" t="str">
        <f t="shared" si="162"/>
        <v/>
      </c>
      <c r="BV211" s="695">
        <f t="shared" si="163"/>
        <v>0.1816981557673496</v>
      </c>
      <c r="BW211" s="728">
        <f t="shared" si="164"/>
        <v>-0.17840742871137683</v>
      </c>
      <c r="BX211" s="725">
        <f t="shared" si="166"/>
        <v>0.59041612592911275</v>
      </c>
      <c r="BY211" s="726">
        <f t="shared" si="167"/>
        <v>0.42233877343931425</v>
      </c>
      <c r="BZ211" s="943">
        <f t="shared" si="173"/>
        <v>0.48135868658216396</v>
      </c>
      <c r="CA211" s="947">
        <f t="shared" si="174"/>
        <v>1237.6600482840402</v>
      </c>
      <c r="CB211" s="831">
        <f t="shared" si="168"/>
        <v>9.4779206777033151E-2</v>
      </c>
      <c r="CC211" s="723">
        <f t="shared" si="169"/>
        <v>0.2983549397125923</v>
      </c>
      <c r="CD211" s="723">
        <f t="shared" si="170"/>
        <v>-0.10879652615852599</v>
      </c>
      <c r="CE211" s="786">
        <f>[3]OUTM!M211</f>
        <v>144.33693365576983</v>
      </c>
      <c r="CF211" s="779">
        <f>[1]OUTM!$T499</f>
        <v>0</v>
      </c>
      <c r="CG211" s="781">
        <f>[1]OUTM!$U499</f>
        <v>0</v>
      </c>
    </row>
    <row r="212" spans="1:85" ht="13.8" x14ac:dyDescent="0.25">
      <c r="A212" s="14">
        <v>2010.1</v>
      </c>
      <c r="B212" s="931">
        <f>[2]Pat!$B212/1000</f>
        <v>53.97</v>
      </c>
      <c r="C212" s="648">
        <v>0.93338312905427701</v>
      </c>
      <c r="D212" s="649">
        <v>1</v>
      </c>
      <c r="E212" s="767">
        <v>60.493138972655899</v>
      </c>
      <c r="F212" s="768">
        <f t="shared" si="175"/>
        <v>57.821915052914569</v>
      </c>
      <c r="G212" s="769">
        <f t="shared" si="176"/>
        <v>57.821915052914569</v>
      </c>
      <c r="H212" s="772">
        <f t="shared" si="181"/>
        <v>59.394330724357616</v>
      </c>
      <c r="I212" s="662">
        <f t="shared" si="182"/>
        <v>3.0696660855158799E-2</v>
      </c>
      <c r="J212" s="665" t="e">
        <f t="shared" si="186"/>
        <v>#N/A</v>
      </c>
      <c r="K212" s="683"/>
      <c r="L212" s="684" t="str">
        <f t="shared" si="165"/>
        <v/>
      </c>
      <c r="M212" s="685">
        <f t="shared" si="137"/>
        <v>73.492692506537722</v>
      </c>
      <c r="N212" s="686">
        <f t="shared" si="138"/>
        <v>49.379626394613055</v>
      </c>
      <c r="O212" s="776">
        <v>60.666152629156493</v>
      </c>
      <c r="P212" s="691">
        <f t="shared" si="177"/>
        <v>-2.0964274965207363E-2</v>
      </c>
      <c r="Q212" s="665" t="e">
        <f t="shared" si="187"/>
        <v>#N/A</v>
      </c>
      <c r="R212" s="683"/>
      <c r="S212" s="684" t="str">
        <f t="shared" si="188"/>
        <v/>
      </c>
      <c r="T212" s="695">
        <f t="shared" si="139"/>
        <v>0.1490047592434729</v>
      </c>
      <c r="U212" s="728">
        <f t="shared" si="140"/>
        <v>-0.12991176370379187</v>
      </c>
      <c r="V212" s="725">
        <f t="shared" si="146"/>
        <v>0.37467817254440994</v>
      </c>
      <c r="W212" s="726">
        <f t="shared" si="147"/>
        <v>0.3194799376475308</v>
      </c>
      <c r="X212" s="727">
        <f t="shared" si="152"/>
        <v>0.29843284244964696</v>
      </c>
      <c r="Y212" s="724">
        <f t="shared" si="144"/>
        <v>52.461492037247908</v>
      </c>
      <c r="Z212" s="108">
        <f t="shared" si="148"/>
        <v>6.8043152465711701E-2</v>
      </c>
      <c r="AA212" s="723">
        <f t="shared" si="148"/>
        <v>0.26104796967449617</v>
      </c>
      <c r="AB212" s="723">
        <f t="shared" si="148"/>
        <v>-0.12496166474307278</v>
      </c>
      <c r="AC212" s="931">
        <f>[2]Pat!$D212/1000</f>
        <v>126.77500000000001</v>
      </c>
      <c r="AD212" s="648">
        <v>1.0387863465574101</v>
      </c>
      <c r="AE212" s="649">
        <v>0</v>
      </c>
      <c r="AF212" s="767">
        <v>133.32878813312601</v>
      </c>
      <c r="AG212" s="768">
        <f t="shared" si="178"/>
        <v>122.04145772625786</v>
      </c>
      <c r="AH212" s="769">
        <f t="shared" si="179"/>
        <v>133.32878813312601</v>
      </c>
      <c r="AI212" s="772">
        <f t="shared" si="183"/>
        <v>132.26143718440358</v>
      </c>
      <c r="AJ212" s="662">
        <f t="shared" si="184"/>
        <v>3.0877609836002379E-2</v>
      </c>
      <c r="AK212" s="665" t="e">
        <f t="shared" si="185"/>
        <v>#N/A</v>
      </c>
      <c r="AL212" s="683"/>
      <c r="AM212" s="684" t="str">
        <f t="shared" si="141"/>
        <v/>
      </c>
      <c r="AN212" s="685">
        <f t="shared" si="142"/>
        <v>155.98786319634905</v>
      </c>
      <c r="AO212" s="686">
        <f t="shared" si="143"/>
        <v>119.34818130762815</v>
      </c>
      <c r="AP212" s="776">
        <v>134.11873251547883</v>
      </c>
      <c r="AQ212" s="691">
        <f t="shared" si="180"/>
        <v>-1.384814258411593E-2</v>
      </c>
      <c r="AR212" s="665" t="e">
        <f t="shared" si="189"/>
        <v>#N/A</v>
      </c>
      <c r="AS212" s="683"/>
      <c r="AT212" s="684" t="str">
        <f t="shared" si="190"/>
        <v/>
      </c>
      <c r="AU212" s="695">
        <f t="shared" si="191"/>
        <v>0.14330251252980286</v>
      </c>
      <c r="AV212" s="728">
        <f t="shared" si="192"/>
        <v>-6.9636142888761077E-2</v>
      </c>
      <c r="AW212" s="725">
        <f t="shared" si="149"/>
        <v>0.1471247848763293</v>
      </c>
      <c r="AX212" s="726">
        <f t="shared" si="150"/>
        <v>0.14812933520154004</v>
      </c>
      <c r="AY212" s="727">
        <f t="shared" si="153"/>
        <v>0.15031931565469003</v>
      </c>
      <c r="AZ212" s="724">
        <f t="shared" si="145"/>
        <v>124.14006381962329</v>
      </c>
      <c r="BA212" s="108">
        <f t="shared" si="151"/>
        <v>4.7029155077431911E-2</v>
      </c>
      <c r="BB212" s="723">
        <f t="shared" si="151"/>
        <v>0.1285735137719542</v>
      </c>
      <c r="BC212" s="723">
        <f t="shared" si="151"/>
        <v>-3.4515203617090359E-2</v>
      </c>
      <c r="BD212" s="1387">
        <v>1861.1967120400063</v>
      </c>
      <c r="BE212" s="648">
        <v>1.28490485356448</v>
      </c>
      <c r="BF212" s="649">
        <v>1</v>
      </c>
      <c r="BG212" s="1374">
        <v>1412.4820969544401</v>
      </c>
      <c r="BH212" s="1375">
        <f t="shared" si="155"/>
        <v>1448.5093638465321</v>
      </c>
      <c r="BI212" s="1376">
        <f t="shared" si="154"/>
        <v>1448.5093638465321</v>
      </c>
      <c r="BJ212" s="1378">
        <f t="shared" si="157"/>
        <v>1414.352240614947</v>
      </c>
      <c r="BK212" s="335">
        <f t="shared" si="156"/>
        <v>-2.0624713622254633E-2</v>
      </c>
      <c r="BL212" s="665" t="e">
        <f t="shared" si="158"/>
        <v>#N/A</v>
      </c>
      <c r="BM212" s="683"/>
      <c r="BN212" s="684" t="str">
        <f t="shared" si="159"/>
        <v/>
      </c>
      <c r="BO212" s="685">
        <f t="shared" si="171"/>
        <v>1453.1730541865854</v>
      </c>
      <c r="BP212" s="686">
        <f t="shared" si="172"/>
        <v>1149.4700088618854</v>
      </c>
      <c r="BQ212" s="776">
        <v>1217.3631796638456</v>
      </c>
      <c r="BR212" s="691">
        <f t="shared" si="160"/>
        <v>0.16181618126933706</v>
      </c>
      <c r="BS212" s="665" t="e">
        <f t="shared" si="161"/>
        <v>#N/A</v>
      </c>
      <c r="BT212" s="683"/>
      <c r="BU212" s="684" t="str">
        <f t="shared" si="162"/>
        <v/>
      </c>
      <c r="BV212" s="695">
        <f t="shared" si="163"/>
        <v>0.1816981557673496</v>
      </c>
      <c r="BW212" s="728">
        <f t="shared" si="164"/>
        <v>-9.6865678226132901E-2</v>
      </c>
      <c r="BX212" s="725">
        <f t="shared" si="166"/>
        <v>0.50952017044589581</v>
      </c>
      <c r="BY212" s="726">
        <f t="shared" si="167"/>
        <v>0.2793697600286511</v>
      </c>
      <c r="BZ212" s="943">
        <f t="shared" si="173"/>
        <v>0.40952500948888826</v>
      </c>
      <c r="CA212" s="947">
        <f t="shared" si="174"/>
        <v>1277.4431644036365</v>
      </c>
      <c r="CB212" s="831">
        <f t="shared" si="168"/>
        <v>9.4779206777033151E-2</v>
      </c>
      <c r="CC212" s="723">
        <f t="shared" si="169"/>
        <v>0.2983549397125923</v>
      </c>
      <c r="CD212" s="723">
        <f t="shared" si="170"/>
        <v>-0.10879652615852599</v>
      </c>
      <c r="CE212" s="786">
        <f>[3]OUTM!M212</f>
        <v>148.37020071259917</v>
      </c>
      <c r="CF212" s="779">
        <f>[1]OUTM!$T500</f>
        <v>0</v>
      </c>
      <c r="CG212" s="781">
        <f>[1]OUTM!$U500</f>
        <v>0</v>
      </c>
    </row>
    <row r="213" spans="1:85" ht="13.8" x14ac:dyDescent="0.25">
      <c r="A213" s="14">
        <v>2010.11</v>
      </c>
      <c r="B213" s="931">
        <f>[2]Pat!$B213/1000</f>
        <v>54.347999999999999</v>
      </c>
      <c r="C213" s="648">
        <v>0.858762028269349</v>
      </c>
      <c r="D213" s="649">
        <v>1</v>
      </c>
      <c r="E213" s="767">
        <v>63.071635092206598</v>
      </c>
      <c r="F213" s="768">
        <f t="shared" si="175"/>
        <v>63.286449809066148</v>
      </c>
      <c r="G213" s="769">
        <f t="shared" si="176"/>
        <v>63.286449809066148</v>
      </c>
      <c r="H213" s="772">
        <f t="shared" si="181"/>
        <v>63.172608161340555</v>
      </c>
      <c r="I213" s="662">
        <f t="shared" si="182"/>
        <v>6.1672012569841471E-2</v>
      </c>
      <c r="J213" s="665" t="e">
        <f t="shared" si="186"/>
        <v>#N/A</v>
      </c>
      <c r="K213" s="683"/>
      <c r="L213" s="684" t="str">
        <f t="shared" si="165"/>
        <v/>
      </c>
      <c r="M213" s="685">
        <f t="shared" ref="M213:M276" si="193">MAX(H204:H222)</f>
        <v>73.984842505602998</v>
      </c>
      <c r="N213" s="686">
        <f t="shared" ref="N213:N276" si="194">MIN(H204:H222)</f>
        <v>50.629063214815176</v>
      </c>
      <c r="O213" s="776">
        <v>61.072664364991375</v>
      </c>
      <c r="P213" s="691">
        <f t="shared" si="177"/>
        <v>3.4384348843849111E-2</v>
      </c>
      <c r="Q213" s="665" t="e">
        <f t="shared" si="187"/>
        <v>#N/A</v>
      </c>
      <c r="R213" s="683"/>
      <c r="S213" s="684" t="str">
        <f t="shared" si="188"/>
        <v/>
      </c>
      <c r="T213" s="695">
        <f t="shared" ref="T213:T276" si="195">MAX(P204:P222)</f>
        <v>0.1507996398724103</v>
      </c>
      <c r="U213" s="728">
        <f t="shared" ref="U213:U276" si="196">MIN(P204:P222)</f>
        <v>-0.11496084644535876</v>
      </c>
      <c r="V213" s="725">
        <f t="shared" si="146"/>
        <v>0.39342442107119502</v>
      </c>
      <c r="W213" s="726">
        <f t="shared" si="147"/>
        <v>0.40916800723207936</v>
      </c>
      <c r="X213" s="727">
        <f t="shared" si="152"/>
        <v>0.35536921271491129</v>
      </c>
      <c r="Y213" s="724">
        <f t="shared" si="144"/>
        <v>53.947856996456736</v>
      </c>
      <c r="Z213" s="108">
        <f t="shared" si="148"/>
        <v>6.8043152465711701E-2</v>
      </c>
      <c r="AA213" s="723">
        <f t="shared" si="148"/>
        <v>0.26104796967449617</v>
      </c>
      <c r="AB213" s="723">
        <f t="shared" si="148"/>
        <v>-0.12496166474307278</v>
      </c>
      <c r="AC213" s="931">
        <f>[2]Pat!$D213/1000</f>
        <v>141.297</v>
      </c>
      <c r="AD213" s="648">
        <v>1.05498135039126</v>
      </c>
      <c r="AE213" s="649">
        <v>1</v>
      </c>
      <c r="AF213" s="767">
        <v>139.22952221806199</v>
      </c>
      <c r="AG213" s="768">
        <f t="shared" si="178"/>
        <v>133.93317327135432</v>
      </c>
      <c r="AH213" s="769">
        <f t="shared" si="179"/>
        <v>133.93317327135432</v>
      </c>
      <c r="AI213" s="772">
        <f t="shared" si="183"/>
        <v>136.99969053680661</v>
      </c>
      <c r="AJ213" s="662">
        <f t="shared" si="184"/>
        <v>3.5198118425467377E-2</v>
      </c>
      <c r="AK213" s="665" t="e">
        <f t="shared" si="185"/>
        <v>#N/A</v>
      </c>
      <c r="AL213" s="683"/>
      <c r="AM213" s="684" t="str">
        <f t="shared" ref="AM213:AM276" si="197">IF(AI213=AN213,1,IF(AI213=AO213,-1,""))</f>
        <v/>
      </c>
      <c r="AN213" s="685">
        <f t="shared" ref="AN213:AN276" si="198">MAX(AI204:AI222)</f>
        <v>155.98786319634905</v>
      </c>
      <c r="AO213" s="686">
        <f t="shared" ref="AO213:AO276" si="199">MIN(AI204:AI222)</f>
        <v>121.95903855028135</v>
      </c>
      <c r="AP213" s="776">
        <v>134.71862832520779</v>
      </c>
      <c r="AQ213" s="691">
        <f t="shared" si="180"/>
        <v>1.6932047482641988E-2</v>
      </c>
      <c r="AR213" s="665" t="e">
        <f t="shared" si="189"/>
        <v>#N/A</v>
      </c>
      <c r="AS213" s="683"/>
      <c r="AT213" s="684" t="str">
        <f t="shared" si="190"/>
        <v/>
      </c>
      <c r="AU213" s="695">
        <f t="shared" si="191"/>
        <v>0.14330251252980286</v>
      </c>
      <c r="AV213" s="728">
        <f t="shared" si="192"/>
        <v>-6.4477490667075754E-2</v>
      </c>
      <c r="AW213" s="725">
        <f t="shared" si="149"/>
        <v>0.1540397235100841</v>
      </c>
      <c r="AX213" s="726">
        <f t="shared" si="150"/>
        <v>0.1995806610143569</v>
      </c>
      <c r="AY213" s="727">
        <f t="shared" si="153"/>
        <v>0.16893558359884553</v>
      </c>
      <c r="AZ213" s="724">
        <f t="shared" si="145"/>
        <v>125.66394221691317</v>
      </c>
      <c r="BA213" s="108">
        <f t="shared" si="151"/>
        <v>4.7029155077431911E-2</v>
      </c>
      <c r="BB213" s="723">
        <f t="shared" si="151"/>
        <v>0.1285735137719542</v>
      </c>
      <c r="BC213" s="723">
        <f t="shared" si="151"/>
        <v>-3.4515203617090359E-2</v>
      </c>
      <c r="BD213" s="1387">
        <v>1469.5675675675691</v>
      </c>
      <c r="BE213" s="648">
        <v>1.10726493521214</v>
      </c>
      <c r="BF213" s="649">
        <v>1</v>
      </c>
      <c r="BG213" s="1374">
        <v>1389.8421209650801</v>
      </c>
      <c r="BH213" s="1375">
        <f t="shared" si="155"/>
        <v>1327.2050083352597</v>
      </c>
      <c r="BI213" s="1376">
        <f t="shared" si="154"/>
        <v>1327.2050083352597</v>
      </c>
      <c r="BJ213" s="1378">
        <f t="shared" si="157"/>
        <v>1351.8009212678164</v>
      </c>
      <c r="BK213" s="335">
        <f t="shared" si="156"/>
        <v>-4.5233926601783124E-2</v>
      </c>
      <c r="BL213" s="665" t="e">
        <f t="shared" si="158"/>
        <v>#N/A</v>
      </c>
      <c r="BM213" s="683"/>
      <c r="BN213" s="684" t="str">
        <f t="shared" si="159"/>
        <v/>
      </c>
      <c r="BO213" s="685">
        <f t="shared" si="171"/>
        <v>1453.1730541865854</v>
      </c>
      <c r="BP213" s="686">
        <f t="shared" si="172"/>
        <v>1155.0575481148026</v>
      </c>
      <c r="BQ213" s="776">
        <v>1211.1540447821628</v>
      </c>
      <c r="BR213" s="691">
        <f t="shared" si="160"/>
        <v>0.11612633181681709</v>
      </c>
      <c r="BS213" s="665" t="e">
        <f t="shared" si="161"/>
        <v>#N/A</v>
      </c>
      <c r="BT213" s="683"/>
      <c r="BU213" s="684" t="str">
        <f t="shared" si="162"/>
        <v/>
      </c>
      <c r="BV213" s="695">
        <f t="shared" si="163"/>
        <v>0.1816981557673496</v>
      </c>
      <c r="BW213" s="728">
        <f t="shared" si="164"/>
        <v>-4.254657800840278E-2</v>
      </c>
      <c r="BX213" s="725">
        <f t="shared" si="166"/>
        <v>0.37344250727658324</v>
      </c>
      <c r="BY213" s="726">
        <f t="shared" si="167"/>
        <v>0.11010005852851812</v>
      </c>
      <c r="BZ213" s="943">
        <f t="shared" si="173"/>
        <v>0.30656098888675332</v>
      </c>
      <c r="CA213" s="947">
        <f t="shared" si="174"/>
        <v>1308.0730064915822</v>
      </c>
      <c r="CB213" s="831">
        <f t="shared" si="168"/>
        <v>9.4779206777033151E-2</v>
      </c>
      <c r="CC213" s="723">
        <f t="shared" si="169"/>
        <v>0.2983549397125923</v>
      </c>
      <c r="CD213" s="723">
        <f t="shared" si="170"/>
        <v>-0.10879652615852599</v>
      </c>
      <c r="CE213" s="786">
        <f>[3]OUTM!M213</f>
        <v>150.58047646813847</v>
      </c>
      <c r="CF213" s="779">
        <f>[1]OUTM!$T501</f>
        <v>0</v>
      </c>
      <c r="CG213" s="781">
        <f>[1]OUTM!$U501</f>
        <v>0</v>
      </c>
    </row>
    <row r="214" spans="1:85" ht="13.8" x14ac:dyDescent="0.25">
      <c r="A214" s="14">
        <v>2010.12</v>
      </c>
      <c r="B214" s="931">
        <f>[2]Pat!$B214/1000</f>
        <v>38.954000000000001</v>
      </c>
      <c r="C214" s="648">
        <v>0.57037334393327899</v>
      </c>
      <c r="D214" s="649">
        <v>1</v>
      </c>
      <c r="E214" s="767">
        <v>65.386711255015996</v>
      </c>
      <c r="F214" s="768">
        <f t="shared" si="175"/>
        <v>68.295617974315348</v>
      </c>
      <c r="G214" s="769">
        <f t="shared" si="176"/>
        <v>68.295617974315348</v>
      </c>
      <c r="H214" s="772">
        <f t="shared" si="181"/>
        <v>66.88906957892037</v>
      </c>
      <c r="I214" s="662">
        <f t="shared" si="182"/>
        <v>5.7164777282290809E-2</v>
      </c>
      <c r="J214" s="665" t="e">
        <f t="shared" si="186"/>
        <v>#N/A</v>
      </c>
      <c r="K214" s="683"/>
      <c r="L214" s="684" t="str">
        <f t="shared" si="165"/>
        <v/>
      </c>
      <c r="M214" s="685">
        <f t="shared" si="193"/>
        <v>75.934155684530012</v>
      </c>
      <c r="N214" s="686">
        <f t="shared" si="194"/>
        <v>51.022724534983624</v>
      </c>
      <c r="O214" s="776">
        <v>61.471057535777803</v>
      </c>
      <c r="P214" s="691">
        <f t="shared" si="177"/>
        <v>8.8139235932115589E-2</v>
      </c>
      <c r="Q214" s="665" t="e">
        <f t="shared" si="187"/>
        <v>#N/A</v>
      </c>
      <c r="R214" s="683"/>
      <c r="S214" s="684" t="str">
        <f t="shared" si="188"/>
        <v/>
      </c>
      <c r="T214" s="695">
        <f t="shared" si="195"/>
        <v>0.17566592149503757</v>
      </c>
      <c r="U214" s="728">
        <f t="shared" si="196"/>
        <v>-0.11496084644535876</v>
      </c>
      <c r="V214" s="725">
        <f t="shared" si="146"/>
        <v>0.4079025525983575</v>
      </c>
      <c r="W214" s="726">
        <f t="shared" si="147"/>
        <v>0.48728984833249678</v>
      </c>
      <c r="X214" s="727">
        <f t="shared" si="152"/>
        <v>0.40754842290266868</v>
      </c>
      <c r="Y214" s="724">
        <f t="shared" si="144"/>
        <v>55.56280199459222</v>
      </c>
      <c r="Z214" s="108">
        <f t="shared" si="148"/>
        <v>6.8043152465711701E-2</v>
      </c>
      <c r="AA214" s="723">
        <f t="shared" si="148"/>
        <v>0.26104796967449617</v>
      </c>
      <c r="AB214" s="723">
        <f t="shared" si="148"/>
        <v>-0.12496166474307278</v>
      </c>
      <c r="AC214" s="931">
        <f>[2]Pat!$D214/1000</f>
        <v>145.90700000000001</v>
      </c>
      <c r="AD214" s="648">
        <v>0.993892334359609</v>
      </c>
      <c r="AE214" s="649">
        <v>1</v>
      </c>
      <c r="AF214" s="767">
        <v>145.065947486764</v>
      </c>
      <c r="AG214" s="768">
        <f t="shared" si="178"/>
        <v>146.80362747139179</v>
      </c>
      <c r="AH214" s="769">
        <f t="shared" si="179"/>
        <v>146.80362747139179</v>
      </c>
      <c r="AI214" s="772">
        <f t="shared" si="183"/>
        <v>145.1571214164758</v>
      </c>
      <c r="AJ214" s="662">
        <f t="shared" si="184"/>
        <v>5.7838084759770765E-2</v>
      </c>
      <c r="AK214" s="665" t="e">
        <f t="shared" si="185"/>
        <v>#N/A</v>
      </c>
      <c r="AL214" s="683"/>
      <c r="AM214" s="684" t="str">
        <f t="shared" si="197"/>
        <v/>
      </c>
      <c r="AN214" s="685">
        <f t="shared" si="198"/>
        <v>155.98786319634905</v>
      </c>
      <c r="AO214" s="686">
        <f t="shared" si="199"/>
        <v>123.72301905028753</v>
      </c>
      <c r="AP214" s="776">
        <v>135.30546185567383</v>
      </c>
      <c r="AQ214" s="691">
        <f t="shared" si="180"/>
        <v>7.2810509093198528E-2</v>
      </c>
      <c r="AR214" s="665" t="e">
        <f t="shared" si="189"/>
        <v>#N/A</v>
      </c>
      <c r="AS214" s="683"/>
      <c r="AT214" s="684" t="str">
        <f t="shared" si="190"/>
        <v/>
      </c>
      <c r="AU214" s="695">
        <f t="shared" si="191"/>
        <v>0.14330251252980286</v>
      </c>
      <c r="AV214" s="728">
        <f t="shared" si="192"/>
        <v>-6.4477490667075754E-2</v>
      </c>
      <c r="AW214" s="725">
        <f t="shared" si="149"/>
        <v>0.21188147769936783</v>
      </c>
      <c r="AX214" s="726">
        <f t="shared" si="150"/>
        <v>0.30502943969520979</v>
      </c>
      <c r="AY214" s="727">
        <f t="shared" si="153"/>
        <v>0.21714710977331175</v>
      </c>
      <c r="AZ214" s="724">
        <f t="shared" si="145"/>
        <v>127.77884274901091</v>
      </c>
      <c r="BA214" s="108">
        <f t="shared" si="151"/>
        <v>4.7029155077431911E-2</v>
      </c>
      <c r="BB214" s="723">
        <f t="shared" si="151"/>
        <v>0.1285735137719542</v>
      </c>
      <c r="BC214" s="723">
        <f t="shared" si="151"/>
        <v>-3.4515203617090359E-2</v>
      </c>
      <c r="BD214" s="1387">
        <v>1459.5020636408801</v>
      </c>
      <c r="BE214" s="648">
        <v>1.1190060775435899</v>
      </c>
      <c r="BF214" s="649">
        <v>1</v>
      </c>
      <c r="BG214" s="1374">
        <v>1367.87874717721</v>
      </c>
      <c r="BH214" s="1375">
        <f t="shared" si="155"/>
        <v>1304.284304554214</v>
      </c>
      <c r="BI214" s="1376">
        <f t="shared" si="154"/>
        <v>1304.284304554214</v>
      </c>
      <c r="BJ214" s="1378">
        <f t="shared" si="157"/>
        <v>1334.8806116825112</v>
      </c>
      <c r="BK214" s="335">
        <f t="shared" si="156"/>
        <v>-1.2595860793948099E-2</v>
      </c>
      <c r="BL214" s="665" t="e">
        <f t="shared" si="158"/>
        <v>#N/A</v>
      </c>
      <c r="BM214" s="683"/>
      <c r="BN214" s="684" t="str">
        <f t="shared" si="159"/>
        <v/>
      </c>
      <c r="BO214" s="685">
        <f t="shared" si="171"/>
        <v>1453.1730541865854</v>
      </c>
      <c r="BP214" s="686">
        <f t="shared" si="172"/>
        <v>1155.0575481148026</v>
      </c>
      <c r="BQ214" s="776">
        <v>1204.9294032000496</v>
      </c>
      <c r="BR214" s="691">
        <f t="shared" si="160"/>
        <v>0.10784964508073047</v>
      </c>
      <c r="BS214" s="665" t="e">
        <f t="shared" si="161"/>
        <v>#N/A</v>
      </c>
      <c r="BT214" s="683"/>
      <c r="BU214" s="684" t="str">
        <f t="shared" si="162"/>
        <v/>
      </c>
      <c r="BV214" s="695">
        <f t="shared" si="163"/>
        <v>0.1816981557673496</v>
      </c>
      <c r="BW214" s="728">
        <f t="shared" si="164"/>
        <v>-2.5675525684642153E-2</v>
      </c>
      <c r="BX214" s="725">
        <f t="shared" si="166"/>
        <v>0.27040364629595093</v>
      </c>
      <c r="BY214" s="726">
        <f t="shared" si="167"/>
        <v>3.8162722915614955E-2</v>
      </c>
      <c r="BZ214" s="943">
        <f t="shared" si="173"/>
        <v>0.24662228816609355</v>
      </c>
      <c r="CA214" s="947">
        <f t="shared" si="174"/>
        <v>1331.7502963711377</v>
      </c>
      <c r="CB214" s="831">
        <f t="shared" si="168"/>
        <v>9.4779206777033151E-2</v>
      </c>
      <c r="CC214" s="723">
        <f t="shared" si="169"/>
        <v>0.2983549397125923</v>
      </c>
      <c r="CD214" s="723">
        <f t="shared" si="170"/>
        <v>-0.10879652615852599</v>
      </c>
      <c r="CE214" s="786">
        <f>[3]OUTM!M214</f>
        <v>150.06050982716678</v>
      </c>
      <c r="CF214" s="779">
        <f>[1]OUTM!$T502</f>
        <v>0</v>
      </c>
      <c r="CG214" s="781">
        <f>[1]OUTM!$U502</f>
        <v>0</v>
      </c>
    </row>
    <row r="215" spans="1:85" ht="13.8" x14ac:dyDescent="0.25">
      <c r="A215" s="14">
        <v>2011.01</v>
      </c>
      <c r="B215" s="931">
        <f>[2]Pat!$B215/1000</f>
        <v>104.339</v>
      </c>
      <c r="C215" s="648">
        <v>1.5416839514002301</v>
      </c>
      <c r="D215" s="649">
        <v>1</v>
      </c>
      <c r="E215" s="767">
        <v>67.242200456292494</v>
      </c>
      <c r="F215" s="768">
        <f t="shared" si="175"/>
        <v>67.678592557984658</v>
      </c>
      <c r="G215" s="769">
        <f t="shared" si="176"/>
        <v>67.678592557984658</v>
      </c>
      <c r="H215" s="772">
        <f t="shared" si="181"/>
        <v>68.065926203935462</v>
      </c>
      <c r="I215" s="662">
        <f t="shared" si="182"/>
        <v>1.7441169195722639E-2</v>
      </c>
      <c r="J215" s="665" t="e">
        <f t="shared" si="186"/>
        <v>#N/A</v>
      </c>
      <c r="K215" s="683"/>
      <c r="L215" s="684" t="str">
        <f t="shared" si="165"/>
        <v/>
      </c>
      <c r="M215" s="685">
        <f t="shared" si="193"/>
        <v>76.565501963655734</v>
      </c>
      <c r="N215" s="686">
        <f t="shared" si="194"/>
        <v>51.536101486106972</v>
      </c>
      <c r="O215" s="776">
        <v>61.860645039595546</v>
      </c>
      <c r="P215" s="691">
        <f t="shared" si="177"/>
        <v>0.10031064435826775</v>
      </c>
      <c r="Q215" s="665" t="e">
        <f t="shared" si="187"/>
        <v>#N/A</v>
      </c>
      <c r="R215" s="683"/>
      <c r="S215" s="684" t="str">
        <f t="shared" si="188"/>
        <v/>
      </c>
      <c r="T215" s="695">
        <f t="shared" si="195"/>
        <v>0.1802357941836481</v>
      </c>
      <c r="U215" s="728">
        <f t="shared" si="196"/>
        <v>-0.11289721380457263</v>
      </c>
      <c r="V215" s="725">
        <f t="shared" si="146"/>
        <v>0.37842124725676207</v>
      </c>
      <c r="W215" s="726">
        <f t="shared" si="147"/>
        <v>0.45455576148377896</v>
      </c>
      <c r="X215" s="727">
        <f t="shared" si="152"/>
        <v>0.40557268160069482</v>
      </c>
      <c r="Y215" s="724">
        <f t="shared" ref="Y215:Y278" si="200">Y214+(H215-H203)/12</f>
        <v>57.119993645369085</v>
      </c>
      <c r="Z215" s="108">
        <f t="shared" si="148"/>
        <v>6.8043152465711701E-2</v>
      </c>
      <c r="AA215" s="723">
        <f t="shared" si="148"/>
        <v>0.26104796967449617</v>
      </c>
      <c r="AB215" s="723">
        <f t="shared" si="148"/>
        <v>-0.12496166474307278</v>
      </c>
      <c r="AC215" s="931">
        <f>[2]Pat!$D215/1000</f>
        <v>145.33199999999999</v>
      </c>
      <c r="AD215" s="648">
        <v>0.94933597315904905</v>
      </c>
      <c r="AE215" s="649">
        <v>1</v>
      </c>
      <c r="AF215" s="767">
        <v>149.78482811160899</v>
      </c>
      <c r="AG215" s="768">
        <f t="shared" si="178"/>
        <v>153.08805745176528</v>
      </c>
      <c r="AH215" s="769">
        <f t="shared" si="179"/>
        <v>153.08805745176528</v>
      </c>
      <c r="AI215" s="772">
        <f t="shared" si="183"/>
        <v>152.81870388489921</v>
      </c>
      <c r="AJ215" s="662">
        <f t="shared" si="184"/>
        <v>5.1435525134985845E-2</v>
      </c>
      <c r="AK215" s="665" t="e">
        <f t="shared" si="185"/>
        <v>#N/A</v>
      </c>
      <c r="AL215" s="683"/>
      <c r="AM215" s="684" t="str">
        <f t="shared" si="197"/>
        <v/>
      </c>
      <c r="AN215" s="685">
        <f t="shared" si="198"/>
        <v>155.98786319634905</v>
      </c>
      <c r="AO215" s="686">
        <f t="shared" si="199"/>
        <v>123.72301905028753</v>
      </c>
      <c r="AP215" s="776">
        <v>135.87828762817247</v>
      </c>
      <c r="AQ215" s="691">
        <f t="shared" si="180"/>
        <v>0.12467345999446033</v>
      </c>
      <c r="AR215" s="665" t="e">
        <f t="shared" si="189"/>
        <v>#N/A</v>
      </c>
      <c r="AS215" s="683"/>
      <c r="AT215" s="684" t="str">
        <f t="shared" si="190"/>
        <v/>
      </c>
      <c r="AU215" s="695">
        <f t="shared" si="191"/>
        <v>0.14330251252980286</v>
      </c>
      <c r="AV215" s="728">
        <f t="shared" si="192"/>
        <v>-6.4477490667075754E-2</v>
      </c>
      <c r="AW215" s="725">
        <f t="shared" si="149"/>
        <v>0.28044434536458063</v>
      </c>
      <c r="AX215" s="726">
        <f t="shared" si="150"/>
        <v>0.39148514677118151</v>
      </c>
      <c r="AY215" s="727">
        <f t="shared" si="153"/>
        <v>0.26285874699927847</v>
      </c>
      <c r="AZ215" s="724">
        <f t="shared" ref="AZ215:AZ278" si="201">AZ214+(AI215-AI203)/12</f>
        <v>130.56805296378349</v>
      </c>
      <c r="BA215" s="108">
        <f t="shared" si="151"/>
        <v>4.7029155077431911E-2</v>
      </c>
      <c r="BB215" s="723">
        <f t="shared" si="151"/>
        <v>0.1285735137719542</v>
      </c>
      <c r="BC215" s="723">
        <f t="shared" si="151"/>
        <v>-3.4515203617090359E-2</v>
      </c>
      <c r="BD215" s="1387">
        <v>1553.0101057357806</v>
      </c>
      <c r="BE215" s="648">
        <v>1.1063304726140399</v>
      </c>
      <c r="BF215" s="649">
        <v>1</v>
      </c>
      <c r="BG215" s="1374">
        <v>1344.3318197481699</v>
      </c>
      <c r="BH215" s="1375">
        <f t="shared" si="155"/>
        <v>1403.748829286357</v>
      </c>
      <c r="BI215" s="1376">
        <f t="shared" si="154"/>
        <v>1403.748829286357</v>
      </c>
      <c r="BJ215" s="1378">
        <f t="shared" si="157"/>
        <v>1370.116238525226</v>
      </c>
      <c r="BK215" s="335">
        <f t="shared" si="156"/>
        <v>2.6053723477838357E-2</v>
      </c>
      <c r="BL215" s="665" t="e">
        <f t="shared" si="158"/>
        <v>#N/A</v>
      </c>
      <c r="BM215" s="683"/>
      <c r="BN215" s="684" t="str">
        <f t="shared" si="159"/>
        <v/>
      </c>
      <c r="BO215" s="685">
        <f t="shared" si="171"/>
        <v>1453.1730541865854</v>
      </c>
      <c r="BP215" s="686">
        <f t="shared" si="172"/>
        <v>1155.0575481148026</v>
      </c>
      <c r="BQ215" s="776">
        <v>1198.6907578956377</v>
      </c>
      <c r="BR215" s="691">
        <f t="shared" si="160"/>
        <v>0.14301059677020822</v>
      </c>
      <c r="BS215" s="665" t="e">
        <f t="shared" si="161"/>
        <v>#N/A</v>
      </c>
      <c r="BT215" s="683"/>
      <c r="BU215" s="684" t="str">
        <f t="shared" si="162"/>
        <v/>
      </c>
      <c r="BV215" s="695">
        <f t="shared" si="163"/>
        <v>0.1816981557673496</v>
      </c>
      <c r="BW215" s="728">
        <f t="shared" si="164"/>
        <v>1.327416273875226E-4</v>
      </c>
      <c r="BX215" s="725">
        <f t="shared" si="166"/>
        <v>0.19195475128734074</v>
      </c>
      <c r="BY215" s="726">
        <f t="shared" si="167"/>
        <v>5.3832505871959979E-2</v>
      </c>
      <c r="BZ215" s="943">
        <f t="shared" si="173"/>
        <v>0.23254978824697936</v>
      </c>
      <c r="CA215" s="947">
        <f t="shared" si="174"/>
        <v>1350.1374821764161</v>
      </c>
      <c r="CB215" s="831">
        <f t="shared" si="168"/>
        <v>9.4779206777033151E-2</v>
      </c>
      <c r="CC215" s="723">
        <f t="shared" si="169"/>
        <v>0.2983549397125923</v>
      </c>
      <c r="CD215" s="723">
        <f t="shared" si="170"/>
        <v>-0.10879652615852599</v>
      </c>
      <c r="CE215" s="786">
        <f>[3]OUTM!M215</f>
        <v>148.88560595315576</v>
      </c>
      <c r="CF215" s="779">
        <f>[1]OUTM!$T503</f>
        <v>0</v>
      </c>
      <c r="CG215" s="781">
        <f>[1]OUTM!$U503</f>
        <v>0</v>
      </c>
    </row>
    <row r="216" spans="1:85" ht="13.8" x14ac:dyDescent="0.25">
      <c r="A216" s="14">
        <v>2011.02</v>
      </c>
      <c r="B216" s="931">
        <f>[2]Pat!$B216/1000</f>
        <v>60.398000000000003</v>
      </c>
      <c r="C216" s="648">
        <v>0.88029742331152205</v>
      </c>
      <c r="D216" s="649">
        <v>1</v>
      </c>
      <c r="E216" s="767">
        <v>68.637564693268601</v>
      </c>
      <c r="F216" s="768">
        <f t="shared" si="175"/>
        <v>68.610901725457168</v>
      </c>
      <c r="G216" s="769">
        <f t="shared" si="176"/>
        <v>68.610901725457168</v>
      </c>
      <c r="H216" s="772">
        <f t="shared" si="181"/>
        <v>67.942091466251128</v>
      </c>
      <c r="I216" s="662">
        <f t="shared" si="182"/>
        <v>-1.8209922330376059E-3</v>
      </c>
      <c r="J216" s="665" t="e">
        <f t="shared" si="186"/>
        <v>#N/A</v>
      </c>
      <c r="K216" s="683"/>
      <c r="L216" s="684" t="str">
        <f t="shared" si="165"/>
        <v/>
      </c>
      <c r="M216" s="685">
        <f t="shared" si="193"/>
        <v>76.565501963655734</v>
      </c>
      <c r="N216" s="686">
        <f t="shared" si="194"/>
        <v>52.714104724176764</v>
      </c>
      <c r="O216" s="776">
        <v>62.240767905428044</v>
      </c>
      <c r="P216" s="691">
        <f t="shared" si="177"/>
        <v>9.1601112143828045E-2</v>
      </c>
      <c r="Q216" s="665" t="e">
        <f t="shared" si="187"/>
        <v>#N/A</v>
      </c>
      <c r="R216" s="683"/>
      <c r="S216" s="684" t="str">
        <f t="shared" si="188"/>
        <v/>
      </c>
      <c r="T216" s="695">
        <f t="shared" si="195"/>
        <v>0.1802357941836481</v>
      </c>
      <c r="U216" s="728">
        <f t="shared" si="196"/>
        <v>-9.9456388230785731E-2</v>
      </c>
      <c r="V216" s="725">
        <f t="shared" ref="V216:V279" si="202">H216/H204-1</f>
        <v>0.34195829731192373</v>
      </c>
      <c r="W216" s="726">
        <f t="shared" ref="W216:W279" si="203">(H216/Y215)^W$9-1</f>
        <v>0.37755547636291986</v>
      </c>
      <c r="X216" s="727">
        <f t="shared" si="152"/>
        <v>0.37608551023676284</v>
      </c>
      <c r="Y216" s="724">
        <f t="shared" si="200"/>
        <v>58.562745999655412</v>
      </c>
      <c r="Z216" s="108">
        <f t="shared" ref="Z216:AB247" si="204">Z$11</f>
        <v>6.8043152465711701E-2</v>
      </c>
      <c r="AA216" s="723">
        <f t="shared" si="204"/>
        <v>0.26104796967449617</v>
      </c>
      <c r="AB216" s="723">
        <f t="shared" si="204"/>
        <v>-0.12496166474307278</v>
      </c>
      <c r="AC216" s="931">
        <f>[2]Pat!$D216/1000</f>
        <v>138.91200000000001</v>
      </c>
      <c r="AD216" s="648">
        <v>0.87755100157469701</v>
      </c>
      <c r="AE216" s="649">
        <v>1</v>
      </c>
      <c r="AF216" s="767">
        <v>152.84956861454199</v>
      </c>
      <c r="AG216" s="768">
        <f t="shared" si="178"/>
        <v>158.29507316467445</v>
      </c>
      <c r="AH216" s="769">
        <f t="shared" si="179"/>
        <v>158.29507316467445</v>
      </c>
      <c r="AI216" s="772">
        <f t="shared" si="183"/>
        <v>155.98786319634905</v>
      </c>
      <c r="AJ216" s="662">
        <f t="shared" si="184"/>
        <v>2.0525927334650595E-2</v>
      </c>
      <c r="AK216" s="665">
        <f t="shared" si="185"/>
        <v>160.98786319634905</v>
      </c>
      <c r="AL216" s="683">
        <v>1</v>
      </c>
      <c r="AM216" s="684">
        <f t="shared" si="197"/>
        <v>1</v>
      </c>
      <c r="AN216" s="685">
        <f t="shared" si="198"/>
        <v>155.98786319634905</v>
      </c>
      <c r="AO216" s="686">
        <f t="shared" si="199"/>
        <v>123.72301905028753</v>
      </c>
      <c r="AP216" s="776">
        <v>136.43621131487967</v>
      </c>
      <c r="AQ216" s="691">
        <f t="shared" si="180"/>
        <v>0.14330251252980286</v>
      </c>
      <c r="AR216" s="665">
        <f t="shared" si="189"/>
        <v>160.98786319634905</v>
      </c>
      <c r="AS216" s="683">
        <v>1</v>
      </c>
      <c r="AT216" s="684">
        <f t="shared" si="190"/>
        <v>1</v>
      </c>
      <c r="AU216" s="695">
        <f t="shared" si="191"/>
        <v>0.14330251252980286</v>
      </c>
      <c r="AV216" s="728">
        <f t="shared" si="192"/>
        <v>-6.4477490667075754E-2</v>
      </c>
      <c r="AW216" s="725">
        <f t="shared" ref="AW216:AW279" si="205">AI216/AI204-1</f>
        <v>0.27901847251803535</v>
      </c>
      <c r="AX216" s="726">
        <f t="shared" ref="AX216:AX279" si="206">(AI216/AZ215)^AX$9-1</f>
        <v>0.38874513162839031</v>
      </c>
      <c r="AY216" s="727">
        <f t="shared" si="153"/>
        <v>0.27729786836353787</v>
      </c>
      <c r="AZ216" s="724">
        <f t="shared" si="201"/>
        <v>133.40378835095581</v>
      </c>
      <c r="BA216" s="108">
        <f t="shared" ref="BA216:BC247" si="207">BA$11</f>
        <v>4.7029155077431911E-2</v>
      </c>
      <c r="BB216" s="723">
        <f t="shared" si="207"/>
        <v>0.1285735137719542</v>
      </c>
      <c r="BC216" s="723">
        <f t="shared" si="207"/>
        <v>-3.4515203617090359E-2</v>
      </c>
      <c r="BD216" s="1387">
        <v>1395.9327002477307</v>
      </c>
      <c r="BE216" s="648">
        <v>1.0199094380900899</v>
      </c>
      <c r="BF216" s="649">
        <v>1</v>
      </c>
      <c r="BG216" s="1374">
        <v>1319.35500039777</v>
      </c>
      <c r="BH216" s="1375">
        <f t="shared" si="155"/>
        <v>1368.6829909739752</v>
      </c>
      <c r="BI216" s="1376">
        <f t="shared" si="154"/>
        <v>1368.6829909739752</v>
      </c>
      <c r="BJ216" s="1378">
        <f t="shared" si="157"/>
        <v>1349.6384279884824</v>
      </c>
      <c r="BK216" s="335">
        <f t="shared" si="156"/>
        <v>-1.5058856422161331E-2</v>
      </c>
      <c r="BL216" s="665" t="e">
        <f t="shared" si="158"/>
        <v>#N/A</v>
      </c>
      <c r="BM216" s="683"/>
      <c r="BN216" s="684" t="str">
        <f t="shared" si="159"/>
        <v/>
      </c>
      <c r="BO216" s="685">
        <f t="shared" si="171"/>
        <v>1453.1730541865854</v>
      </c>
      <c r="BP216" s="686">
        <f t="shared" si="172"/>
        <v>1155.0575481148026</v>
      </c>
      <c r="BQ216" s="776">
        <v>1192.4402865677678</v>
      </c>
      <c r="BR216" s="691">
        <f t="shared" si="160"/>
        <v>0.13182894203715811</v>
      </c>
      <c r="BS216" s="665" t="e">
        <f t="shared" si="161"/>
        <v>#N/A</v>
      </c>
      <c r="BT216" s="683"/>
      <c r="BU216" s="684" t="str">
        <f t="shared" si="162"/>
        <v/>
      </c>
      <c r="BV216" s="695">
        <f t="shared" si="163"/>
        <v>0.1816981557673496</v>
      </c>
      <c r="BW216" s="728">
        <f t="shared" si="164"/>
        <v>1.327416273875226E-4</v>
      </c>
      <c r="BX216" s="725">
        <f t="shared" si="166"/>
        <v>0.11290690864807651</v>
      </c>
      <c r="BY216" s="726">
        <f t="shared" si="167"/>
        <v>-6.8229105377060062E-4</v>
      </c>
      <c r="BZ216" s="943">
        <f t="shared" si="173"/>
        <v>0.1691145957475193</v>
      </c>
      <c r="CA216" s="947">
        <f t="shared" si="174"/>
        <v>1361.5478033147417</v>
      </c>
      <c r="CB216" s="831">
        <f t="shared" si="168"/>
        <v>9.4779206777033151E-2</v>
      </c>
      <c r="CC216" s="723">
        <f t="shared" si="169"/>
        <v>0.2983549397125923</v>
      </c>
      <c r="CD216" s="723">
        <f t="shared" si="170"/>
        <v>-0.10879652615852599</v>
      </c>
      <c r="CE216" s="786">
        <f>[3]OUTM!M216</f>
        <v>150.76204175267304</v>
      </c>
      <c r="CF216" s="779">
        <f>[1]OUTM!$T504</f>
        <v>0</v>
      </c>
      <c r="CG216" s="781">
        <f>[1]OUTM!$U504</f>
        <v>0</v>
      </c>
    </row>
    <row r="217" spans="1:85" ht="13.8" x14ac:dyDescent="0.25">
      <c r="A217" s="14">
        <v>2011.03</v>
      </c>
      <c r="B217" s="931">
        <f>[2]Pat!$B217/1000</f>
        <v>67.828999999999994</v>
      </c>
      <c r="C217" s="648">
        <v>1.0525823147059099</v>
      </c>
      <c r="D217" s="649">
        <v>0.53308421137235795</v>
      </c>
      <c r="E217" s="767">
        <v>69.639370530988501</v>
      </c>
      <c r="F217" s="768">
        <f t="shared" si="175"/>
        <v>64.440565884817588</v>
      </c>
      <c r="G217" s="769">
        <f t="shared" si="176"/>
        <v>66.867969856105532</v>
      </c>
      <c r="H217" s="772">
        <f t="shared" si="181"/>
        <v>68.944531490961054</v>
      </c>
      <c r="I217" s="662">
        <f t="shared" si="182"/>
        <v>1.4646543590294983E-2</v>
      </c>
      <c r="J217" s="665" t="e">
        <f t="shared" si="186"/>
        <v>#N/A</v>
      </c>
      <c r="K217" s="683"/>
      <c r="L217" s="684" t="str">
        <f t="shared" si="165"/>
        <v/>
      </c>
      <c r="M217" s="685">
        <f t="shared" si="193"/>
        <v>76.565501963655734</v>
      </c>
      <c r="N217" s="686">
        <f t="shared" si="194"/>
        <v>53.820661127988927</v>
      </c>
      <c r="O217" s="776">
        <v>62.610799380748674</v>
      </c>
      <c r="P217" s="691">
        <f t="shared" si="177"/>
        <v>0.10116037764820263</v>
      </c>
      <c r="Q217" s="665" t="e">
        <f t="shared" si="187"/>
        <v>#N/A</v>
      </c>
      <c r="R217" s="683"/>
      <c r="S217" s="684" t="str">
        <f t="shared" si="188"/>
        <v/>
      </c>
      <c r="T217" s="695">
        <f t="shared" si="195"/>
        <v>0.1802357941836481</v>
      </c>
      <c r="U217" s="728">
        <f t="shared" si="196"/>
        <v>-8.7363720601276396E-2</v>
      </c>
      <c r="V217" s="725">
        <f t="shared" si="202"/>
        <v>0.35125146920935957</v>
      </c>
      <c r="W217" s="726">
        <f t="shared" si="203"/>
        <v>0.35161317459738384</v>
      </c>
      <c r="X217" s="727">
        <f t="shared" si="152"/>
        <v>0.3654049923726892</v>
      </c>
      <c r="Y217" s="724">
        <f t="shared" si="200"/>
        <v>60.056229912653535</v>
      </c>
      <c r="Z217" s="108">
        <f t="shared" si="204"/>
        <v>6.8043152465711701E-2</v>
      </c>
      <c r="AA217" s="723">
        <f t="shared" si="204"/>
        <v>0.26104796967449617</v>
      </c>
      <c r="AB217" s="723">
        <f t="shared" si="204"/>
        <v>-0.12496166474307278</v>
      </c>
      <c r="AC217" s="931">
        <f>[2]Pat!$D217/1000</f>
        <v>138.738</v>
      </c>
      <c r="AD217" s="648">
        <v>1.08679212680815</v>
      </c>
      <c r="AE217" s="649">
        <v>0</v>
      </c>
      <c r="AF217" s="767">
        <v>154.27324900428201</v>
      </c>
      <c r="AG217" s="768">
        <f t="shared" si="178"/>
        <v>127.65826746230307</v>
      </c>
      <c r="AH217" s="769">
        <f t="shared" si="179"/>
        <v>154.27324900428201</v>
      </c>
      <c r="AI217" s="772">
        <f t="shared" si="183"/>
        <v>154.68245225954945</v>
      </c>
      <c r="AJ217" s="662">
        <f t="shared" si="184"/>
        <v>-8.4038838264340037E-3</v>
      </c>
      <c r="AK217" s="665" t="e">
        <f t="shared" si="185"/>
        <v>#N/A</v>
      </c>
      <c r="AL217" s="683"/>
      <c r="AM217" s="684" t="str">
        <f t="shared" si="197"/>
        <v/>
      </c>
      <c r="AN217" s="685">
        <f t="shared" si="198"/>
        <v>155.98786319634905</v>
      </c>
      <c r="AO217" s="686">
        <f t="shared" si="199"/>
        <v>123.72301905028753</v>
      </c>
      <c r="AP217" s="776">
        <v>136.97842654444204</v>
      </c>
      <c r="AQ217" s="691">
        <f t="shared" si="180"/>
        <v>0.12924681763199697</v>
      </c>
      <c r="AR217" s="665" t="e">
        <f t="shared" si="189"/>
        <v>#N/A</v>
      </c>
      <c r="AS217" s="683"/>
      <c r="AT217" s="684" t="str">
        <f t="shared" si="190"/>
        <v/>
      </c>
      <c r="AU217" s="695">
        <f t="shared" si="191"/>
        <v>0.14330251252980286</v>
      </c>
      <c r="AV217" s="728">
        <f t="shared" si="192"/>
        <v>-6.4477490667075754E-2</v>
      </c>
      <c r="AW217" s="725">
        <f t="shared" si="205"/>
        <v>0.23047190781939086</v>
      </c>
      <c r="AX217" s="726">
        <f t="shared" si="206"/>
        <v>0.31418841804927444</v>
      </c>
      <c r="AY217" s="727">
        <f t="shared" si="153"/>
        <v>0.25959560292577599</v>
      </c>
      <c r="AZ217" s="724">
        <f t="shared" si="201"/>
        <v>135.81817097195756</v>
      </c>
      <c r="BA217" s="108">
        <f t="shared" si="207"/>
        <v>4.7029155077431911E-2</v>
      </c>
      <c r="BB217" s="723">
        <f t="shared" si="207"/>
        <v>0.1285735137719542</v>
      </c>
      <c r="BC217" s="723">
        <f t="shared" si="207"/>
        <v>-3.4515203617090359E-2</v>
      </c>
      <c r="BD217" s="1387">
        <v>1019.745286128655</v>
      </c>
      <c r="BE217" s="648">
        <v>0.81097004836184305</v>
      </c>
      <c r="BF217" s="649">
        <v>1</v>
      </c>
      <c r="BG217" s="1374">
        <v>1289.1256460805801</v>
      </c>
      <c r="BH217" s="1375">
        <f t="shared" si="155"/>
        <v>1257.4389007196226</v>
      </c>
      <c r="BI217" s="1376">
        <f t="shared" si="154"/>
        <v>1257.4389007196226</v>
      </c>
      <c r="BJ217" s="1378">
        <f t="shared" si="157"/>
        <v>1288.382582175552</v>
      </c>
      <c r="BK217" s="335">
        <f t="shared" si="156"/>
        <v>-4.644910603120421E-2</v>
      </c>
      <c r="BL217" s="665" t="e">
        <f t="shared" si="158"/>
        <v>#N/A</v>
      </c>
      <c r="BM217" s="683"/>
      <c r="BN217" s="684" t="str">
        <f t="shared" si="159"/>
        <v/>
      </c>
      <c r="BO217" s="685">
        <f t="shared" si="171"/>
        <v>1453.1730541865854</v>
      </c>
      <c r="BP217" s="686">
        <f t="shared" si="172"/>
        <v>1141.4418755682661</v>
      </c>
      <c r="BQ217" s="776">
        <v>1186.1810569748893</v>
      </c>
      <c r="BR217" s="691">
        <f t="shared" si="160"/>
        <v>8.616013938150946E-2</v>
      </c>
      <c r="BS217" s="665" t="e">
        <f t="shared" si="161"/>
        <v>#N/A</v>
      </c>
      <c r="BT217" s="683"/>
      <c r="BU217" s="684" t="str">
        <f t="shared" si="162"/>
        <v/>
      </c>
      <c r="BV217" s="695">
        <f t="shared" si="163"/>
        <v>0.1816981557673496</v>
      </c>
      <c r="BW217" s="728">
        <f t="shared" si="164"/>
        <v>1.327416273875226E-4</v>
      </c>
      <c r="BX217" s="725">
        <f t="shared" si="166"/>
        <v>4.9087240486078043E-2</v>
      </c>
      <c r="BY217" s="726">
        <f t="shared" si="167"/>
        <v>-9.6944647202348411E-2</v>
      </c>
      <c r="BZ217" s="943">
        <f t="shared" si="173"/>
        <v>7.6639838619807499E-2</v>
      </c>
      <c r="CA217" s="947">
        <f t="shared" si="174"/>
        <v>1366.5714676336422</v>
      </c>
      <c r="CB217" s="831">
        <f t="shared" si="168"/>
        <v>9.4779206777033151E-2</v>
      </c>
      <c r="CC217" s="723">
        <f t="shared" si="169"/>
        <v>0.2983549397125923</v>
      </c>
      <c r="CD217" s="723">
        <f t="shared" si="170"/>
        <v>-0.10879652615852599</v>
      </c>
      <c r="CE217" s="786">
        <f>[3]OUTM!M217</f>
        <v>153.72724124784543</v>
      </c>
      <c r="CF217" s="779">
        <f>[1]OUTM!$T505</f>
        <v>0</v>
      </c>
      <c r="CG217" s="781">
        <f>[1]OUTM!$U505</f>
        <v>0</v>
      </c>
    </row>
    <row r="218" spans="1:85" ht="13.8" x14ac:dyDescent="0.25">
      <c r="A218" s="14">
        <v>2011.04</v>
      </c>
      <c r="B218" s="931">
        <f>[2]Pat!$B218/1000</f>
        <v>65.594999999999999</v>
      </c>
      <c r="C218" s="648">
        <v>0.89328411484641002</v>
      </c>
      <c r="D218" s="649">
        <v>1</v>
      </c>
      <c r="E218" s="767">
        <v>70.486133462136706</v>
      </c>
      <c r="F218" s="768">
        <f t="shared" si="175"/>
        <v>73.431284526175986</v>
      </c>
      <c r="G218" s="769">
        <f t="shared" si="176"/>
        <v>73.431284526175986</v>
      </c>
      <c r="H218" s="772">
        <f t="shared" si="181"/>
        <v>70.361187451741287</v>
      </c>
      <c r="I218" s="662">
        <f t="shared" si="182"/>
        <v>2.0339506660353005E-2</v>
      </c>
      <c r="J218" s="665" t="e">
        <f t="shared" si="186"/>
        <v>#N/A</v>
      </c>
      <c r="K218" s="683"/>
      <c r="L218" s="684" t="str">
        <f t="shared" si="165"/>
        <v/>
      </c>
      <c r="M218" s="685">
        <f t="shared" si="193"/>
        <v>76.565501963655734</v>
      </c>
      <c r="N218" s="686">
        <f t="shared" si="194"/>
        <v>54.61157075680282</v>
      </c>
      <c r="O218" s="776">
        <v>62.970142314918462</v>
      </c>
      <c r="P218" s="691">
        <f t="shared" si="177"/>
        <v>0.11737380391900087</v>
      </c>
      <c r="Q218" s="665" t="e">
        <f t="shared" si="187"/>
        <v>#N/A</v>
      </c>
      <c r="R218" s="683"/>
      <c r="S218" s="684" t="str">
        <f t="shared" si="188"/>
        <v/>
      </c>
      <c r="T218" s="695">
        <f t="shared" si="195"/>
        <v>0.1802357941836481</v>
      </c>
      <c r="U218" s="728">
        <f t="shared" si="196"/>
        <v>-8.0688284982563863E-2</v>
      </c>
      <c r="V218" s="725">
        <f t="shared" si="202"/>
        <v>0.36527958892484635</v>
      </c>
      <c r="W218" s="726">
        <f t="shared" si="203"/>
        <v>0.33958231593937449</v>
      </c>
      <c r="X218" s="727">
        <f t="shared" si="152"/>
        <v>0.3591083856968178</v>
      </c>
      <c r="Y218" s="724">
        <f t="shared" si="200"/>
        <v>61.624987076456392</v>
      </c>
      <c r="Z218" s="108">
        <f t="shared" si="204"/>
        <v>6.8043152465711701E-2</v>
      </c>
      <c r="AA218" s="723">
        <f t="shared" si="204"/>
        <v>0.26104796967449617</v>
      </c>
      <c r="AB218" s="723">
        <f t="shared" si="204"/>
        <v>-0.12496166474307278</v>
      </c>
      <c r="AC218" s="931">
        <f>[2]Pat!$D218/1000</f>
        <v>134.708</v>
      </c>
      <c r="AD218" s="648">
        <v>0.88688895133384904</v>
      </c>
      <c r="AE218" s="649">
        <v>1</v>
      </c>
      <c r="AF218" s="767">
        <v>154.36325907279399</v>
      </c>
      <c r="AG218" s="768">
        <f t="shared" si="178"/>
        <v>151.88823786495934</v>
      </c>
      <c r="AH218" s="769">
        <f t="shared" si="179"/>
        <v>151.88823786495934</v>
      </c>
      <c r="AI218" s="772">
        <f t="shared" si="183"/>
        <v>152.86684223724916</v>
      </c>
      <c r="AJ218" s="662">
        <f t="shared" si="184"/>
        <v>-1.180709009704904E-2</v>
      </c>
      <c r="AK218" s="665" t="e">
        <f t="shared" si="185"/>
        <v>#N/A</v>
      </c>
      <c r="AL218" s="683"/>
      <c r="AM218" s="684" t="str">
        <f t="shared" si="197"/>
        <v/>
      </c>
      <c r="AN218" s="685">
        <f t="shared" si="198"/>
        <v>155.98786319634905</v>
      </c>
      <c r="AO218" s="686">
        <f t="shared" si="199"/>
        <v>123.72301905028753</v>
      </c>
      <c r="AP218" s="776">
        <v>137.50422845979426</v>
      </c>
      <c r="AQ218" s="691">
        <f t="shared" si="180"/>
        <v>0.11172466439420714</v>
      </c>
      <c r="AR218" s="665" t="e">
        <f t="shared" si="189"/>
        <v>#N/A</v>
      </c>
      <c r="AS218" s="683"/>
      <c r="AT218" s="684" t="str">
        <f t="shared" si="190"/>
        <v/>
      </c>
      <c r="AU218" s="695">
        <f t="shared" si="191"/>
        <v>0.14330251252980286</v>
      </c>
      <c r="AV218" s="728">
        <f t="shared" si="192"/>
        <v>-6.4477490667075754E-2</v>
      </c>
      <c r="AW218" s="725">
        <f t="shared" si="205"/>
        <v>0.211777608034039</v>
      </c>
      <c r="AX218" s="726">
        <f t="shared" si="206"/>
        <v>0.24397026757269757</v>
      </c>
      <c r="AY218" s="727">
        <f t="shared" si="153"/>
        <v>0.23469610374557304</v>
      </c>
      <c r="AZ218" s="724">
        <f t="shared" si="201"/>
        <v>138.04449905271019</v>
      </c>
      <c r="BA218" s="108">
        <f t="shared" si="207"/>
        <v>4.7029155077431911E-2</v>
      </c>
      <c r="BB218" s="723">
        <f t="shared" si="207"/>
        <v>0.1285735137719542</v>
      </c>
      <c r="BC218" s="723">
        <f t="shared" si="207"/>
        <v>-3.4515203617090359E-2</v>
      </c>
      <c r="BD218" s="1387">
        <v>988.67942990159452</v>
      </c>
      <c r="BE218" s="648">
        <v>0.77850641424883404</v>
      </c>
      <c r="BF218" s="649">
        <v>1</v>
      </c>
      <c r="BG218" s="1374">
        <v>1252.3446225918501</v>
      </c>
      <c r="BH218" s="1375">
        <f t="shared" si="155"/>
        <v>1269.9695362889879</v>
      </c>
      <c r="BI218" s="1376">
        <f t="shared" si="154"/>
        <v>1269.9695362889879</v>
      </c>
      <c r="BJ218" s="1378">
        <f t="shared" si="157"/>
        <v>1248.1205926787356</v>
      </c>
      <c r="BK218" s="335">
        <f t="shared" si="156"/>
        <v>-3.1748725398365402E-2</v>
      </c>
      <c r="BL218" s="665" t="e">
        <f t="shared" si="158"/>
        <v>#N/A</v>
      </c>
      <c r="BM218" s="683"/>
      <c r="BN218" s="684" t="str">
        <f t="shared" si="159"/>
        <v/>
      </c>
      <c r="BO218" s="685">
        <f t="shared" si="171"/>
        <v>1453.1730541865854</v>
      </c>
      <c r="BP218" s="686">
        <f t="shared" si="172"/>
        <v>1079.2142129197473</v>
      </c>
      <c r="BQ218" s="776">
        <v>1179.9169530651791</v>
      </c>
      <c r="BR218" s="691">
        <f t="shared" si="160"/>
        <v>5.7803762744808251E-2</v>
      </c>
      <c r="BS218" s="665" t="e">
        <f t="shared" si="161"/>
        <v>#N/A</v>
      </c>
      <c r="BT218" s="683"/>
      <c r="BU218" s="684" t="str">
        <f t="shared" si="162"/>
        <v/>
      </c>
      <c r="BV218" s="695">
        <f t="shared" si="163"/>
        <v>0.1816981557673496</v>
      </c>
      <c r="BW218" s="728">
        <f t="shared" si="164"/>
        <v>-3.9940509113732037E-2</v>
      </c>
      <c r="BX218" s="725">
        <f t="shared" si="166"/>
        <v>-1.5252197233818099E-2</v>
      </c>
      <c r="BY218" s="726">
        <f t="shared" si="167"/>
        <v>-0.15412495058967324</v>
      </c>
      <c r="BZ218" s="943">
        <f t="shared" si="173"/>
        <v>8.1124296533727769E-3</v>
      </c>
      <c r="CA218" s="947">
        <f t="shared" si="174"/>
        <v>1364.9605152830632</v>
      </c>
      <c r="CB218" s="831">
        <f t="shared" si="168"/>
        <v>9.4779206777033151E-2</v>
      </c>
      <c r="CC218" s="723">
        <f t="shared" si="169"/>
        <v>0.2983549397125923</v>
      </c>
      <c r="CD218" s="723">
        <f t="shared" si="170"/>
        <v>-0.10879652615852599</v>
      </c>
      <c r="CE218" s="786">
        <f>[3]OUTM!M218</f>
        <v>156.31236379752966</v>
      </c>
      <c r="CF218" s="779">
        <f>[1]OUTM!$T506</f>
        <v>0</v>
      </c>
      <c r="CG218" s="781">
        <f>[1]OUTM!$U506</f>
        <v>0</v>
      </c>
    </row>
    <row r="219" spans="1:85" ht="13.8" x14ac:dyDescent="0.25">
      <c r="A219" s="14">
        <v>2011.05</v>
      </c>
      <c r="B219" s="931">
        <f>[2]Pat!$B219/1000</f>
        <v>68.218000000000004</v>
      </c>
      <c r="C219" s="648">
        <v>1.00743993165995</v>
      </c>
      <c r="D219" s="649">
        <v>1</v>
      </c>
      <c r="E219" s="767">
        <v>71.4053800804476</v>
      </c>
      <c r="F219" s="768">
        <f t="shared" si="175"/>
        <v>67.714210898507659</v>
      </c>
      <c r="G219" s="769">
        <f t="shared" si="176"/>
        <v>67.714210898507659</v>
      </c>
      <c r="H219" s="772">
        <f t="shared" si="181"/>
        <v>71.312024612130855</v>
      </c>
      <c r="I219" s="662">
        <f t="shared" si="182"/>
        <v>1.3423164808957966E-2</v>
      </c>
      <c r="J219" s="665" t="e">
        <f t="shared" si="186"/>
        <v>#N/A</v>
      </c>
      <c r="K219" s="683"/>
      <c r="L219" s="684" t="str">
        <f t="shared" si="165"/>
        <v/>
      </c>
      <c r="M219" s="685">
        <f t="shared" si="193"/>
        <v>76.565501963655734</v>
      </c>
      <c r="N219" s="686">
        <f t="shared" si="194"/>
        <v>55.984941086783692</v>
      </c>
      <c r="O219" s="776">
        <v>63.31823244271957</v>
      </c>
      <c r="P219" s="691">
        <f t="shared" si="177"/>
        <v>0.1262478730220844</v>
      </c>
      <c r="Q219" s="665" t="e">
        <f t="shared" si="187"/>
        <v>#N/A</v>
      </c>
      <c r="R219" s="683"/>
      <c r="S219" s="684" t="str">
        <f t="shared" si="188"/>
        <v/>
      </c>
      <c r="T219" s="695">
        <f t="shared" si="195"/>
        <v>0.1802357941836481</v>
      </c>
      <c r="U219" s="728">
        <f t="shared" si="196"/>
        <v>-6.4290783399323814E-2</v>
      </c>
      <c r="V219" s="725">
        <f t="shared" si="202"/>
        <v>0.3528072796695787</v>
      </c>
      <c r="W219" s="726">
        <f t="shared" si="203"/>
        <v>0.30935404158840818</v>
      </c>
      <c r="X219" s="727">
        <f t="shared" si="152"/>
        <v>0.34273170413233434</v>
      </c>
      <c r="Y219" s="724">
        <f t="shared" si="200"/>
        <v>63.174813733785896</v>
      </c>
      <c r="Z219" s="108">
        <f t="shared" si="204"/>
        <v>6.8043152465711701E-2</v>
      </c>
      <c r="AA219" s="723">
        <f t="shared" si="204"/>
        <v>0.26104796967449617</v>
      </c>
      <c r="AB219" s="723">
        <f t="shared" si="204"/>
        <v>-0.12496166474307278</v>
      </c>
      <c r="AC219" s="931">
        <f>[2]Pat!$D219/1000</f>
        <v>156.99799999999999</v>
      </c>
      <c r="AD219" s="648">
        <v>1.0233373143195399</v>
      </c>
      <c r="AE219" s="649">
        <v>1</v>
      </c>
      <c r="AF219" s="767">
        <v>153.824302230802</v>
      </c>
      <c r="AG219" s="768">
        <f t="shared" si="178"/>
        <v>153.41764421479596</v>
      </c>
      <c r="AH219" s="769">
        <f t="shared" si="179"/>
        <v>153.41764421479596</v>
      </c>
      <c r="AI219" s="772">
        <f t="shared" si="183"/>
        <v>153.03941988660929</v>
      </c>
      <c r="AJ219" s="662">
        <f t="shared" si="184"/>
        <v>1.1283042489589922E-3</v>
      </c>
      <c r="AK219" s="665" t="e">
        <f t="shared" si="185"/>
        <v>#N/A</v>
      </c>
      <c r="AL219" s="683"/>
      <c r="AM219" s="684" t="str">
        <f t="shared" si="197"/>
        <v/>
      </c>
      <c r="AN219" s="685">
        <f t="shared" si="198"/>
        <v>155.98786319634905</v>
      </c>
      <c r="AO219" s="686">
        <f t="shared" si="199"/>
        <v>124.37263856655842</v>
      </c>
      <c r="AP219" s="776">
        <v>138.01300412508448</v>
      </c>
      <c r="AQ219" s="691">
        <f t="shared" si="180"/>
        <v>0.10887681096997226</v>
      </c>
      <c r="AR219" s="665" t="e">
        <f t="shared" si="189"/>
        <v>#N/A</v>
      </c>
      <c r="AS219" s="683"/>
      <c r="AT219" s="684" t="str">
        <f t="shared" si="190"/>
        <v/>
      </c>
      <c r="AU219" s="695">
        <f t="shared" si="191"/>
        <v>0.14330251252980286</v>
      </c>
      <c r="AV219" s="728">
        <f t="shared" si="192"/>
        <v>-6.404806026865506E-2</v>
      </c>
      <c r="AW219" s="725">
        <f t="shared" si="205"/>
        <v>0.22483126728287051</v>
      </c>
      <c r="AX219" s="726">
        <f t="shared" si="206"/>
        <v>0.20970237583682416</v>
      </c>
      <c r="AY219" s="727">
        <f t="shared" si="153"/>
        <v>0.22251921137290442</v>
      </c>
      <c r="AZ219" s="724">
        <f t="shared" si="201"/>
        <v>140.38550495534849</v>
      </c>
      <c r="BA219" s="108">
        <f t="shared" si="207"/>
        <v>4.7029155077431911E-2</v>
      </c>
      <c r="BB219" s="723">
        <f t="shared" si="207"/>
        <v>0.1285735137719542</v>
      </c>
      <c r="BC219" s="723">
        <f t="shared" si="207"/>
        <v>-3.4515203617090359E-2</v>
      </c>
      <c r="BD219" s="1387">
        <v>990.48944560426912</v>
      </c>
      <c r="BE219" s="648">
        <v>0.828789056206927</v>
      </c>
      <c r="BF219" s="649">
        <v>1</v>
      </c>
      <c r="BG219" s="1374">
        <v>1214.18810834695</v>
      </c>
      <c r="BH219" s="1375">
        <f t="shared" si="155"/>
        <v>1195.1043974173444</v>
      </c>
      <c r="BI219" s="1376">
        <f t="shared" si="154"/>
        <v>1195.1043974173444</v>
      </c>
      <c r="BJ219" s="1378">
        <f t="shared" si="157"/>
        <v>1200.9530060585246</v>
      </c>
      <c r="BK219" s="335">
        <f t="shared" si="156"/>
        <v>-3.8523480706066683E-2</v>
      </c>
      <c r="BL219" s="665" t="e">
        <f t="shared" si="158"/>
        <v>#N/A</v>
      </c>
      <c r="BM219" s="683"/>
      <c r="BN219" s="684" t="str">
        <f t="shared" si="159"/>
        <v/>
      </c>
      <c r="BO219" s="685">
        <f t="shared" si="171"/>
        <v>1453.1730541865854</v>
      </c>
      <c r="BP219" s="686">
        <f t="shared" si="172"/>
        <v>1016.274126520565</v>
      </c>
      <c r="BQ219" s="776">
        <v>1173.6523894281702</v>
      </c>
      <c r="BR219" s="691">
        <f t="shared" si="160"/>
        <v>2.3261245728520841E-2</v>
      </c>
      <c r="BS219" s="665" t="e">
        <f t="shared" si="161"/>
        <v>#N/A</v>
      </c>
      <c r="BT219" s="683"/>
      <c r="BU219" s="684" t="str">
        <f t="shared" si="162"/>
        <v/>
      </c>
      <c r="BV219" s="695">
        <f t="shared" si="163"/>
        <v>0.1816981557673496</v>
      </c>
      <c r="BW219" s="728">
        <f t="shared" si="164"/>
        <v>-9.1045674253355413E-2</v>
      </c>
      <c r="BX219" s="725">
        <f t="shared" si="166"/>
        <v>-9.340719886246085E-2</v>
      </c>
      <c r="BY219" s="726">
        <f t="shared" si="167"/>
        <v>-0.21047700286702031</v>
      </c>
      <c r="BZ219" s="943">
        <f t="shared" si="173"/>
        <v>-5.7552753884094754E-2</v>
      </c>
      <c r="CA219" s="947">
        <f t="shared" si="174"/>
        <v>1354.6492288818783</v>
      </c>
      <c r="CB219" s="831">
        <f t="shared" si="168"/>
        <v>9.4779206777033151E-2</v>
      </c>
      <c r="CC219" s="723">
        <f t="shared" si="169"/>
        <v>0.2983549397125923</v>
      </c>
      <c r="CD219" s="723">
        <f t="shared" si="170"/>
        <v>-0.10879652615852599</v>
      </c>
      <c r="CE219" s="786">
        <f>[3]OUTM!M219</f>
        <v>155.98449360129669</v>
      </c>
      <c r="CF219" s="779">
        <f>[1]OUTM!$T507</f>
        <v>0</v>
      </c>
      <c r="CG219" s="781">
        <f>[1]OUTM!$U507</f>
        <v>0</v>
      </c>
    </row>
    <row r="220" spans="1:85" ht="13.8" x14ac:dyDescent="0.25">
      <c r="A220" s="14">
        <v>2011.06</v>
      </c>
      <c r="B220" s="931">
        <f>[2]Pat!$B220/1000</f>
        <v>78.72</v>
      </c>
      <c r="C220" s="648">
        <v>1.0305230652170601</v>
      </c>
      <c r="D220" s="649">
        <v>1</v>
      </c>
      <c r="E220" s="767">
        <v>72.666709546511598</v>
      </c>
      <c r="F220" s="768">
        <f t="shared" si="175"/>
        <v>76.388392125332132</v>
      </c>
      <c r="G220" s="769">
        <f t="shared" si="176"/>
        <v>76.388392125332132</v>
      </c>
      <c r="H220" s="772">
        <f t="shared" si="181"/>
        <v>73.139373858742914</v>
      </c>
      <c r="I220" s="662">
        <f t="shared" si="182"/>
        <v>2.5301890487953442E-2</v>
      </c>
      <c r="J220" s="665" t="e">
        <f t="shared" si="186"/>
        <v>#N/A</v>
      </c>
      <c r="K220" s="683"/>
      <c r="L220" s="684" t="str">
        <f t="shared" si="165"/>
        <v/>
      </c>
      <c r="M220" s="685">
        <f t="shared" si="193"/>
        <v>76.565501963655734</v>
      </c>
      <c r="N220" s="686">
        <f t="shared" si="194"/>
        <v>57.59882214421728</v>
      </c>
      <c r="O220" s="776">
        <v>63.654543874038701</v>
      </c>
      <c r="P220" s="691">
        <f t="shared" si="177"/>
        <v>0.1490047592434729</v>
      </c>
      <c r="Q220" s="665" t="e">
        <f t="shared" si="187"/>
        <v>#N/A</v>
      </c>
      <c r="R220" s="683"/>
      <c r="S220" s="684" t="str">
        <f t="shared" si="188"/>
        <v/>
      </c>
      <c r="T220" s="695">
        <f t="shared" si="195"/>
        <v>0.1802357941836481</v>
      </c>
      <c r="U220" s="728">
        <f t="shared" si="196"/>
        <v>-4.4038181073359439E-2</v>
      </c>
      <c r="V220" s="725">
        <f t="shared" si="202"/>
        <v>0.35894603161438066</v>
      </c>
      <c r="W220" s="726">
        <f t="shared" si="203"/>
        <v>0.31047518724463297</v>
      </c>
      <c r="X220" s="727">
        <f t="shared" si="152"/>
        <v>0.33933728423613463</v>
      </c>
      <c r="Y220" s="724">
        <f t="shared" si="200"/>
        <v>64.784706461348733</v>
      </c>
      <c r="Z220" s="108">
        <f t="shared" si="204"/>
        <v>6.8043152465711701E-2</v>
      </c>
      <c r="AA220" s="723">
        <f t="shared" si="204"/>
        <v>0.26104796967449617</v>
      </c>
      <c r="AB220" s="723">
        <f t="shared" si="204"/>
        <v>-0.12496166474307278</v>
      </c>
      <c r="AC220" s="931">
        <f>[2]Pat!$D220/1000</f>
        <v>155.07</v>
      </c>
      <c r="AD220" s="648">
        <v>0.89005103175409805</v>
      </c>
      <c r="AE220" s="649">
        <v>0</v>
      </c>
      <c r="AF220" s="767">
        <v>153.43415325188599</v>
      </c>
      <c r="AG220" s="768">
        <f t="shared" si="178"/>
        <v>174.22596510493401</v>
      </c>
      <c r="AH220" s="769">
        <f t="shared" si="179"/>
        <v>153.43415325188599</v>
      </c>
      <c r="AI220" s="772">
        <f t="shared" si="183"/>
        <v>153.84002930503473</v>
      </c>
      <c r="AJ220" s="662">
        <f t="shared" si="184"/>
        <v>5.2177572458208619E-3</v>
      </c>
      <c r="AK220" s="665" t="e">
        <f t="shared" si="185"/>
        <v>#N/A</v>
      </c>
      <c r="AL220" s="683"/>
      <c r="AM220" s="684" t="str">
        <f t="shared" si="197"/>
        <v/>
      </c>
      <c r="AN220" s="685">
        <f t="shared" si="198"/>
        <v>155.98786319634905</v>
      </c>
      <c r="AO220" s="686">
        <f t="shared" si="199"/>
        <v>128.23992695546326</v>
      </c>
      <c r="AP220" s="776">
        <v>138.50422036881068</v>
      </c>
      <c r="AQ220" s="691">
        <f t="shared" si="180"/>
        <v>0.11072448836134874</v>
      </c>
      <c r="AR220" s="665" t="e">
        <f t="shared" si="189"/>
        <v>#N/A</v>
      </c>
      <c r="AS220" s="683"/>
      <c r="AT220" s="684" t="str">
        <f t="shared" si="190"/>
        <v/>
      </c>
      <c r="AU220" s="695">
        <f t="shared" si="191"/>
        <v>0.14330251252980286</v>
      </c>
      <c r="AV220" s="728">
        <f t="shared" si="192"/>
        <v>-3.9449732041697216E-2</v>
      </c>
      <c r="AW220" s="725">
        <f t="shared" si="205"/>
        <v>0.23589175636578652</v>
      </c>
      <c r="AX220" s="726">
        <f t="shared" si="206"/>
        <v>0.18407506284436082</v>
      </c>
      <c r="AY220" s="727">
        <f t="shared" si="153"/>
        <v>0.21435125813220135</v>
      </c>
      <c r="AZ220" s="724">
        <f t="shared" si="201"/>
        <v>142.83242870664046</v>
      </c>
      <c r="BA220" s="108">
        <f t="shared" si="207"/>
        <v>4.7029155077431911E-2</v>
      </c>
      <c r="BB220" s="723">
        <f t="shared" si="207"/>
        <v>0.1285735137719542</v>
      </c>
      <c r="BC220" s="723">
        <f t="shared" si="207"/>
        <v>-3.4515203617090359E-2</v>
      </c>
      <c r="BD220" s="1387">
        <v>1047.1508508269903</v>
      </c>
      <c r="BE220" s="648">
        <v>0.91563483756672104</v>
      </c>
      <c r="BF220" s="649">
        <v>1</v>
      </c>
      <c r="BG220" s="1374">
        <v>1183.93893942877</v>
      </c>
      <c r="BH220" s="1375">
        <f t="shared" si="155"/>
        <v>1143.6336931104217</v>
      </c>
      <c r="BI220" s="1376">
        <f t="shared" si="154"/>
        <v>1143.6336931104217</v>
      </c>
      <c r="BJ220" s="1378">
        <f t="shared" si="157"/>
        <v>1177.0220658127448</v>
      </c>
      <c r="BK220" s="335">
        <f t="shared" si="156"/>
        <v>-2.0127837715035825E-2</v>
      </c>
      <c r="BL220" s="665" t="e">
        <f t="shared" si="158"/>
        <v>#N/A</v>
      </c>
      <c r="BM220" s="683"/>
      <c r="BN220" s="684" t="str">
        <f t="shared" si="159"/>
        <v/>
      </c>
      <c r="BO220" s="685">
        <f t="shared" si="171"/>
        <v>1443.8257470773835</v>
      </c>
      <c r="BP220" s="686">
        <f t="shared" si="172"/>
        <v>977.41875357147444</v>
      </c>
      <c r="BQ220" s="776">
        <v>1167.3921347740577</v>
      </c>
      <c r="BR220" s="691">
        <f t="shared" si="160"/>
        <v>8.24909707015542E-3</v>
      </c>
      <c r="BS220" s="665" t="e">
        <f t="shared" si="161"/>
        <v>#N/A</v>
      </c>
      <c r="BT220" s="683"/>
      <c r="BU220" s="684" t="str">
        <f t="shared" si="162"/>
        <v/>
      </c>
      <c r="BV220" s="695">
        <f t="shared" si="163"/>
        <v>0.18002421273244762</v>
      </c>
      <c r="BW220" s="728">
        <f t="shared" si="164"/>
        <v>-0.12108873944239906</v>
      </c>
      <c r="BX220" s="725">
        <f t="shared" si="166"/>
        <v>-0.14227245553697299</v>
      </c>
      <c r="BY220" s="726">
        <f t="shared" si="167"/>
        <v>-0.22855207280611245</v>
      </c>
      <c r="BZ220" s="943">
        <f t="shared" si="173"/>
        <v>-9.6378581890239845E-2</v>
      </c>
      <c r="CA220" s="947">
        <f t="shared" si="174"/>
        <v>1338.3797055538912</v>
      </c>
      <c r="CB220" s="831">
        <f t="shared" si="168"/>
        <v>9.4779206777033151E-2</v>
      </c>
      <c r="CC220" s="723">
        <f t="shared" si="169"/>
        <v>0.2983549397125923</v>
      </c>
      <c r="CD220" s="723">
        <f t="shared" si="170"/>
        <v>-0.10879652615852599</v>
      </c>
      <c r="CE220" s="786">
        <f>[3]OUTM!M220</f>
        <v>153.8952289836887</v>
      </c>
      <c r="CF220" s="779">
        <f>[1]OUTM!$T508</f>
        <v>0</v>
      </c>
      <c r="CG220" s="781">
        <f>[1]OUTM!$U508</f>
        <v>0</v>
      </c>
    </row>
    <row r="221" spans="1:85" ht="13.8" x14ac:dyDescent="0.25">
      <c r="A221" s="14">
        <v>2011.07</v>
      </c>
      <c r="B221" s="931">
        <f>[2]Pat!$B221/1000</f>
        <v>73.222999999999999</v>
      </c>
      <c r="C221" s="648">
        <v>1.0160476741566999</v>
      </c>
      <c r="D221" s="649">
        <v>1</v>
      </c>
      <c r="E221" s="767">
        <v>73.9664507589941</v>
      </c>
      <c r="F221" s="768">
        <f t="shared" si="175"/>
        <v>72.066500285799762</v>
      </c>
      <c r="G221" s="769">
        <f t="shared" si="176"/>
        <v>72.066500285799762</v>
      </c>
      <c r="H221" s="772">
        <f t="shared" si="181"/>
        <v>73.492692506537722</v>
      </c>
      <c r="I221" s="662">
        <f t="shared" si="182"/>
        <v>4.8191277711862844E-3</v>
      </c>
      <c r="J221" s="665" t="e">
        <f t="shared" si="186"/>
        <v>#N/A</v>
      </c>
      <c r="K221" s="683"/>
      <c r="L221" s="684" t="str">
        <f t="shared" si="165"/>
        <v/>
      </c>
      <c r="M221" s="685">
        <f t="shared" si="193"/>
        <v>76.565501963655734</v>
      </c>
      <c r="N221" s="686">
        <f t="shared" si="194"/>
        <v>59.394330724357616</v>
      </c>
      <c r="O221" s="776">
        <v>63.978592223394813</v>
      </c>
      <c r="P221" s="691">
        <f t="shared" si="177"/>
        <v>0.14870755908355116</v>
      </c>
      <c r="Q221" s="665" t="e">
        <f t="shared" si="187"/>
        <v>#N/A</v>
      </c>
      <c r="R221" s="683"/>
      <c r="S221" s="684" t="str">
        <f t="shared" si="188"/>
        <v/>
      </c>
      <c r="T221" s="695">
        <f t="shared" si="195"/>
        <v>0.1802357941836481</v>
      </c>
      <c r="U221" s="728">
        <f t="shared" si="196"/>
        <v>-2.0964274965207363E-2</v>
      </c>
      <c r="V221" s="725">
        <f t="shared" si="202"/>
        <v>0.3457348230069528</v>
      </c>
      <c r="W221" s="726">
        <f t="shared" si="203"/>
        <v>0.26216727833845832</v>
      </c>
      <c r="X221" s="727">
        <f t="shared" si="152"/>
        <v>0.30798155318921627</v>
      </c>
      <c r="Y221" s="724">
        <f t="shared" si="200"/>
        <v>66.358133273826638</v>
      </c>
      <c r="Z221" s="108">
        <f t="shared" si="204"/>
        <v>6.8043152465711701E-2</v>
      </c>
      <c r="AA221" s="723">
        <f t="shared" si="204"/>
        <v>0.26104796967449617</v>
      </c>
      <c r="AB221" s="723">
        <f t="shared" si="204"/>
        <v>-0.12496166474307278</v>
      </c>
      <c r="AC221" s="931">
        <f>[2]Pat!$D221/1000</f>
        <v>158.81800000000001</v>
      </c>
      <c r="AD221" s="648">
        <v>1.0241422126127699</v>
      </c>
      <c r="AE221" s="649">
        <v>1</v>
      </c>
      <c r="AF221" s="767">
        <v>153.77695509414301</v>
      </c>
      <c r="AG221" s="768">
        <f t="shared" si="178"/>
        <v>155.074166501571</v>
      </c>
      <c r="AH221" s="769">
        <f t="shared" si="179"/>
        <v>155.074166501571</v>
      </c>
      <c r="AI221" s="772">
        <f t="shared" si="183"/>
        <v>153.80716332407238</v>
      </c>
      <c r="AJ221" s="662">
        <f t="shared" si="184"/>
        <v>-2.1366020477230251E-4</v>
      </c>
      <c r="AK221" s="665" t="e">
        <f t="shared" si="185"/>
        <v>#N/A</v>
      </c>
      <c r="AL221" s="683"/>
      <c r="AM221" s="684" t="str">
        <f t="shared" si="197"/>
        <v/>
      </c>
      <c r="AN221" s="685">
        <f t="shared" si="198"/>
        <v>155.98786319634905</v>
      </c>
      <c r="AO221" s="686">
        <f t="shared" si="199"/>
        <v>132.26143718440358</v>
      </c>
      <c r="AP221" s="776">
        <v>138.9774220382443</v>
      </c>
      <c r="AQ221" s="691">
        <f t="shared" si="180"/>
        <v>0.10670611865103652</v>
      </c>
      <c r="AR221" s="665" t="e">
        <f t="shared" si="189"/>
        <v>#N/A</v>
      </c>
      <c r="AS221" s="683"/>
      <c r="AT221" s="684" t="str">
        <f t="shared" si="190"/>
        <v/>
      </c>
      <c r="AU221" s="695">
        <f t="shared" si="191"/>
        <v>0.14330251252980286</v>
      </c>
      <c r="AV221" s="728">
        <f t="shared" si="192"/>
        <v>-1.384814258411593E-2</v>
      </c>
      <c r="AW221" s="725">
        <f t="shared" si="205"/>
        <v>0.24315721120220224</v>
      </c>
      <c r="AX221" s="726">
        <f t="shared" si="206"/>
        <v>0.14644538139779639</v>
      </c>
      <c r="AY221" s="727">
        <f t="shared" si="153"/>
        <v>0.19480465918132861</v>
      </c>
      <c r="AZ221" s="724">
        <f t="shared" si="201"/>
        <v>145.33944072945587</v>
      </c>
      <c r="BA221" s="108">
        <f t="shared" si="207"/>
        <v>4.7029155077431911E-2</v>
      </c>
      <c r="BB221" s="723">
        <f t="shared" si="207"/>
        <v>0.1285735137719542</v>
      </c>
      <c r="BC221" s="723">
        <f t="shared" si="207"/>
        <v>-3.4515203617090359E-2</v>
      </c>
      <c r="BD221" s="1387">
        <v>1090.1161829047444</v>
      </c>
      <c r="BE221" s="648">
        <v>0.88937058531603996</v>
      </c>
      <c r="BF221" s="649">
        <v>1</v>
      </c>
      <c r="BG221" s="1374">
        <v>1170.6595869144201</v>
      </c>
      <c r="BH221" s="1375">
        <f t="shared" si="155"/>
        <v>1225.7164796127915</v>
      </c>
      <c r="BI221" s="1376">
        <f t="shared" si="154"/>
        <v>1225.7164796127915</v>
      </c>
      <c r="BJ221" s="1378">
        <f t="shared" si="157"/>
        <v>1180.4213467981938</v>
      </c>
      <c r="BK221" s="335">
        <f t="shared" si="156"/>
        <v>2.8838726929102288E-3</v>
      </c>
      <c r="BL221" s="665" t="e">
        <f t="shared" si="158"/>
        <v>#N/A</v>
      </c>
      <c r="BM221" s="683"/>
      <c r="BN221" s="684" t="str">
        <f t="shared" si="159"/>
        <v/>
      </c>
      <c r="BO221" s="685">
        <f t="shared" si="171"/>
        <v>1414.352240614947</v>
      </c>
      <c r="BP221" s="686">
        <f t="shared" si="172"/>
        <v>947.62670018585004</v>
      </c>
      <c r="BQ221" s="776">
        <v>1161.1410995607869</v>
      </c>
      <c r="BR221" s="691">
        <f t="shared" si="160"/>
        <v>1.6604568768343375E-2</v>
      </c>
      <c r="BS221" s="665" t="e">
        <f t="shared" si="161"/>
        <v>#N/A</v>
      </c>
      <c r="BT221" s="683"/>
      <c r="BU221" s="684" t="str">
        <f t="shared" si="162"/>
        <v/>
      </c>
      <c r="BV221" s="695">
        <f t="shared" si="163"/>
        <v>0.16181618126933706</v>
      </c>
      <c r="BW221" s="728">
        <f t="shared" si="164"/>
        <v>-0.14330715566230046</v>
      </c>
      <c r="BX221" s="725">
        <f t="shared" si="166"/>
        <v>-0.17354281130216875</v>
      </c>
      <c r="BY221" s="726">
        <f t="shared" si="167"/>
        <v>-0.20693908745013911</v>
      </c>
      <c r="BZ221" s="943">
        <f t="shared" si="173"/>
        <v>-0.1093446468851379</v>
      </c>
      <c r="CA221" s="947">
        <f t="shared" si="174"/>
        <v>1317.7239029055593</v>
      </c>
      <c r="CB221" s="831">
        <f t="shared" si="168"/>
        <v>9.4779206777033151E-2</v>
      </c>
      <c r="CC221" s="723">
        <f t="shared" si="169"/>
        <v>0.2983549397125923</v>
      </c>
      <c r="CD221" s="723">
        <f t="shared" si="170"/>
        <v>-0.10879652615852599</v>
      </c>
      <c r="CE221" s="786">
        <f>[3]OUTM!M221</f>
        <v>153.58717480864939</v>
      </c>
      <c r="CF221" s="779">
        <f>[1]OUTM!$T509</f>
        <v>0</v>
      </c>
      <c r="CG221" s="781">
        <f>[1]OUTM!$U509</f>
        <v>1</v>
      </c>
    </row>
    <row r="222" spans="1:85" ht="13.8" x14ac:dyDescent="0.25">
      <c r="A222" s="14">
        <v>2011.08</v>
      </c>
      <c r="B222" s="931">
        <f>[2]Pat!$B222/1000</f>
        <v>80.245999999999995</v>
      </c>
      <c r="C222" s="648">
        <v>1.0925347895097399</v>
      </c>
      <c r="D222" s="649">
        <v>1</v>
      </c>
      <c r="E222" s="767">
        <v>74.938982348677598</v>
      </c>
      <c r="F222" s="768">
        <f t="shared" si="175"/>
        <v>73.449377329219232</v>
      </c>
      <c r="G222" s="769">
        <f t="shared" si="176"/>
        <v>73.449377329219232</v>
      </c>
      <c r="H222" s="772">
        <f t="shared" si="181"/>
        <v>73.984842505602998</v>
      </c>
      <c r="I222" s="662">
        <f t="shared" si="182"/>
        <v>6.6742616217001756E-3</v>
      </c>
      <c r="J222" s="665" t="e">
        <f t="shared" si="186"/>
        <v>#N/A</v>
      </c>
      <c r="K222" s="683"/>
      <c r="L222" s="684" t="str">
        <f t="shared" si="165"/>
        <v/>
      </c>
      <c r="M222" s="685">
        <f t="shared" si="193"/>
        <v>76.565501963655734</v>
      </c>
      <c r="N222" s="686">
        <f t="shared" si="194"/>
        <v>63.172608161340555</v>
      </c>
      <c r="O222" s="776">
        <v>64.289942351568456</v>
      </c>
      <c r="P222" s="691">
        <f t="shared" si="177"/>
        <v>0.1507996398724103</v>
      </c>
      <c r="Q222" s="665" t="e">
        <f t="shared" si="187"/>
        <v>#N/A</v>
      </c>
      <c r="R222" s="683"/>
      <c r="S222" s="684" t="str">
        <f t="shared" si="188"/>
        <v/>
      </c>
      <c r="T222" s="695">
        <f t="shared" si="195"/>
        <v>0.1802357941836481</v>
      </c>
      <c r="U222" s="728">
        <f t="shared" si="196"/>
        <v>3.4384348843849111E-2</v>
      </c>
      <c r="V222" s="725">
        <f t="shared" si="202"/>
        <v>0.32151326891488896</v>
      </c>
      <c r="W222" s="726">
        <f t="shared" si="203"/>
        <v>0.22244174524126703</v>
      </c>
      <c r="X222" s="727">
        <f t="shared" ref="X222:X285" si="208">(H222/Y215)^X$9-1</f>
        <v>0.28191851169755688</v>
      </c>
      <c r="Y222" s="724">
        <f t="shared" si="200"/>
        <v>67.858125058728248</v>
      </c>
      <c r="Z222" s="108">
        <f t="shared" si="204"/>
        <v>6.8043152465711701E-2</v>
      </c>
      <c r="AA222" s="723">
        <f t="shared" si="204"/>
        <v>0.26104796967449617</v>
      </c>
      <c r="AB222" s="723">
        <f t="shared" si="204"/>
        <v>-0.12496166474307278</v>
      </c>
      <c r="AC222" s="931">
        <f>[2]Pat!$D222/1000</f>
        <v>172.34200000000001</v>
      </c>
      <c r="AD222" s="648">
        <v>1.13647448770075</v>
      </c>
      <c r="AE222" s="649">
        <v>1</v>
      </c>
      <c r="AF222" s="767">
        <v>154.47088406243199</v>
      </c>
      <c r="AG222" s="768">
        <f t="shared" si="178"/>
        <v>151.64616704126149</v>
      </c>
      <c r="AH222" s="769">
        <f t="shared" si="179"/>
        <v>151.64616704126149</v>
      </c>
      <c r="AI222" s="772">
        <f t="shared" si="183"/>
        <v>152.80528749171336</v>
      </c>
      <c r="AJ222" s="662">
        <f t="shared" si="184"/>
        <v>-6.5351514290041121E-3</v>
      </c>
      <c r="AK222" s="665" t="e">
        <f t="shared" si="185"/>
        <v>#N/A</v>
      </c>
      <c r="AL222" s="683"/>
      <c r="AM222" s="684" t="str">
        <f t="shared" si="197"/>
        <v/>
      </c>
      <c r="AN222" s="685">
        <f t="shared" si="198"/>
        <v>155.98786319634905</v>
      </c>
      <c r="AO222" s="686">
        <f t="shared" si="199"/>
        <v>136.99969053680661</v>
      </c>
      <c r="AP222" s="776">
        <v>139.43223360583295</v>
      </c>
      <c r="AQ222" s="691">
        <f t="shared" si="180"/>
        <v>9.5910777157061755E-2</v>
      </c>
      <c r="AR222" s="665" t="e">
        <f t="shared" si="189"/>
        <v>#N/A</v>
      </c>
      <c r="AS222" s="683"/>
      <c r="AT222" s="684" t="str">
        <f t="shared" si="190"/>
        <v/>
      </c>
      <c r="AU222" s="695">
        <f t="shared" si="191"/>
        <v>0.14330251252980286</v>
      </c>
      <c r="AV222" s="728">
        <f t="shared" si="192"/>
        <v>9.0742849872191833E-3</v>
      </c>
      <c r="AW222" s="725">
        <f t="shared" si="205"/>
        <v>0.22860855291687909</v>
      </c>
      <c r="AX222" s="726">
        <f t="shared" si="206"/>
        <v>9.6889522010168871E-2</v>
      </c>
      <c r="AY222" s="727">
        <f t="shared" ref="AY222:AY285" si="209">(AI222/AZ215)^AY$9-1</f>
        <v>0.16297236824486738</v>
      </c>
      <c r="AZ222" s="724">
        <f t="shared" si="201"/>
        <v>147.70882813988544</v>
      </c>
      <c r="BA222" s="108">
        <f t="shared" si="207"/>
        <v>4.7029155077431911E-2</v>
      </c>
      <c r="BB222" s="723">
        <f t="shared" si="207"/>
        <v>0.1285735137719542</v>
      </c>
      <c r="BC222" s="723">
        <f t="shared" si="207"/>
        <v>-3.4515203617090359E-2</v>
      </c>
      <c r="BD222" s="1387">
        <v>1124.8189161021371</v>
      </c>
      <c r="BE222" s="648">
        <v>0.99840245976837805</v>
      </c>
      <c r="BF222" s="649">
        <v>1</v>
      </c>
      <c r="BG222" s="1374">
        <v>1172.7227781926399</v>
      </c>
      <c r="BH222" s="1375">
        <f t="shared" si="155"/>
        <v>1126.6187348567698</v>
      </c>
      <c r="BI222" s="1376">
        <f t="shared" si="154"/>
        <v>1126.6187348567698</v>
      </c>
      <c r="BJ222" s="1378">
        <f t="shared" si="157"/>
        <v>1155.0575481148026</v>
      </c>
      <c r="BK222" s="335">
        <f t="shared" si="156"/>
        <v>-2.1721280359629901E-2</v>
      </c>
      <c r="BL222" s="665" t="e">
        <f t="shared" si="158"/>
        <v>#N/A</v>
      </c>
      <c r="BM222" s="683"/>
      <c r="BN222" s="684" t="str">
        <f t="shared" si="159"/>
        <v/>
      </c>
      <c r="BO222" s="685">
        <f t="shared" si="171"/>
        <v>1370.116238525226</v>
      </c>
      <c r="BP222" s="686">
        <f t="shared" si="172"/>
        <v>920.6021319195363</v>
      </c>
      <c r="BQ222" s="776">
        <v>1154.9042442459447</v>
      </c>
      <c r="BR222" s="691">
        <f t="shared" si="160"/>
        <v>1.327416273875226E-4</v>
      </c>
      <c r="BS222" s="665" t="e">
        <f t="shared" si="161"/>
        <v>#N/A</v>
      </c>
      <c r="BT222" s="683"/>
      <c r="BU222" s="684" t="str">
        <f t="shared" si="162"/>
        <v/>
      </c>
      <c r="BV222" s="695">
        <f t="shared" si="163"/>
        <v>0.14301059677020822</v>
      </c>
      <c r="BW222" s="728">
        <f t="shared" si="164"/>
        <v>-0.16329623706718488</v>
      </c>
      <c r="BX222" s="725">
        <f t="shared" si="166"/>
        <v>-0.20514797271592211</v>
      </c>
      <c r="BY222" s="726">
        <f t="shared" si="167"/>
        <v>-0.2159177952079141</v>
      </c>
      <c r="BZ222" s="943">
        <f t="shared" si="173"/>
        <v>-0.13913192359201265</v>
      </c>
      <c r="CA222" s="947">
        <f t="shared" si="174"/>
        <v>1292.880944066244</v>
      </c>
      <c r="CB222" s="831">
        <f t="shared" si="168"/>
        <v>9.4779206777033151E-2</v>
      </c>
      <c r="CC222" s="723">
        <f t="shared" si="169"/>
        <v>0.2983549397125923</v>
      </c>
      <c r="CD222" s="723">
        <f t="shared" si="170"/>
        <v>-0.10879652615852599</v>
      </c>
      <c r="CE222" s="786">
        <f>[3]OUTM!M222</f>
        <v>154.4289283078862</v>
      </c>
      <c r="CF222" s="779">
        <f>[1]OUTM!$T510</f>
        <v>0</v>
      </c>
      <c r="CG222" s="781">
        <f>[1]OUTM!$U510</f>
        <v>1</v>
      </c>
    </row>
    <row r="223" spans="1:85" ht="13.8" x14ac:dyDescent="0.25">
      <c r="A223" s="14">
        <v>2011.09</v>
      </c>
      <c r="B223" s="931">
        <f>[2]Pat!$B223/1000</f>
        <v>84.582999999999998</v>
      </c>
      <c r="C223" s="648">
        <v>1.0988499174573001</v>
      </c>
      <c r="D223" s="649">
        <v>1</v>
      </c>
      <c r="E223" s="767">
        <v>75.374755711068602</v>
      </c>
      <c r="F223" s="768">
        <f t="shared" si="175"/>
        <v>76.974115078173796</v>
      </c>
      <c r="G223" s="769">
        <f t="shared" si="176"/>
        <v>76.974115078173796</v>
      </c>
      <c r="H223" s="772">
        <f t="shared" si="181"/>
        <v>75.934155684530012</v>
      </c>
      <c r="I223" s="662">
        <f t="shared" si="182"/>
        <v>2.6006350978663523E-2</v>
      </c>
      <c r="J223" s="665" t="e">
        <f t="shared" si="186"/>
        <v>#N/A</v>
      </c>
      <c r="K223" s="683"/>
      <c r="L223" s="684" t="str">
        <f t="shared" si="165"/>
        <v/>
      </c>
      <c r="M223" s="685">
        <f t="shared" si="193"/>
        <v>76.565501963655734</v>
      </c>
      <c r="N223" s="686">
        <f t="shared" si="194"/>
        <v>66.88906957892037</v>
      </c>
      <c r="O223" s="776">
        <v>64.588208517576334</v>
      </c>
      <c r="P223" s="691">
        <f t="shared" si="177"/>
        <v>0.17566592149503757</v>
      </c>
      <c r="Q223" s="665" t="e">
        <f t="shared" si="187"/>
        <v>#N/A</v>
      </c>
      <c r="R223" s="683"/>
      <c r="S223" s="684" t="str">
        <f t="shared" si="188"/>
        <v/>
      </c>
      <c r="T223" s="695">
        <f t="shared" si="195"/>
        <v>0.1802357941836481</v>
      </c>
      <c r="U223" s="728">
        <f t="shared" si="196"/>
        <v>5.3916767254420961E-2</v>
      </c>
      <c r="V223" s="725">
        <f t="shared" si="202"/>
        <v>0.31832827231092153</v>
      </c>
      <c r="W223" s="726">
        <f t="shared" si="203"/>
        <v>0.23071501794406246</v>
      </c>
      <c r="X223" s="727">
        <f t="shared" si="208"/>
        <v>0.28322586980303432</v>
      </c>
      <c r="Y223" s="724">
        <f t="shared" si="200"/>
        <v>69.386069520420975</v>
      </c>
      <c r="Z223" s="108">
        <f t="shared" si="204"/>
        <v>6.8043152465711701E-2</v>
      </c>
      <c r="AA223" s="723">
        <f t="shared" si="204"/>
        <v>0.26104796967449617</v>
      </c>
      <c r="AB223" s="723">
        <f t="shared" si="204"/>
        <v>-0.12496166474307278</v>
      </c>
      <c r="AC223" s="931">
        <f>[2]Pat!$D223/1000</f>
        <v>170.71</v>
      </c>
      <c r="AD223" s="648">
        <v>1.1168126104723799</v>
      </c>
      <c r="AE223" s="649">
        <v>1</v>
      </c>
      <c r="AF223" s="767">
        <v>154.587964469719</v>
      </c>
      <c r="AG223" s="768">
        <f t="shared" si="178"/>
        <v>152.8546493827595</v>
      </c>
      <c r="AH223" s="769">
        <f t="shared" si="179"/>
        <v>152.8546493827595</v>
      </c>
      <c r="AI223" s="772">
        <f t="shared" si="183"/>
        <v>153.82135164956659</v>
      </c>
      <c r="AJ223" s="662">
        <f t="shared" si="184"/>
        <v>6.6273946692349088E-3</v>
      </c>
      <c r="AK223" s="665" t="e">
        <f t="shared" si="185"/>
        <v>#N/A</v>
      </c>
      <c r="AL223" s="683"/>
      <c r="AM223" s="684" t="str">
        <f t="shared" si="197"/>
        <v/>
      </c>
      <c r="AN223" s="685">
        <f t="shared" si="198"/>
        <v>155.98786319634905</v>
      </c>
      <c r="AO223" s="686">
        <f t="shared" si="199"/>
        <v>143.04958494296494</v>
      </c>
      <c r="AP223" s="776">
        <v>139.86835654164253</v>
      </c>
      <c r="AQ223" s="691">
        <f t="shared" si="180"/>
        <v>9.9758054308516142E-2</v>
      </c>
      <c r="AR223" s="665" t="e">
        <f t="shared" si="189"/>
        <v>#N/A</v>
      </c>
      <c r="AS223" s="683"/>
      <c r="AT223" s="684" t="str">
        <f t="shared" si="190"/>
        <v/>
      </c>
      <c r="AU223" s="695">
        <f t="shared" si="191"/>
        <v>0.14330251252980286</v>
      </c>
      <c r="AV223" s="728">
        <f t="shared" si="192"/>
        <v>9.0742849872191833E-3</v>
      </c>
      <c r="AW223" s="725">
        <f t="shared" si="205"/>
        <v>0.19948096744462096</v>
      </c>
      <c r="AX223" s="726">
        <f t="shared" si="206"/>
        <v>7.7732759530313E-2</v>
      </c>
      <c r="AY223" s="727">
        <f t="shared" si="209"/>
        <v>0.14650122245333908</v>
      </c>
      <c r="AZ223" s="724">
        <f t="shared" si="201"/>
        <v>149.84061353106071</v>
      </c>
      <c r="BA223" s="108">
        <f t="shared" si="207"/>
        <v>4.7029155077431911E-2</v>
      </c>
      <c r="BB223" s="723">
        <f t="shared" si="207"/>
        <v>0.1285735137719542</v>
      </c>
      <c r="BC223" s="723">
        <f t="shared" si="207"/>
        <v>-3.4515203617090359E-2</v>
      </c>
      <c r="BD223" s="1387">
        <v>1300.929948363899</v>
      </c>
      <c r="BE223" s="648">
        <v>1.1398905008245499</v>
      </c>
      <c r="BF223" s="649">
        <v>1</v>
      </c>
      <c r="BG223" s="1374">
        <v>1178.6729545671401</v>
      </c>
      <c r="BH223" s="1375">
        <f t="shared" si="155"/>
        <v>1141.2762431328797</v>
      </c>
      <c r="BI223" s="1376">
        <f t="shared" si="154"/>
        <v>1141.2762431328797</v>
      </c>
      <c r="BJ223" s="1378">
        <f t="shared" si="157"/>
        <v>1159.734056448601</v>
      </c>
      <c r="BK223" s="335">
        <f t="shared" si="156"/>
        <v>4.0405492114122619E-3</v>
      </c>
      <c r="BL223" s="665" t="e">
        <f t="shared" si="158"/>
        <v>#N/A</v>
      </c>
      <c r="BM223" s="683"/>
      <c r="BN223" s="684" t="str">
        <f t="shared" si="159"/>
        <v/>
      </c>
      <c r="BO223" s="685">
        <f t="shared" si="171"/>
        <v>1370.116238525226</v>
      </c>
      <c r="BP223" s="686">
        <f t="shared" si="172"/>
        <v>920.6021319195363</v>
      </c>
      <c r="BQ223" s="776">
        <v>1148.6866293922444</v>
      </c>
      <c r="BR223" s="691">
        <f t="shared" si="160"/>
        <v>9.6174420191532661E-3</v>
      </c>
      <c r="BS223" s="665" t="e">
        <f t="shared" si="161"/>
        <v>#N/A</v>
      </c>
      <c r="BT223" s="683"/>
      <c r="BU223" s="684" t="str">
        <f t="shared" si="162"/>
        <v/>
      </c>
      <c r="BV223" s="695">
        <f t="shared" si="163"/>
        <v>0.14301059677020822</v>
      </c>
      <c r="BW223" s="728">
        <f t="shared" si="164"/>
        <v>-0.16329623706718488</v>
      </c>
      <c r="BX223" s="725">
        <f t="shared" si="166"/>
        <v>-0.19676314209235135</v>
      </c>
      <c r="BY223" s="726">
        <f t="shared" si="167"/>
        <v>-0.18179654286628222</v>
      </c>
      <c r="BZ223" s="943">
        <f t="shared" si="173"/>
        <v>-0.14274012566637762</v>
      </c>
      <c r="CA223" s="947">
        <f t="shared" si="174"/>
        <v>1269.2066365138453</v>
      </c>
      <c r="CB223" s="831">
        <f t="shared" si="168"/>
        <v>9.4779206777033151E-2</v>
      </c>
      <c r="CC223" s="723">
        <f t="shared" si="169"/>
        <v>0.2983549397125923</v>
      </c>
      <c r="CD223" s="723">
        <f t="shared" si="170"/>
        <v>-0.10879652615852599</v>
      </c>
      <c r="CE223" s="786">
        <f>[3]OUTM!M223</f>
        <v>156.9702331359203</v>
      </c>
      <c r="CF223" s="779">
        <f>[1]OUTM!$T511</f>
        <v>0</v>
      </c>
      <c r="CG223" s="781">
        <f>[1]OUTM!$U511</f>
        <v>1</v>
      </c>
    </row>
    <row r="224" spans="1:85" ht="13.8" x14ac:dyDescent="0.25">
      <c r="A224" s="14">
        <v>2011.1</v>
      </c>
      <c r="B224" s="931">
        <f>[2]Pat!$B224/1000</f>
        <v>72.659000000000006</v>
      </c>
      <c r="C224" s="648">
        <v>0.95179378145790094</v>
      </c>
      <c r="D224" s="649">
        <v>1</v>
      </c>
      <c r="E224" s="767">
        <v>75.252268967329002</v>
      </c>
      <c r="F224" s="768">
        <f t="shared" si="175"/>
        <v>76.339015252553224</v>
      </c>
      <c r="G224" s="769">
        <f t="shared" si="176"/>
        <v>76.339015252553224</v>
      </c>
      <c r="H224" s="772">
        <f t="shared" si="181"/>
        <v>76.565501963655734</v>
      </c>
      <c r="I224" s="662">
        <f t="shared" si="182"/>
        <v>8.2800170948656004E-3</v>
      </c>
      <c r="J224" s="665">
        <f t="shared" si="186"/>
        <v>79.565501963655734</v>
      </c>
      <c r="K224" s="683">
        <v>1</v>
      </c>
      <c r="L224" s="684">
        <v>1</v>
      </c>
      <c r="M224" s="685">
        <f t="shared" si="193"/>
        <v>76.565501963655734</v>
      </c>
      <c r="N224" s="686">
        <f t="shared" si="194"/>
        <v>67.942091466251128</v>
      </c>
      <c r="O224" s="776">
        <v>64.87305531740374</v>
      </c>
      <c r="P224" s="691">
        <f t="shared" si="177"/>
        <v>0.1802357941836481</v>
      </c>
      <c r="Q224" s="665">
        <f t="shared" si="187"/>
        <v>79.565501963655734</v>
      </c>
      <c r="R224" s="683">
        <v>1</v>
      </c>
      <c r="S224" s="684">
        <f t="shared" si="188"/>
        <v>1</v>
      </c>
      <c r="T224" s="695">
        <f t="shared" si="195"/>
        <v>0.1802357941836481</v>
      </c>
      <c r="U224" s="728">
        <f t="shared" si="196"/>
        <v>5.0940185111656433E-2</v>
      </c>
      <c r="V224" s="725">
        <f t="shared" si="202"/>
        <v>0.28910454970841548</v>
      </c>
      <c r="W224" s="726">
        <f t="shared" si="203"/>
        <v>0.19934216543978955</v>
      </c>
      <c r="X224" s="727">
        <f t="shared" si="208"/>
        <v>0.26257174451931897</v>
      </c>
      <c r="Y224" s="724">
        <f t="shared" si="200"/>
        <v>70.817000457029152</v>
      </c>
      <c r="Z224" s="108">
        <f t="shared" si="204"/>
        <v>6.8043152465711701E-2</v>
      </c>
      <c r="AA224" s="723">
        <f t="shared" si="204"/>
        <v>0.26104796967449617</v>
      </c>
      <c r="AB224" s="723">
        <f t="shared" si="204"/>
        <v>-0.12496166474307278</v>
      </c>
      <c r="AC224" s="931">
        <f>[2]Pat!$D224/1000</f>
        <v>154.18899999999999</v>
      </c>
      <c r="AD224" s="648">
        <v>0.97631265627823505</v>
      </c>
      <c r="AE224" s="649">
        <v>1</v>
      </c>
      <c r="AF224" s="767">
        <v>153.63770730542001</v>
      </c>
      <c r="AG224" s="768">
        <f t="shared" si="178"/>
        <v>157.9299407914859</v>
      </c>
      <c r="AH224" s="769">
        <f t="shared" si="179"/>
        <v>157.9299407914859</v>
      </c>
      <c r="AI224" s="772">
        <f t="shared" si="183"/>
        <v>155.3809980206953</v>
      </c>
      <c r="AJ224" s="662">
        <f t="shared" si="184"/>
        <v>1.0088277791586678E-2</v>
      </c>
      <c r="AK224" s="665" t="e">
        <f t="shared" si="185"/>
        <v>#N/A</v>
      </c>
      <c r="AL224" s="683"/>
      <c r="AM224" s="684" t="str">
        <f t="shared" si="197"/>
        <v/>
      </c>
      <c r="AN224" s="685">
        <f t="shared" si="198"/>
        <v>155.98786319634905</v>
      </c>
      <c r="AO224" s="686">
        <f t="shared" si="199"/>
        <v>143.04958494296494</v>
      </c>
      <c r="AP224" s="776">
        <v>140.28556175007893</v>
      </c>
      <c r="AQ224" s="691">
        <f t="shared" si="180"/>
        <v>0.10760505986716695</v>
      </c>
      <c r="AR224" s="665" t="e">
        <f t="shared" si="189"/>
        <v>#N/A</v>
      </c>
      <c r="AS224" s="683"/>
      <c r="AT224" s="684" t="str">
        <f t="shared" si="190"/>
        <v/>
      </c>
      <c r="AU224" s="695">
        <f t="shared" si="191"/>
        <v>0.14330251252980286</v>
      </c>
      <c r="AV224" s="728">
        <f t="shared" si="192"/>
        <v>9.0742849872191833E-3</v>
      </c>
      <c r="AW224" s="725">
        <f t="shared" si="205"/>
        <v>0.17480197802521702</v>
      </c>
      <c r="AX224" s="726">
        <f t="shared" si="206"/>
        <v>6.9327721826428768E-2</v>
      </c>
      <c r="AY224" s="727">
        <f t="shared" si="209"/>
        <v>0.13789562546407463</v>
      </c>
      <c r="AZ224" s="724">
        <f t="shared" si="201"/>
        <v>151.7672436007517</v>
      </c>
      <c r="BA224" s="108">
        <f t="shared" si="207"/>
        <v>4.7029155077431911E-2</v>
      </c>
      <c r="BB224" s="723">
        <f t="shared" si="207"/>
        <v>0.1285735137719542</v>
      </c>
      <c r="BC224" s="723">
        <f t="shared" si="207"/>
        <v>-3.4515203617090359E-2</v>
      </c>
      <c r="BD224" s="1387">
        <v>1589.8580053902924</v>
      </c>
      <c r="BE224" s="648">
        <v>1.2928144802872299</v>
      </c>
      <c r="BF224" s="649">
        <v>1</v>
      </c>
      <c r="BG224" s="1374">
        <v>1177.7870006759499</v>
      </c>
      <c r="BH224" s="1375">
        <f t="shared" si="155"/>
        <v>1229.7650046718745</v>
      </c>
      <c r="BI224" s="1376">
        <f t="shared" si="154"/>
        <v>1229.7650046718745</v>
      </c>
      <c r="BJ224" s="1378">
        <f t="shared" si="157"/>
        <v>1198.2737544568797</v>
      </c>
      <c r="BK224" s="335">
        <f t="shared" si="156"/>
        <v>3.2691266000706695E-2</v>
      </c>
      <c r="BL224" s="665" t="e">
        <f t="shared" si="158"/>
        <v>#N/A</v>
      </c>
      <c r="BM224" s="683"/>
      <c r="BN224" s="684" t="str">
        <f t="shared" si="159"/>
        <v/>
      </c>
      <c r="BO224" s="685">
        <f t="shared" si="171"/>
        <v>1370.116238525226</v>
      </c>
      <c r="BP224" s="686">
        <f t="shared" si="172"/>
        <v>920.6021319195363</v>
      </c>
      <c r="BQ224" s="776">
        <v>1142.4933163583692</v>
      </c>
      <c r="BR224" s="691">
        <f t="shared" si="160"/>
        <v>4.8823426185377938E-2</v>
      </c>
      <c r="BS224" s="665" t="e">
        <f t="shared" si="161"/>
        <v>#N/A</v>
      </c>
      <c r="BT224" s="683"/>
      <c r="BU224" s="684" t="str">
        <f t="shared" si="162"/>
        <v/>
      </c>
      <c r="BV224" s="695">
        <f t="shared" si="163"/>
        <v>0.14301059677020822</v>
      </c>
      <c r="BW224" s="728">
        <f t="shared" si="164"/>
        <v>-0.16329623706718488</v>
      </c>
      <c r="BX224" s="725">
        <f t="shared" si="166"/>
        <v>-0.15277558160767535</v>
      </c>
      <c r="BY224" s="726">
        <f t="shared" si="167"/>
        <v>-0.10073036028077331</v>
      </c>
      <c r="BZ224" s="943">
        <f t="shared" si="173"/>
        <v>-0.11853159488403642</v>
      </c>
      <c r="CA224" s="947">
        <f t="shared" si="174"/>
        <v>1251.2000960006731</v>
      </c>
      <c r="CB224" s="831">
        <f t="shared" si="168"/>
        <v>9.4779206777033151E-2</v>
      </c>
      <c r="CC224" s="723">
        <f t="shared" si="169"/>
        <v>0.2983549397125923</v>
      </c>
      <c r="CD224" s="723">
        <f t="shared" si="170"/>
        <v>-0.10879652615852599</v>
      </c>
      <c r="CE224" s="786">
        <f>[3]OUTM!M224</f>
        <v>160.88754249582166</v>
      </c>
      <c r="CF224" s="779">
        <f>[1]OUTM!$T512</f>
        <v>0</v>
      </c>
      <c r="CG224" s="781">
        <f>[1]OUTM!$U512</f>
        <v>1</v>
      </c>
    </row>
    <row r="225" spans="1:85" ht="13.8" x14ac:dyDescent="0.25">
      <c r="A225" s="14">
        <v>2011.11</v>
      </c>
      <c r="B225" s="931">
        <f>[2]Pat!$B225/1000</f>
        <v>65.995999999999995</v>
      </c>
      <c r="C225" s="648">
        <v>0.86145566697731801</v>
      </c>
      <c r="D225" s="649">
        <v>1</v>
      </c>
      <c r="E225" s="767">
        <v>74.538426638300393</v>
      </c>
      <c r="F225" s="768">
        <f t="shared" si="175"/>
        <v>76.609862271342692</v>
      </c>
      <c r="G225" s="769">
        <f t="shared" si="176"/>
        <v>76.609862271342692</v>
      </c>
      <c r="H225" s="772">
        <f t="shared" si="181"/>
        <v>74.867286514686825</v>
      </c>
      <c r="I225" s="662">
        <f t="shared" si="182"/>
        <v>-2.2429576330509699E-2</v>
      </c>
      <c r="J225" s="665" t="e">
        <f t="shared" si="186"/>
        <v>#N/A</v>
      </c>
      <c r="K225" s="683"/>
      <c r="L225" s="684" t="str">
        <f t="shared" si="165"/>
        <v/>
      </c>
      <c r="M225" s="685">
        <f t="shared" si="193"/>
        <v>76.565501963655734</v>
      </c>
      <c r="N225" s="686">
        <f t="shared" si="194"/>
        <v>67.942091466251128</v>
      </c>
      <c r="O225" s="776">
        <v>65.144206256418983</v>
      </c>
      <c r="P225" s="691">
        <f t="shared" si="177"/>
        <v>0.14925471990549855</v>
      </c>
      <c r="Q225" s="665" t="e">
        <f t="shared" si="187"/>
        <v>#N/A</v>
      </c>
      <c r="R225" s="683"/>
      <c r="S225" s="684" t="str">
        <f t="shared" si="188"/>
        <v/>
      </c>
      <c r="T225" s="695">
        <f t="shared" si="195"/>
        <v>0.1802357941836481</v>
      </c>
      <c r="U225" s="728">
        <f t="shared" si="196"/>
        <v>2.0838083333195812E-2</v>
      </c>
      <c r="V225" s="725">
        <f t="shared" si="202"/>
        <v>0.18512261395759499</v>
      </c>
      <c r="W225" s="726">
        <f t="shared" si="203"/>
        <v>0.1081359472430703</v>
      </c>
      <c r="X225" s="727">
        <f t="shared" si="208"/>
        <v>0.20546287992273116</v>
      </c>
      <c r="Y225" s="724">
        <f t="shared" si="200"/>
        <v>71.791556986474674</v>
      </c>
      <c r="Z225" s="108">
        <f t="shared" si="204"/>
        <v>6.8043152465711701E-2</v>
      </c>
      <c r="AA225" s="723">
        <f t="shared" si="204"/>
        <v>0.26104796967449617</v>
      </c>
      <c r="AB225" s="723">
        <f t="shared" si="204"/>
        <v>-0.12496166474307278</v>
      </c>
      <c r="AC225" s="931">
        <f>[2]Pat!$D225/1000</f>
        <v>157.06899999999999</v>
      </c>
      <c r="AD225" s="648">
        <v>1.0278748374074</v>
      </c>
      <c r="AE225" s="649">
        <v>1</v>
      </c>
      <c r="AF225" s="767">
        <v>151.777142752423</v>
      </c>
      <c r="AG225" s="768">
        <f t="shared" si="178"/>
        <v>152.80946111704981</v>
      </c>
      <c r="AH225" s="769">
        <f t="shared" si="179"/>
        <v>152.80946111704981</v>
      </c>
      <c r="AI225" s="772">
        <f t="shared" si="183"/>
        <v>154.18776490790583</v>
      </c>
      <c r="AJ225" s="662">
        <f t="shared" si="184"/>
        <v>-7.709040220419937E-3</v>
      </c>
      <c r="AK225" s="665" t="e">
        <f t="shared" si="185"/>
        <v>#N/A</v>
      </c>
      <c r="AL225" s="683"/>
      <c r="AM225" s="684" t="str">
        <f t="shared" si="197"/>
        <v/>
      </c>
      <c r="AN225" s="685">
        <f t="shared" si="198"/>
        <v>155.98786319634905</v>
      </c>
      <c r="AO225" s="686">
        <f t="shared" si="199"/>
        <v>143.04958494296494</v>
      </c>
      <c r="AP225" s="776">
        <v>140.68369258100549</v>
      </c>
      <c r="AQ225" s="691">
        <f t="shared" si="180"/>
        <v>9.598889593493376E-2</v>
      </c>
      <c r="AR225" s="665" t="e">
        <f t="shared" si="189"/>
        <v>#N/A</v>
      </c>
      <c r="AS225" s="683"/>
      <c r="AT225" s="684" t="str">
        <f t="shared" si="190"/>
        <v/>
      </c>
      <c r="AU225" s="695">
        <f t="shared" si="191"/>
        <v>0.14330251252980286</v>
      </c>
      <c r="AV225" s="728">
        <f t="shared" si="192"/>
        <v>9.0742849872191833E-3</v>
      </c>
      <c r="AW225" s="725">
        <f t="shared" si="205"/>
        <v>0.12546068026687585</v>
      </c>
      <c r="AX225" s="726">
        <f t="shared" si="206"/>
        <v>2.9642647650499399E-2</v>
      </c>
      <c r="AY225" s="727">
        <f t="shared" si="209"/>
        <v>0.11201226050638113</v>
      </c>
      <c r="AZ225" s="724">
        <f t="shared" si="201"/>
        <v>153.19958313167663</v>
      </c>
      <c r="BA225" s="108">
        <f t="shared" si="207"/>
        <v>4.7029155077431911E-2</v>
      </c>
      <c r="BB225" s="723">
        <f t="shared" si="207"/>
        <v>0.1285735137719542</v>
      </c>
      <c r="BC225" s="723">
        <f t="shared" si="207"/>
        <v>-3.4515203617090359E-2</v>
      </c>
      <c r="BD225" s="1387">
        <v>1340.7758909351833</v>
      </c>
      <c r="BE225" s="648">
        <v>1.1245395661684301</v>
      </c>
      <c r="BF225" s="649">
        <v>1</v>
      </c>
      <c r="BG225" s="1374">
        <v>1163.3629826044</v>
      </c>
      <c r="BH225" s="1375">
        <f t="shared" si="155"/>
        <v>1192.2887653508903</v>
      </c>
      <c r="BI225" s="1376">
        <f t="shared" si="154"/>
        <v>1192.2887653508903</v>
      </c>
      <c r="BJ225" s="1378">
        <f t="shared" si="157"/>
        <v>1189.702877948946</v>
      </c>
      <c r="BK225" s="335">
        <f t="shared" si="156"/>
        <v>-7.1783896005071556E-3</v>
      </c>
      <c r="BL225" s="665" t="e">
        <f t="shared" si="158"/>
        <v>#N/A</v>
      </c>
      <c r="BM225" s="683"/>
      <c r="BN225" s="684" t="str">
        <f t="shared" si="159"/>
        <v/>
      </c>
      <c r="BO225" s="685">
        <f t="shared" si="171"/>
        <v>1349.6384279884824</v>
      </c>
      <c r="BP225" s="686">
        <f t="shared" si="172"/>
        <v>920.6021319195363</v>
      </c>
      <c r="BQ225" s="776">
        <v>1136.3294238624367</v>
      </c>
      <c r="BR225" s="691">
        <f t="shared" si="160"/>
        <v>4.6970053723585314E-2</v>
      </c>
      <c r="BS225" s="665" t="e">
        <f t="shared" si="161"/>
        <v>#N/A</v>
      </c>
      <c r="BT225" s="683"/>
      <c r="BU225" s="684" t="str">
        <f t="shared" si="162"/>
        <v/>
      </c>
      <c r="BV225" s="695">
        <f t="shared" si="163"/>
        <v>0.13182894203715811</v>
      </c>
      <c r="BW225" s="728">
        <f t="shared" si="164"/>
        <v>-0.16329623706718488</v>
      </c>
      <c r="BX225" s="725">
        <f t="shared" si="166"/>
        <v>-0.1199126593040365</v>
      </c>
      <c r="BY225" s="726">
        <f t="shared" si="167"/>
        <v>-8.8847837205291103E-2</v>
      </c>
      <c r="BZ225" s="943">
        <f t="shared" si="173"/>
        <v>-0.12359330475872654</v>
      </c>
      <c r="CA225" s="947">
        <f t="shared" si="174"/>
        <v>1237.6919257241004</v>
      </c>
      <c r="CB225" s="831">
        <f t="shared" si="168"/>
        <v>9.4779206777033151E-2</v>
      </c>
      <c r="CC225" s="723">
        <f t="shared" si="169"/>
        <v>0.2983549397125923</v>
      </c>
      <c r="CD225" s="723">
        <f t="shared" si="170"/>
        <v>-0.10879652615852599</v>
      </c>
      <c r="CE225" s="786">
        <f>[3]OUTM!M225</f>
        <v>163.58763941251436</v>
      </c>
      <c r="CF225" s="779">
        <f>[1]OUTM!$T513</f>
        <v>0</v>
      </c>
      <c r="CG225" s="781">
        <f>[1]OUTM!$U513</f>
        <v>1</v>
      </c>
    </row>
    <row r="226" spans="1:85" ht="13.8" x14ac:dyDescent="0.25">
      <c r="A226" s="14">
        <v>2011.12</v>
      </c>
      <c r="B226" s="931">
        <f>[2]Pat!$B226/1000</f>
        <v>39.014000000000003</v>
      </c>
      <c r="C226" s="648">
        <v>0.55805712032264698</v>
      </c>
      <c r="D226" s="649">
        <v>1</v>
      </c>
      <c r="E226" s="767">
        <v>73.364394688718903</v>
      </c>
      <c r="F226" s="768">
        <f t="shared" si="175"/>
        <v>69.91040626350869</v>
      </c>
      <c r="G226" s="769">
        <f t="shared" si="176"/>
        <v>69.91040626350869</v>
      </c>
      <c r="H226" s="772">
        <f t="shared" si="181"/>
        <v>72.319217983721558</v>
      </c>
      <c r="I226" s="662">
        <f t="shared" si="182"/>
        <v>-3.4627130213818136E-2</v>
      </c>
      <c r="J226" s="665" t="e">
        <f t="shared" si="186"/>
        <v>#N/A</v>
      </c>
      <c r="K226" s="683"/>
      <c r="L226" s="684" t="str">
        <f t="shared" si="165"/>
        <v/>
      </c>
      <c r="M226" s="685">
        <f t="shared" si="193"/>
        <v>76.565501963655734</v>
      </c>
      <c r="N226" s="686">
        <f t="shared" si="194"/>
        <v>66.043693628363059</v>
      </c>
      <c r="O226" s="776">
        <v>65.401445548436072</v>
      </c>
      <c r="P226" s="691">
        <f t="shared" si="177"/>
        <v>0.10577399898848117</v>
      </c>
      <c r="Q226" s="665" t="e">
        <f t="shared" si="187"/>
        <v>#N/A</v>
      </c>
      <c r="R226" s="683"/>
      <c r="S226" s="684" t="str">
        <f t="shared" si="188"/>
        <v/>
      </c>
      <c r="T226" s="695">
        <f t="shared" si="195"/>
        <v>0.1802357941836481</v>
      </c>
      <c r="U226" s="728">
        <f t="shared" si="196"/>
        <v>-1.5351029750809375E-2</v>
      </c>
      <c r="V226" s="725">
        <f t="shared" si="202"/>
        <v>8.1181401370732598E-2</v>
      </c>
      <c r="W226" s="726">
        <f t="shared" si="203"/>
        <v>1.3611230241759253E-2</v>
      </c>
      <c r="X226" s="727">
        <f t="shared" si="208"/>
        <v>0.13857425932689416</v>
      </c>
      <c r="Y226" s="724">
        <f t="shared" si="200"/>
        <v>72.244069353541434</v>
      </c>
      <c r="Z226" s="108">
        <f t="shared" si="204"/>
        <v>6.8043152465711701E-2</v>
      </c>
      <c r="AA226" s="723">
        <f t="shared" si="204"/>
        <v>0.26104796967449617</v>
      </c>
      <c r="AB226" s="723">
        <f t="shared" si="204"/>
        <v>-0.12496166474307278</v>
      </c>
      <c r="AC226" s="931">
        <f>[2]Pat!$D226/1000</f>
        <v>150.779</v>
      </c>
      <c r="AD226" s="648">
        <v>0.984183016564253</v>
      </c>
      <c r="AE226" s="649">
        <v>1</v>
      </c>
      <c r="AF226" s="767">
        <v>149.515855783788</v>
      </c>
      <c r="AG226" s="768">
        <f t="shared" si="178"/>
        <v>153.20219660603775</v>
      </c>
      <c r="AH226" s="769">
        <f t="shared" si="179"/>
        <v>153.20219660603775</v>
      </c>
      <c r="AI226" s="772">
        <f t="shared" si="183"/>
        <v>150.47326989930215</v>
      </c>
      <c r="AJ226" s="662">
        <f t="shared" si="184"/>
        <v>-2.4385652605339626E-2</v>
      </c>
      <c r="AK226" s="665" t="e">
        <f t="shared" si="185"/>
        <v>#N/A</v>
      </c>
      <c r="AL226" s="683"/>
      <c r="AM226" s="684" t="str">
        <f t="shared" si="197"/>
        <v/>
      </c>
      <c r="AN226" s="685">
        <f t="shared" si="198"/>
        <v>155.3809980206953</v>
      </c>
      <c r="AO226" s="686">
        <f t="shared" si="199"/>
        <v>143.04958494296494</v>
      </c>
      <c r="AP226" s="776">
        <v>141.06267076142092</v>
      </c>
      <c r="AQ226" s="691">
        <f t="shared" si="180"/>
        <v>6.6712186059466827E-2</v>
      </c>
      <c r="AR226" s="665" t="e">
        <f t="shared" si="189"/>
        <v>#N/A</v>
      </c>
      <c r="AS226" s="683"/>
      <c r="AT226" s="684" t="str">
        <f t="shared" si="190"/>
        <v/>
      </c>
      <c r="AU226" s="695">
        <f t="shared" si="191"/>
        <v>0.12924681763199697</v>
      </c>
      <c r="AV226" s="728">
        <f t="shared" si="192"/>
        <v>9.0742849872191833E-3</v>
      </c>
      <c r="AW226" s="725">
        <f t="shared" si="205"/>
        <v>3.6623408007476099E-2</v>
      </c>
      <c r="AX226" s="726">
        <f t="shared" si="206"/>
        <v>-3.2606250372101853E-2</v>
      </c>
      <c r="AY226" s="727">
        <f t="shared" si="209"/>
        <v>6.8886535887332956E-2</v>
      </c>
      <c r="AZ226" s="724">
        <f t="shared" si="201"/>
        <v>153.64259550524548</v>
      </c>
      <c r="BA226" s="108">
        <f t="shared" si="207"/>
        <v>4.7029155077431911E-2</v>
      </c>
      <c r="BB226" s="723">
        <f t="shared" si="207"/>
        <v>0.1285735137719542</v>
      </c>
      <c r="BC226" s="723">
        <f t="shared" si="207"/>
        <v>-3.4515203617090359E-2</v>
      </c>
      <c r="BD226" s="1387">
        <v>1232.9130667827792</v>
      </c>
      <c r="BE226" s="648">
        <v>1.07727958746173</v>
      </c>
      <c r="BF226" s="649">
        <v>1</v>
      </c>
      <c r="BG226" s="1374">
        <v>1130.9241633635299</v>
      </c>
      <c r="BH226" s="1375">
        <f t="shared" si="155"/>
        <v>1144.4689764221287</v>
      </c>
      <c r="BI226" s="1376">
        <f t="shared" si="154"/>
        <v>1144.4689764221287</v>
      </c>
      <c r="BJ226" s="1378">
        <f t="shared" si="157"/>
        <v>1141.4418755682661</v>
      </c>
      <c r="BK226" s="335">
        <f t="shared" si="156"/>
        <v>-4.1411327204964855E-2</v>
      </c>
      <c r="BL226" s="665" t="e">
        <f t="shared" si="158"/>
        <v>#N/A</v>
      </c>
      <c r="BM226" s="683"/>
      <c r="BN226" s="684" t="str">
        <f t="shared" si="159"/>
        <v/>
      </c>
      <c r="BO226" s="685">
        <f t="shared" si="171"/>
        <v>1288.382582175552</v>
      </c>
      <c r="BP226" s="686">
        <f t="shared" si="172"/>
        <v>920.6021319195363</v>
      </c>
      <c r="BQ226" s="776">
        <v>1130.2003602406235</v>
      </c>
      <c r="BR226" s="691">
        <f t="shared" si="160"/>
        <v>9.9464800429274192E-3</v>
      </c>
      <c r="BS226" s="665" t="e">
        <f t="shared" si="161"/>
        <v>#N/A</v>
      </c>
      <c r="BT226" s="683"/>
      <c r="BU226" s="684" t="str">
        <f t="shared" si="162"/>
        <v/>
      </c>
      <c r="BV226" s="695">
        <f t="shared" si="163"/>
        <v>8.616013938150946E-2</v>
      </c>
      <c r="BW226" s="728">
        <f t="shared" si="164"/>
        <v>-0.16329623706718488</v>
      </c>
      <c r="BX226" s="725">
        <f t="shared" si="166"/>
        <v>-0.14491088897488058</v>
      </c>
      <c r="BY226" s="726">
        <f t="shared" si="167"/>
        <v>-0.13882477640665247</v>
      </c>
      <c r="BZ226" s="943">
        <f t="shared" si="173"/>
        <v>-0.15159763736763987</v>
      </c>
      <c r="CA226" s="947">
        <f t="shared" si="174"/>
        <v>1221.5720310479132</v>
      </c>
      <c r="CB226" s="831">
        <f t="shared" si="168"/>
        <v>9.4779206777033151E-2</v>
      </c>
      <c r="CC226" s="723">
        <f t="shared" si="169"/>
        <v>0.2983549397125923</v>
      </c>
      <c r="CD226" s="723">
        <f t="shared" si="170"/>
        <v>-0.10879652615852599</v>
      </c>
      <c r="CE226" s="786">
        <f>[3]OUTM!M226</f>
        <v>163.57790748061529</v>
      </c>
      <c r="CF226" s="779">
        <f>[1]OUTM!$T514</f>
        <v>1</v>
      </c>
      <c r="CG226" s="781">
        <f>[1]OUTM!$U514</f>
        <v>1</v>
      </c>
    </row>
    <row r="227" spans="1:85" ht="13.8" x14ac:dyDescent="0.25">
      <c r="A227" s="14">
        <v>2012.01</v>
      </c>
      <c r="B227" s="931">
        <f>[2]Pat!$B227/1000</f>
        <v>113.121</v>
      </c>
      <c r="C227" s="648">
        <v>1.5528744731587301</v>
      </c>
      <c r="D227" s="649">
        <v>1</v>
      </c>
      <c r="E227" s="767">
        <v>72.171446801434101</v>
      </c>
      <c r="F227" s="768">
        <f t="shared" si="175"/>
        <v>72.846197136526129</v>
      </c>
      <c r="G227" s="769">
        <f t="shared" si="176"/>
        <v>72.846197136526129</v>
      </c>
      <c r="H227" s="772">
        <f t="shared" si="181"/>
        <v>71.693101518924294</v>
      </c>
      <c r="I227" s="662">
        <f t="shared" si="182"/>
        <v>-8.695372895659895E-3</v>
      </c>
      <c r="J227" s="665" t="e">
        <f t="shared" si="186"/>
        <v>#N/A</v>
      </c>
      <c r="K227" s="683"/>
      <c r="L227" s="684" t="str">
        <f t="shared" si="165"/>
        <v/>
      </c>
      <c r="M227" s="685">
        <f t="shared" si="193"/>
        <v>76.565501963655734</v>
      </c>
      <c r="N227" s="686">
        <f t="shared" si="194"/>
        <v>66.043693628363059</v>
      </c>
      <c r="O227" s="776">
        <v>65.644607890551782</v>
      </c>
      <c r="P227" s="691">
        <f t="shared" si="177"/>
        <v>9.2139991733320548E-2</v>
      </c>
      <c r="Q227" s="665" t="e">
        <f t="shared" si="187"/>
        <v>#N/A</v>
      </c>
      <c r="R227" s="683"/>
      <c r="S227" s="684" t="str">
        <f t="shared" si="188"/>
        <v/>
      </c>
      <c r="T227" s="695">
        <f t="shared" si="195"/>
        <v>0.1802357941836481</v>
      </c>
      <c r="U227" s="728">
        <f t="shared" si="196"/>
        <v>-1.5351029750809375E-2</v>
      </c>
      <c r="V227" s="725">
        <f t="shared" si="202"/>
        <v>5.3289149465494567E-2</v>
      </c>
      <c r="W227" s="726">
        <f t="shared" si="203"/>
        <v>-1.4034205404573452E-2</v>
      </c>
      <c r="X227" s="727">
        <f t="shared" si="208"/>
        <v>0.10216008416456912</v>
      </c>
      <c r="Y227" s="724">
        <f t="shared" si="200"/>
        <v>72.546333963123843</v>
      </c>
      <c r="Z227" s="108">
        <f t="shared" si="204"/>
        <v>6.8043152465711701E-2</v>
      </c>
      <c r="AA227" s="723">
        <f t="shared" si="204"/>
        <v>0.26104796967449617</v>
      </c>
      <c r="AB227" s="723">
        <f t="shared" si="204"/>
        <v>-0.12496166474307278</v>
      </c>
      <c r="AC227" s="931">
        <f>[2]Pat!$D227/1000</f>
        <v>152.184</v>
      </c>
      <c r="AD227" s="648">
        <v>1.0666163887143201</v>
      </c>
      <c r="AE227" s="649">
        <v>1</v>
      </c>
      <c r="AF227" s="767">
        <v>147.44124115507199</v>
      </c>
      <c r="AG227" s="768">
        <f t="shared" si="178"/>
        <v>142.67922526808331</v>
      </c>
      <c r="AH227" s="769">
        <f t="shared" si="179"/>
        <v>142.67922526808331</v>
      </c>
      <c r="AI227" s="772">
        <f t="shared" si="183"/>
        <v>144.67372679343976</v>
      </c>
      <c r="AJ227" s="662">
        <f t="shared" si="184"/>
        <v>-3.9304412811026292E-2</v>
      </c>
      <c r="AK227" s="665" t="e">
        <f t="shared" si="185"/>
        <v>#N/A</v>
      </c>
      <c r="AL227" s="683"/>
      <c r="AM227" s="684" t="str">
        <f t="shared" si="197"/>
        <v/>
      </c>
      <c r="AN227" s="685">
        <f t="shared" si="198"/>
        <v>155.3809980206953</v>
      </c>
      <c r="AO227" s="686">
        <f t="shared" si="199"/>
        <v>142.424029625668</v>
      </c>
      <c r="AP227" s="776">
        <v>141.42248813292582</v>
      </c>
      <c r="AQ227" s="691">
        <f t="shared" si="180"/>
        <v>2.2989545039385995E-2</v>
      </c>
      <c r="AR227" s="665" t="e">
        <f t="shared" si="189"/>
        <v>#N/A</v>
      </c>
      <c r="AS227" s="683"/>
      <c r="AT227" s="684" t="str">
        <f t="shared" si="190"/>
        <v/>
      </c>
      <c r="AU227" s="695">
        <f t="shared" si="191"/>
        <v>0.11172466439420714</v>
      </c>
      <c r="AV227" s="728">
        <f t="shared" si="192"/>
        <v>-9.6453268580444229E-3</v>
      </c>
      <c r="AW227" s="725">
        <f t="shared" si="205"/>
        <v>-5.3298299778763547E-2</v>
      </c>
      <c r="AX227" s="726">
        <f t="shared" si="206"/>
        <v>-0.10509933300814245</v>
      </c>
      <c r="AY227" s="727">
        <f t="shared" si="209"/>
        <v>1.2372487515843078E-2</v>
      </c>
      <c r="AZ227" s="724">
        <f t="shared" si="201"/>
        <v>152.96384741429051</v>
      </c>
      <c r="BA227" s="108">
        <f t="shared" si="207"/>
        <v>4.7029155077431911E-2</v>
      </c>
      <c r="BB227" s="723">
        <f t="shared" si="207"/>
        <v>0.1285735137719542</v>
      </c>
      <c r="BC227" s="723">
        <f t="shared" si="207"/>
        <v>-3.4515203617090359E-2</v>
      </c>
      <c r="BD227" s="1387">
        <v>1214.6835008044166</v>
      </c>
      <c r="BE227" s="648">
        <v>1.11999799236425</v>
      </c>
      <c r="BF227" s="649">
        <v>1</v>
      </c>
      <c r="BG227" s="1374">
        <v>1083.8751325273299</v>
      </c>
      <c r="BH227" s="1375">
        <f t="shared" si="155"/>
        <v>1084.5407840779169</v>
      </c>
      <c r="BI227" s="1376">
        <f t="shared" si="154"/>
        <v>1084.5407840779169</v>
      </c>
      <c r="BJ227" s="1378">
        <f t="shared" si="157"/>
        <v>1079.2142129197473</v>
      </c>
      <c r="BK227" s="335">
        <f t="shared" si="156"/>
        <v>-5.6059070655769844E-2</v>
      </c>
      <c r="BL227" s="665" t="e">
        <f t="shared" si="158"/>
        <v>#N/A</v>
      </c>
      <c r="BM227" s="683"/>
      <c r="BN227" s="684" t="str">
        <f t="shared" si="159"/>
        <v/>
      </c>
      <c r="BO227" s="685">
        <f t="shared" si="171"/>
        <v>1248.1205926787356</v>
      </c>
      <c r="BP227" s="686">
        <f t="shared" si="172"/>
        <v>920.6021319195363</v>
      </c>
      <c r="BQ227" s="776">
        <v>1124.1118109498434</v>
      </c>
      <c r="BR227" s="691">
        <f t="shared" si="160"/>
        <v>-3.9940509113732037E-2</v>
      </c>
      <c r="BS227" s="665" t="e">
        <f t="shared" si="161"/>
        <v>#N/A</v>
      </c>
      <c r="BT227" s="683"/>
      <c r="BU227" s="684" t="str">
        <f t="shared" si="162"/>
        <v/>
      </c>
      <c r="BV227" s="695">
        <f t="shared" si="163"/>
        <v>5.7803762744808251E-2</v>
      </c>
      <c r="BW227" s="728">
        <f t="shared" si="164"/>
        <v>-0.16329623706718488</v>
      </c>
      <c r="BX227" s="725">
        <f t="shared" si="166"/>
        <v>-0.21231923060674152</v>
      </c>
      <c r="BY227" s="726">
        <f t="shared" si="167"/>
        <v>-0.2044713370893716</v>
      </c>
      <c r="BZ227" s="943">
        <f t="shared" si="173"/>
        <v>-0.18666927082595985</v>
      </c>
      <c r="CA227" s="947">
        <f t="shared" si="174"/>
        <v>1197.3301955807901</v>
      </c>
      <c r="CB227" s="831">
        <f t="shared" si="168"/>
        <v>9.4779206777033151E-2</v>
      </c>
      <c r="CC227" s="723">
        <f t="shared" si="169"/>
        <v>0.2983549397125923</v>
      </c>
      <c r="CD227" s="723">
        <f t="shared" si="170"/>
        <v>-0.10879652615852599</v>
      </c>
      <c r="CE227" s="786">
        <f>[3]OUTM!M227</f>
        <v>161.21009360789071</v>
      </c>
      <c r="CF227" s="779">
        <f>[1]OUTM!$T515</f>
        <v>1</v>
      </c>
      <c r="CG227" s="781">
        <f>[1]OUTM!$U515</f>
        <v>1</v>
      </c>
    </row>
    <row r="228" spans="1:85" ht="13.8" x14ac:dyDescent="0.25">
      <c r="A228" s="14">
        <v>2012.02</v>
      </c>
      <c r="B228" s="931">
        <f>[2]Pat!$B228/1000</f>
        <v>58.423999999999999</v>
      </c>
      <c r="C228" s="648">
        <v>0.91402767770397597</v>
      </c>
      <c r="D228" s="649">
        <v>0</v>
      </c>
      <c r="E228" s="767">
        <v>71.169605539136199</v>
      </c>
      <c r="F228" s="768">
        <f t="shared" si="175"/>
        <v>63.91928978207774</v>
      </c>
      <c r="G228" s="769">
        <f t="shared" si="176"/>
        <v>71.169605539136199</v>
      </c>
      <c r="H228" s="772">
        <f t="shared" si="181"/>
        <v>71.488205762622556</v>
      </c>
      <c r="I228" s="662">
        <f t="shared" si="182"/>
        <v>-2.8620481270323897E-3</v>
      </c>
      <c r="J228" s="665" t="e">
        <f t="shared" si="186"/>
        <v>#N/A</v>
      </c>
      <c r="K228" s="683"/>
      <c r="L228" s="684" t="str">
        <f t="shared" si="165"/>
        <v/>
      </c>
      <c r="M228" s="685">
        <f t="shared" si="193"/>
        <v>76.565501963655734</v>
      </c>
      <c r="N228" s="686">
        <f t="shared" si="194"/>
        <v>66.043693628363059</v>
      </c>
      <c r="O228" s="776">
        <v>65.873563897684434</v>
      </c>
      <c r="P228" s="691">
        <f t="shared" si="177"/>
        <v>8.523361319358469E-2</v>
      </c>
      <c r="Q228" s="665" t="e">
        <f t="shared" si="187"/>
        <v>#N/A</v>
      </c>
      <c r="R228" s="683"/>
      <c r="S228" s="684" t="str">
        <f t="shared" si="188"/>
        <v/>
      </c>
      <c r="T228" s="695">
        <f t="shared" si="195"/>
        <v>0.1802357941836481</v>
      </c>
      <c r="U228" s="728">
        <f t="shared" si="196"/>
        <v>-1.5351029750809375E-2</v>
      </c>
      <c r="V228" s="725">
        <f t="shared" si="202"/>
        <v>5.2193187166351684E-2</v>
      </c>
      <c r="W228" s="726">
        <f t="shared" si="203"/>
        <v>-2.6760882465766356E-2</v>
      </c>
      <c r="X228" s="727">
        <f t="shared" si="208"/>
        <v>7.4104725604085431E-2</v>
      </c>
      <c r="Y228" s="724">
        <f t="shared" si="200"/>
        <v>72.841843487821464</v>
      </c>
      <c r="Z228" s="108">
        <f t="shared" si="204"/>
        <v>6.8043152465711701E-2</v>
      </c>
      <c r="AA228" s="723">
        <f t="shared" si="204"/>
        <v>0.26104796967449617</v>
      </c>
      <c r="AB228" s="723">
        <f t="shared" si="204"/>
        <v>-0.12496166474307278</v>
      </c>
      <c r="AC228" s="931">
        <f>[2]Pat!$D228/1000</f>
        <v>123.044</v>
      </c>
      <c r="AD228" s="648">
        <v>0.87804367020808205</v>
      </c>
      <c r="AE228" s="649">
        <v>1</v>
      </c>
      <c r="AF228" s="767">
        <v>145.94944015310699</v>
      </c>
      <c r="AG228" s="768">
        <f t="shared" si="178"/>
        <v>140.13426003155467</v>
      </c>
      <c r="AH228" s="769">
        <f t="shared" si="179"/>
        <v>140.13426003155467</v>
      </c>
      <c r="AI228" s="772">
        <f t="shared" si="183"/>
        <v>143.04958494296494</v>
      </c>
      <c r="AJ228" s="662">
        <f t="shared" si="184"/>
        <v>-1.1289728951445295E-2</v>
      </c>
      <c r="AK228" s="665" t="e">
        <f t="shared" si="185"/>
        <v>#N/A</v>
      </c>
      <c r="AL228" s="683"/>
      <c r="AM228" s="684" t="str">
        <f t="shared" si="197"/>
        <v/>
      </c>
      <c r="AN228" s="685">
        <f t="shared" si="198"/>
        <v>155.3809980206953</v>
      </c>
      <c r="AO228" s="686">
        <f t="shared" si="199"/>
        <v>142.424029625668</v>
      </c>
      <c r="AP228" s="776">
        <v>141.76318539796779</v>
      </c>
      <c r="AQ228" s="691">
        <f t="shared" si="180"/>
        <v>9.0742849872191833E-3</v>
      </c>
      <c r="AR228" s="665" t="e">
        <f t="shared" si="189"/>
        <v>#N/A</v>
      </c>
      <c r="AS228" s="683"/>
      <c r="AT228" s="684" t="str">
        <f t="shared" si="190"/>
        <v/>
      </c>
      <c r="AU228" s="695">
        <f t="shared" si="191"/>
        <v>0.11072448836134874</v>
      </c>
      <c r="AV228" s="728">
        <f t="shared" si="192"/>
        <v>-9.6453268580444229E-3</v>
      </c>
      <c r="AW228" s="725">
        <f t="shared" si="205"/>
        <v>-8.2944134167015959E-2</v>
      </c>
      <c r="AX228" s="726">
        <f t="shared" si="206"/>
        <v>-0.11636508491449149</v>
      </c>
      <c r="AY228" s="727">
        <f t="shared" si="209"/>
        <v>-1.5129809500819325E-2</v>
      </c>
      <c r="AZ228" s="724">
        <f t="shared" si="201"/>
        <v>151.88565755984183</v>
      </c>
      <c r="BA228" s="108">
        <f t="shared" si="207"/>
        <v>4.7029155077431911E-2</v>
      </c>
      <c r="BB228" s="723">
        <f t="shared" si="207"/>
        <v>0.1285735137719542</v>
      </c>
      <c r="BC228" s="723">
        <f t="shared" si="207"/>
        <v>-3.4515203617090359E-2</v>
      </c>
      <c r="BD228" s="1387">
        <v>1010.9145334434353</v>
      </c>
      <c r="BE228" s="648">
        <v>1.00758315410614</v>
      </c>
      <c r="BF228" s="649">
        <v>1</v>
      </c>
      <c r="BG228" s="1374">
        <v>1030.8235123468301</v>
      </c>
      <c r="BH228" s="1375">
        <f t="shared" si="155"/>
        <v>1003.3063071010261</v>
      </c>
      <c r="BI228" s="1376">
        <f t="shared" si="154"/>
        <v>1003.3063071010261</v>
      </c>
      <c r="BJ228" s="1378">
        <f t="shared" si="157"/>
        <v>1016.274126520565</v>
      </c>
      <c r="BK228" s="335">
        <f t="shared" si="156"/>
        <v>-6.0090073359301027E-2</v>
      </c>
      <c r="BL228" s="665" t="e">
        <f t="shared" si="158"/>
        <v>#N/A</v>
      </c>
      <c r="BM228" s="683"/>
      <c r="BN228" s="684" t="str">
        <f t="shared" si="159"/>
        <v/>
      </c>
      <c r="BO228" s="685">
        <f t="shared" si="171"/>
        <v>1200.9530060585246</v>
      </c>
      <c r="BP228" s="686">
        <f t="shared" si="172"/>
        <v>920.6021319195363</v>
      </c>
      <c r="BQ228" s="776">
        <v>1118.0695198141716</v>
      </c>
      <c r="BR228" s="691">
        <f t="shared" si="160"/>
        <v>-9.1045674253355413E-2</v>
      </c>
      <c r="BS228" s="665" t="e">
        <f t="shared" si="161"/>
        <v>#N/A</v>
      </c>
      <c r="BT228" s="683"/>
      <c r="BU228" s="684" t="str">
        <f t="shared" si="162"/>
        <v/>
      </c>
      <c r="BV228" s="695">
        <f t="shared" si="163"/>
        <v>4.8823426185377938E-2</v>
      </c>
      <c r="BW228" s="728">
        <f t="shared" si="164"/>
        <v>-0.16329623706718488</v>
      </c>
      <c r="BX228" s="725">
        <f t="shared" si="166"/>
        <v>-0.24700267460875991</v>
      </c>
      <c r="BY228" s="726">
        <f t="shared" si="167"/>
        <v>-0.26116376683202114</v>
      </c>
      <c r="BZ228" s="943">
        <f t="shared" si="173"/>
        <v>-0.22071020830464438</v>
      </c>
      <c r="CA228" s="947">
        <f t="shared" si="174"/>
        <v>1169.5498371251304</v>
      </c>
      <c r="CB228" s="831">
        <f t="shared" si="168"/>
        <v>9.4779206777033151E-2</v>
      </c>
      <c r="CC228" s="723">
        <f t="shared" si="169"/>
        <v>0.2983549397125923</v>
      </c>
      <c r="CD228" s="723">
        <f t="shared" si="170"/>
        <v>-0.10879652615852599</v>
      </c>
      <c r="CE228" s="786">
        <f>[3]OUTM!M228</f>
        <v>155.17499090861611</v>
      </c>
      <c r="CF228" s="779">
        <f>[1]OUTM!$T516</f>
        <v>1</v>
      </c>
      <c r="CG228" s="781">
        <f>[1]OUTM!$U516</f>
        <v>1</v>
      </c>
    </row>
    <row r="229" spans="1:85" ht="13.8" x14ac:dyDescent="0.25">
      <c r="A229" s="14">
        <v>2012.03</v>
      </c>
      <c r="B229" s="931">
        <f>[2]Pat!$B229/1000</f>
        <v>82.57</v>
      </c>
      <c r="C229" s="648">
        <v>1.0061706814645699</v>
      </c>
      <c r="D229" s="649">
        <v>0</v>
      </c>
      <c r="E229" s="767">
        <v>70.767414835691696</v>
      </c>
      <c r="F229" s="768">
        <f t="shared" si="175"/>
        <v>82.063611593027233</v>
      </c>
      <c r="G229" s="769">
        <f t="shared" si="176"/>
        <v>70.767414835691696</v>
      </c>
      <c r="H229" s="772">
        <f t="shared" si="181"/>
        <v>70.165812267113466</v>
      </c>
      <c r="I229" s="662">
        <f t="shared" si="182"/>
        <v>-1.8671294060111424E-2</v>
      </c>
      <c r="J229" s="665" t="e">
        <f t="shared" si="186"/>
        <v>#N/A</v>
      </c>
      <c r="K229" s="683"/>
      <c r="L229" s="684" t="str">
        <f t="shared" si="165"/>
        <v/>
      </c>
      <c r="M229" s="685">
        <f t="shared" si="193"/>
        <v>76.565501963655734</v>
      </c>
      <c r="N229" s="686">
        <f t="shared" si="194"/>
        <v>66.043693628363059</v>
      </c>
      <c r="O229" s="776">
        <v>66.088215589184486</v>
      </c>
      <c r="P229" s="691">
        <f t="shared" si="177"/>
        <v>6.1699300572374494E-2</v>
      </c>
      <c r="Q229" s="665" t="e">
        <f t="shared" si="187"/>
        <v>#N/A</v>
      </c>
      <c r="R229" s="683"/>
      <c r="S229" s="684" t="str">
        <f t="shared" si="188"/>
        <v/>
      </c>
      <c r="T229" s="695">
        <f t="shared" si="195"/>
        <v>0.1802357941836481</v>
      </c>
      <c r="U229" s="728">
        <f t="shared" si="196"/>
        <v>-1.5351029750809375E-2</v>
      </c>
      <c r="V229" s="725">
        <f t="shared" si="202"/>
        <v>1.7713961495445574E-2</v>
      </c>
      <c r="W229" s="726">
        <f t="shared" si="203"/>
        <v>-6.6767007899264486E-2</v>
      </c>
      <c r="X229" s="727">
        <f t="shared" si="208"/>
        <v>3.2625280884440722E-2</v>
      </c>
      <c r="Y229" s="724">
        <f t="shared" si="200"/>
        <v>72.94361688583416</v>
      </c>
      <c r="Z229" s="108">
        <f t="shared" si="204"/>
        <v>6.8043152465711701E-2</v>
      </c>
      <c r="AA229" s="723">
        <f t="shared" si="204"/>
        <v>0.26104796967449617</v>
      </c>
      <c r="AB229" s="723">
        <f t="shared" si="204"/>
        <v>-0.12496166474307278</v>
      </c>
      <c r="AC229" s="931">
        <f>[2]Pat!$D229/1000</f>
        <v>155.58099999999999</v>
      </c>
      <c r="AD229" s="648">
        <v>1.0424146086858599</v>
      </c>
      <c r="AE229" s="649">
        <v>1</v>
      </c>
      <c r="AF229" s="767">
        <v>145.53975301274301</v>
      </c>
      <c r="AG229" s="768">
        <f t="shared" si="178"/>
        <v>149.25059444066713</v>
      </c>
      <c r="AH229" s="769">
        <f t="shared" si="179"/>
        <v>149.25059444066713</v>
      </c>
      <c r="AI229" s="772">
        <f t="shared" si="183"/>
        <v>146.33686618635164</v>
      </c>
      <c r="AJ229" s="662">
        <f t="shared" si="184"/>
        <v>2.27199486095125E-2</v>
      </c>
      <c r="AK229" s="665" t="e">
        <f t="shared" si="185"/>
        <v>#N/A</v>
      </c>
      <c r="AL229" s="683"/>
      <c r="AM229" s="684" t="str">
        <f t="shared" si="197"/>
        <v/>
      </c>
      <c r="AN229" s="685">
        <f t="shared" si="198"/>
        <v>155.3809980206953</v>
      </c>
      <c r="AO229" s="686">
        <f t="shared" si="199"/>
        <v>142.424029625668</v>
      </c>
      <c r="AP229" s="776">
        <v>142.08482013977667</v>
      </c>
      <c r="AQ229" s="691">
        <f t="shared" si="180"/>
        <v>2.9926110631607328E-2</v>
      </c>
      <c r="AR229" s="665" t="e">
        <f t="shared" si="189"/>
        <v>#N/A</v>
      </c>
      <c r="AS229" s="683"/>
      <c r="AT229" s="684" t="str">
        <f t="shared" si="190"/>
        <v/>
      </c>
      <c r="AU229" s="695">
        <f t="shared" si="191"/>
        <v>0.11072448836134874</v>
      </c>
      <c r="AV229" s="728">
        <f t="shared" si="192"/>
        <v>-9.6453268580444229E-3</v>
      </c>
      <c r="AW229" s="725">
        <f t="shared" si="205"/>
        <v>-5.3953024090892532E-2</v>
      </c>
      <c r="AX229" s="726">
        <f t="shared" si="206"/>
        <v>-6.6400550378866829E-2</v>
      </c>
      <c r="AY229" s="727">
        <f t="shared" si="209"/>
        <v>-8.9184170813242369E-3</v>
      </c>
      <c r="AZ229" s="724">
        <f t="shared" si="201"/>
        <v>151.19019205374201</v>
      </c>
      <c r="BA229" s="108">
        <f t="shared" si="207"/>
        <v>4.7029155077431911E-2</v>
      </c>
      <c r="BB229" s="723">
        <f t="shared" si="207"/>
        <v>0.1285735137719542</v>
      </c>
      <c r="BC229" s="723">
        <f t="shared" si="207"/>
        <v>-3.4515203617090359E-2</v>
      </c>
      <c r="BD229" s="1387">
        <v>761.17189053754612</v>
      </c>
      <c r="BE229" s="648">
        <v>0.78153629759251098</v>
      </c>
      <c r="BF229" s="649">
        <v>1</v>
      </c>
      <c r="BG229" s="1374">
        <v>980.37264475648897</v>
      </c>
      <c r="BH229" s="1375">
        <f t="shared" si="155"/>
        <v>973.9431078022908</v>
      </c>
      <c r="BI229" s="1376">
        <f t="shared" si="154"/>
        <v>973.9431078022908</v>
      </c>
      <c r="BJ229" s="1378">
        <f t="shared" si="157"/>
        <v>977.41875357147444</v>
      </c>
      <c r="BK229" s="335">
        <f t="shared" si="156"/>
        <v>-3.8983229459629218E-2</v>
      </c>
      <c r="BL229" s="665" t="e">
        <f t="shared" si="158"/>
        <v>#N/A</v>
      </c>
      <c r="BM229" s="683"/>
      <c r="BN229" s="684" t="str">
        <f t="shared" si="159"/>
        <v/>
      </c>
      <c r="BO229" s="685">
        <f t="shared" si="171"/>
        <v>1198.2737544568797</v>
      </c>
      <c r="BP229" s="686">
        <f t="shared" si="172"/>
        <v>920.6021319195363</v>
      </c>
      <c r="BQ229" s="776">
        <v>1112.0789975445055</v>
      </c>
      <c r="BR229" s="691">
        <f t="shared" si="160"/>
        <v>-0.12108873944239906</v>
      </c>
      <c r="BS229" s="665" t="e">
        <f t="shared" si="161"/>
        <v>#N/A</v>
      </c>
      <c r="BT229" s="683"/>
      <c r="BU229" s="684" t="str">
        <f t="shared" si="162"/>
        <v/>
      </c>
      <c r="BV229" s="695">
        <f t="shared" si="163"/>
        <v>8.2650212249329336E-2</v>
      </c>
      <c r="BW229" s="728">
        <f t="shared" si="164"/>
        <v>-0.16329623706718488</v>
      </c>
      <c r="BX229" s="725">
        <f t="shared" si="166"/>
        <v>-0.24135985141850225</v>
      </c>
      <c r="BY229" s="726">
        <f t="shared" si="167"/>
        <v>-0.28201670303838089</v>
      </c>
      <c r="BZ229" s="943">
        <f t="shared" si="173"/>
        <v>-0.23549338457042934</v>
      </c>
      <c r="CA229" s="947">
        <f t="shared" si="174"/>
        <v>1143.6361847414573</v>
      </c>
      <c r="CB229" s="831">
        <f t="shared" si="168"/>
        <v>9.4779206777033151E-2</v>
      </c>
      <c r="CC229" s="723">
        <f t="shared" si="169"/>
        <v>0.2983549397125923</v>
      </c>
      <c r="CD229" s="723">
        <f t="shared" si="170"/>
        <v>-0.10879652615852599</v>
      </c>
      <c r="CE229" s="786">
        <f>[3]OUTM!M229</f>
        <v>148.29202110367379</v>
      </c>
      <c r="CF229" s="779">
        <f>[1]OUTM!$T517</f>
        <v>1</v>
      </c>
      <c r="CG229" s="781">
        <f>[1]OUTM!$U517</f>
        <v>1</v>
      </c>
    </row>
    <row r="230" spans="1:85" ht="13.8" x14ac:dyDescent="0.25">
      <c r="A230" s="14">
        <v>2012.04</v>
      </c>
      <c r="B230" s="931">
        <f>[2]Pat!$B230/1000</f>
        <v>61.103000000000002</v>
      </c>
      <c r="C230" s="648">
        <v>0.89911810597127095</v>
      </c>
      <c r="D230" s="649">
        <v>1</v>
      </c>
      <c r="E230" s="767">
        <v>70.746384413799106</v>
      </c>
      <c r="F230" s="768">
        <f t="shared" si="175"/>
        <v>67.958813857934246</v>
      </c>
      <c r="G230" s="769">
        <f t="shared" si="176"/>
        <v>67.958813857934246</v>
      </c>
      <c r="H230" s="772">
        <f t="shared" si="181"/>
        <v>69.862555446218437</v>
      </c>
      <c r="I230" s="662">
        <f t="shared" si="182"/>
        <v>-4.3313694211796214E-3</v>
      </c>
      <c r="J230" s="665" t="e">
        <f t="shared" si="186"/>
        <v>#N/A</v>
      </c>
      <c r="K230" s="683"/>
      <c r="L230" s="684" t="str">
        <f t="shared" si="165"/>
        <v/>
      </c>
      <c r="M230" s="685">
        <f t="shared" si="193"/>
        <v>76.565501963655734</v>
      </c>
      <c r="N230" s="686">
        <f t="shared" si="194"/>
        <v>66.043693628363059</v>
      </c>
      <c r="O230" s="776">
        <v>66.288494136229318</v>
      </c>
      <c r="P230" s="691">
        <f t="shared" si="177"/>
        <v>5.3916767254420961E-2</v>
      </c>
      <c r="Q230" s="665" t="e">
        <f t="shared" si="187"/>
        <v>#N/A</v>
      </c>
      <c r="R230" s="683"/>
      <c r="S230" s="684" t="str">
        <f t="shared" si="188"/>
        <v/>
      </c>
      <c r="T230" s="695">
        <f t="shared" si="195"/>
        <v>0.1802357941836481</v>
      </c>
      <c r="U230" s="728">
        <f t="shared" si="196"/>
        <v>-1.5351029750809375E-2</v>
      </c>
      <c r="V230" s="725">
        <f t="shared" si="202"/>
        <v>-7.0867480152299045E-3</v>
      </c>
      <c r="W230" s="726">
        <f t="shared" si="203"/>
        <v>-7.6583014772778513E-2</v>
      </c>
      <c r="X230" s="727">
        <f t="shared" si="208"/>
        <v>6.5915797862357017E-3</v>
      </c>
      <c r="Y230" s="724">
        <f t="shared" si="200"/>
        <v>72.902064218707253</v>
      </c>
      <c r="Z230" s="108">
        <f t="shared" si="204"/>
        <v>6.8043152465711701E-2</v>
      </c>
      <c r="AA230" s="723">
        <f t="shared" si="204"/>
        <v>0.26104796967449617</v>
      </c>
      <c r="AB230" s="723">
        <f t="shared" si="204"/>
        <v>-0.12496166474307278</v>
      </c>
      <c r="AC230" s="931">
        <f>[2]Pat!$D230/1000</f>
        <v>120.625</v>
      </c>
      <c r="AD230" s="648">
        <v>0.82218896193003099</v>
      </c>
      <c r="AE230" s="649">
        <v>1</v>
      </c>
      <c r="AF230" s="767">
        <v>146.38182580730199</v>
      </c>
      <c r="AG230" s="768">
        <f t="shared" si="178"/>
        <v>146.71201583251769</v>
      </c>
      <c r="AH230" s="769">
        <f t="shared" si="179"/>
        <v>146.71201583251769</v>
      </c>
      <c r="AI230" s="772">
        <f t="shared" si="183"/>
        <v>148.1471394124016</v>
      </c>
      <c r="AJ230" s="662">
        <f t="shared" si="184"/>
        <v>1.2294698489050243E-2</v>
      </c>
      <c r="AK230" s="665" t="e">
        <f t="shared" si="185"/>
        <v>#N/A</v>
      </c>
      <c r="AL230" s="683"/>
      <c r="AM230" s="684" t="str">
        <f t="shared" si="197"/>
        <v/>
      </c>
      <c r="AN230" s="685">
        <f t="shared" si="198"/>
        <v>155.3809980206953</v>
      </c>
      <c r="AO230" s="686">
        <f t="shared" si="199"/>
        <v>142.424029625668</v>
      </c>
      <c r="AP230" s="776">
        <v>142.38745662070764</v>
      </c>
      <c r="AQ230" s="691">
        <f t="shared" si="180"/>
        <v>4.0450773743621493E-2</v>
      </c>
      <c r="AR230" s="665" t="e">
        <f t="shared" si="189"/>
        <v>#N/A</v>
      </c>
      <c r="AS230" s="683"/>
      <c r="AT230" s="684" t="str">
        <f t="shared" si="190"/>
        <v/>
      </c>
      <c r="AU230" s="695">
        <f t="shared" si="191"/>
        <v>0.10760505986716695</v>
      </c>
      <c r="AV230" s="728">
        <f t="shared" si="192"/>
        <v>-9.6453268580444229E-3</v>
      </c>
      <c r="AW230" s="725">
        <f t="shared" si="205"/>
        <v>-3.0874601422868353E-2</v>
      </c>
      <c r="AX230" s="726">
        <f t="shared" si="206"/>
        <v>-3.6841375395403109E-2</v>
      </c>
      <c r="AY230" s="727">
        <f t="shared" si="209"/>
        <v>-1.0852225171582019E-2</v>
      </c>
      <c r="AZ230" s="724">
        <f t="shared" si="201"/>
        <v>150.79688348500471</v>
      </c>
      <c r="BA230" s="108">
        <f t="shared" si="207"/>
        <v>4.7029155077431911E-2</v>
      </c>
      <c r="BB230" s="723">
        <f t="shared" si="207"/>
        <v>0.1285735137719542</v>
      </c>
      <c r="BC230" s="723">
        <f t="shared" si="207"/>
        <v>-3.4515203617090359E-2</v>
      </c>
      <c r="BD230" s="1387">
        <v>760.654799379829</v>
      </c>
      <c r="BE230" s="648">
        <v>0.79360322808370298</v>
      </c>
      <c r="BF230" s="649">
        <v>1</v>
      </c>
      <c r="BG230" s="1374">
        <v>945.64658810747403</v>
      </c>
      <c r="BH230" s="1375">
        <f t="shared" si="155"/>
        <v>958.48249158029023</v>
      </c>
      <c r="BI230" s="1376">
        <f t="shared" si="154"/>
        <v>958.48249158029023</v>
      </c>
      <c r="BJ230" s="1378">
        <f t="shared" si="157"/>
        <v>947.62670018585004</v>
      </c>
      <c r="BK230" s="335">
        <f t="shared" si="156"/>
        <v>-3.095452332466651E-2</v>
      </c>
      <c r="BL230" s="665" t="e">
        <f t="shared" si="158"/>
        <v>#N/A</v>
      </c>
      <c r="BM230" s="683"/>
      <c r="BN230" s="684" t="str">
        <f t="shared" si="159"/>
        <v/>
      </c>
      <c r="BO230" s="685">
        <f t="shared" si="171"/>
        <v>1209.5213194246403</v>
      </c>
      <c r="BP230" s="686">
        <f t="shared" si="172"/>
        <v>920.6021319195363</v>
      </c>
      <c r="BQ230" s="776">
        <v>1106.1452263190672</v>
      </c>
      <c r="BR230" s="691">
        <f t="shared" si="160"/>
        <v>-0.14330715566230046</v>
      </c>
      <c r="BS230" s="665" t="e">
        <f t="shared" si="161"/>
        <v>#N/A</v>
      </c>
      <c r="BT230" s="683"/>
      <c r="BU230" s="684" t="str">
        <f t="shared" si="162"/>
        <v/>
      </c>
      <c r="BV230" s="695">
        <f t="shared" si="163"/>
        <v>0.14567019018499305</v>
      </c>
      <c r="BW230" s="728">
        <f t="shared" si="164"/>
        <v>-0.16329623706718488</v>
      </c>
      <c r="BX230" s="725">
        <f t="shared" si="166"/>
        <v>-0.24075709851718818</v>
      </c>
      <c r="BY230" s="726">
        <f t="shared" si="167"/>
        <v>-0.29325876303094667</v>
      </c>
      <c r="BZ230" s="943">
        <f t="shared" si="173"/>
        <v>-0.24459343233864927</v>
      </c>
      <c r="CA230" s="947">
        <f t="shared" si="174"/>
        <v>1118.5950270337169</v>
      </c>
      <c r="CB230" s="831">
        <f t="shared" si="168"/>
        <v>9.4779206777033151E-2</v>
      </c>
      <c r="CC230" s="723">
        <f t="shared" si="169"/>
        <v>0.2983549397125923</v>
      </c>
      <c r="CD230" s="723">
        <f t="shared" si="170"/>
        <v>-0.10879652615852599</v>
      </c>
      <c r="CE230" s="786">
        <f>[3]OUTM!M230</f>
        <v>145.27937948112788</v>
      </c>
      <c r="CF230" s="779">
        <f>[1]OUTM!$T518</f>
        <v>1</v>
      </c>
      <c r="CG230" s="781">
        <f>[1]OUTM!$U518</f>
        <v>1</v>
      </c>
    </row>
    <row r="231" spans="1:85" ht="13.8" x14ac:dyDescent="0.25">
      <c r="A231" s="14">
        <v>2012.05</v>
      </c>
      <c r="B231" s="931">
        <f>[2]Pat!$B231/1000</f>
        <v>76.727999999999994</v>
      </c>
      <c r="C231" s="648">
        <v>1.05446039999407</v>
      </c>
      <c r="D231" s="649">
        <v>1</v>
      </c>
      <c r="E231" s="767">
        <v>70.6251230411481</v>
      </c>
      <c r="F231" s="768">
        <f t="shared" si="175"/>
        <v>72.765179233313546</v>
      </c>
      <c r="G231" s="769">
        <f t="shared" si="176"/>
        <v>72.765179233313546</v>
      </c>
      <c r="H231" s="772">
        <f t="shared" si="181"/>
        <v>71.020704135876343</v>
      </c>
      <c r="I231" s="662">
        <f t="shared" si="182"/>
        <v>1.6441623836365056E-2</v>
      </c>
      <c r="J231" s="665" t="e">
        <f t="shared" si="186"/>
        <v>#N/A</v>
      </c>
      <c r="K231" s="683"/>
      <c r="L231" s="684" t="str">
        <f t="shared" si="165"/>
        <v/>
      </c>
      <c r="M231" s="685">
        <f t="shared" si="193"/>
        <v>76.565501963655734</v>
      </c>
      <c r="N231" s="686">
        <f t="shared" si="194"/>
        <v>66.043693628363059</v>
      </c>
      <c r="O231" s="776">
        <v>66.474351881318597</v>
      </c>
      <c r="P231" s="691">
        <f t="shared" si="177"/>
        <v>6.8392577375927965E-2</v>
      </c>
      <c r="Q231" s="665" t="e">
        <f t="shared" si="187"/>
        <v>#N/A</v>
      </c>
      <c r="R231" s="683"/>
      <c r="S231" s="684" t="str">
        <f t="shared" si="188"/>
        <v/>
      </c>
      <c r="T231" s="695">
        <f t="shared" si="195"/>
        <v>0.1802357941836481</v>
      </c>
      <c r="U231" s="728">
        <f t="shared" si="196"/>
        <v>-1.5351029750809375E-2</v>
      </c>
      <c r="V231" s="725">
        <f t="shared" si="202"/>
        <v>-4.0851522283796848E-3</v>
      </c>
      <c r="W231" s="726">
        <f t="shared" si="203"/>
        <v>-4.7122226560552316E-2</v>
      </c>
      <c r="X231" s="727">
        <f t="shared" si="208"/>
        <v>2.7612620049175529E-3</v>
      </c>
      <c r="Y231" s="724">
        <f t="shared" si="200"/>
        <v>72.877787512352711</v>
      </c>
      <c r="Z231" s="108">
        <f t="shared" si="204"/>
        <v>6.8043152465711701E-2</v>
      </c>
      <c r="AA231" s="723">
        <f t="shared" si="204"/>
        <v>0.26104796967449617</v>
      </c>
      <c r="AB231" s="723">
        <f t="shared" si="204"/>
        <v>-0.12496166474307278</v>
      </c>
      <c r="AC231" s="931">
        <f>[2]Pat!$D231/1000</f>
        <v>153.33099999999999</v>
      </c>
      <c r="AD231" s="648">
        <v>1.0227935350697901</v>
      </c>
      <c r="AE231" s="649">
        <v>1</v>
      </c>
      <c r="AF231" s="767">
        <v>147.79285943043701</v>
      </c>
      <c r="AG231" s="768">
        <f t="shared" si="178"/>
        <v>149.91393154390391</v>
      </c>
      <c r="AH231" s="769">
        <f t="shared" si="179"/>
        <v>149.91393154390391</v>
      </c>
      <c r="AI231" s="772">
        <f t="shared" si="183"/>
        <v>148.10599046650086</v>
      </c>
      <c r="AJ231" s="662">
        <f t="shared" si="184"/>
        <v>-2.7779585776653587E-4</v>
      </c>
      <c r="AK231" s="665" t="e">
        <f t="shared" si="185"/>
        <v>#N/A</v>
      </c>
      <c r="AL231" s="683"/>
      <c r="AM231" s="684" t="str">
        <f t="shared" si="197"/>
        <v/>
      </c>
      <c r="AN231" s="685">
        <f t="shared" si="198"/>
        <v>155.3809980206953</v>
      </c>
      <c r="AO231" s="686">
        <f t="shared" si="199"/>
        <v>142.424029625668</v>
      </c>
      <c r="AP231" s="776">
        <v>142.67118118019815</v>
      </c>
      <c r="AQ231" s="691">
        <f t="shared" si="180"/>
        <v>3.8093252199534078E-2</v>
      </c>
      <c r="AR231" s="665" t="e">
        <f t="shared" si="189"/>
        <v>#N/A</v>
      </c>
      <c r="AS231" s="683"/>
      <c r="AT231" s="684" t="str">
        <f t="shared" si="190"/>
        <v/>
      </c>
      <c r="AU231" s="695">
        <f t="shared" si="191"/>
        <v>0.10760505986716695</v>
      </c>
      <c r="AV231" s="728">
        <f t="shared" si="192"/>
        <v>-9.6453268580444229E-3</v>
      </c>
      <c r="AW231" s="725">
        <f t="shared" si="205"/>
        <v>-3.2236331160714893E-2</v>
      </c>
      <c r="AX231" s="726">
        <f t="shared" si="206"/>
        <v>-3.2694728218296554E-2</v>
      </c>
      <c r="AY231" s="727">
        <f t="shared" si="209"/>
        <v>-2.3170435967099667E-2</v>
      </c>
      <c r="AZ231" s="724">
        <f t="shared" si="201"/>
        <v>150.38576436666233</v>
      </c>
      <c r="BA231" s="108">
        <f t="shared" si="207"/>
        <v>4.7029155077431911E-2</v>
      </c>
      <c r="BB231" s="723">
        <f t="shared" si="207"/>
        <v>0.1285735137719542</v>
      </c>
      <c r="BC231" s="723">
        <f t="shared" si="207"/>
        <v>-3.4515203617090359E-2</v>
      </c>
      <c r="BD231" s="1387">
        <v>785.45813036418474</v>
      </c>
      <c r="BE231" s="648">
        <v>0.89426898915067798</v>
      </c>
      <c r="BF231" s="649">
        <v>0.58963735692984298</v>
      </c>
      <c r="BG231" s="1374">
        <v>930.16733552876701</v>
      </c>
      <c r="BH231" s="1375">
        <f t="shared" si="155"/>
        <v>878.32424012618935</v>
      </c>
      <c r="BI231" s="1376">
        <f t="shared" si="154"/>
        <v>899.59870978052936</v>
      </c>
      <c r="BJ231" s="1378">
        <f t="shared" si="157"/>
        <v>920.6021319195363</v>
      </c>
      <c r="BK231" s="335">
        <f t="shared" si="156"/>
        <v>-2.8932701355557786E-2</v>
      </c>
      <c r="BL231" s="665">
        <f t="shared" si="158"/>
        <v>820.6021319195363</v>
      </c>
      <c r="BM231" s="683">
        <v>-1</v>
      </c>
      <c r="BN231" s="684">
        <f t="shared" si="159"/>
        <v>-1</v>
      </c>
      <c r="BO231" s="685">
        <f t="shared" si="171"/>
        <v>1254.9300540123759</v>
      </c>
      <c r="BP231" s="686">
        <f t="shared" si="172"/>
        <v>920.6021319195363</v>
      </c>
      <c r="BQ231" s="776">
        <v>1100.2724891455496</v>
      </c>
      <c r="BR231" s="691">
        <f t="shared" si="160"/>
        <v>-0.16329623706718488</v>
      </c>
      <c r="BS231" s="665">
        <f t="shared" si="161"/>
        <v>820.6021319195363</v>
      </c>
      <c r="BT231" s="683">
        <v>-1</v>
      </c>
      <c r="BU231" s="684">
        <f t="shared" si="162"/>
        <v>-1</v>
      </c>
      <c r="BV231" s="695">
        <f t="shared" si="163"/>
        <v>0.19462896162839805</v>
      </c>
      <c r="BW231" s="728">
        <f t="shared" si="164"/>
        <v>-0.16329623706718488</v>
      </c>
      <c r="BX231" s="725">
        <f t="shared" si="166"/>
        <v>-0.23344033673647868</v>
      </c>
      <c r="BY231" s="726">
        <f t="shared" si="167"/>
        <v>-0.30206704006128526</v>
      </c>
      <c r="BZ231" s="943">
        <f t="shared" si="173"/>
        <v>-0.25513872006531135</v>
      </c>
      <c r="CA231" s="947">
        <f t="shared" si="174"/>
        <v>1095.2324541888011</v>
      </c>
      <c r="CB231" s="831">
        <f t="shared" si="168"/>
        <v>9.4779206777033151E-2</v>
      </c>
      <c r="CC231" s="723">
        <f t="shared" si="169"/>
        <v>0.2983549397125923</v>
      </c>
      <c r="CD231" s="723">
        <f t="shared" si="170"/>
        <v>-0.10879652615852599</v>
      </c>
      <c r="CE231" s="786">
        <f>[3]OUTM!M231</f>
        <v>145.55317698466385</v>
      </c>
      <c r="CF231" s="779">
        <f>[1]OUTM!$T519</f>
        <v>1</v>
      </c>
      <c r="CG231" s="781">
        <f>[1]OUTM!$U519</f>
        <v>1</v>
      </c>
    </row>
    <row r="232" spans="1:85" ht="13.8" x14ac:dyDescent="0.25">
      <c r="A232" s="14">
        <v>2012.06</v>
      </c>
      <c r="B232" s="931">
        <f>[2]Pat!$B232/1000</f>
        <v>69.983000000000004</v>
      </c>
      <c r="C232" s="648">
        <v>0.99134986972693795</v>
      </c>
      <c r="D232" s="649">
        <v>1</v>
      </c>
      <c r="E232" s="767">
        <v>70.086156386572199</v>
      </c>
      <c r="F232" s="768">
        <f t="shared" si="175"/>
        <v>70.593644218944064</v>
      </c>
      <c r="G232" s="769">
        <f t="shared" si="176"/>
        <v>70.593644218944064</v>
      </c>
      <c r="H232" s="772">
        <f t="shared" si="181"/>
        <v>71.070357243230205</v>
      </c>
      <c r="I232" s="662">
        <f t="shared" si="182"/>
        <v>6.9889138546812605E-4</v>
      </c>
      <c r="J232" s="665" t="e">
        <f t="shared" si="186"/>
        <v>#N/A</v>
      </c>
      <c r="K232" s="683"/>
      <c r="L232" s="684" t="str">
        <f t="shared" si="165"/>
        <v/>
      </c>
      <c r="M232" s="685">
        <f t="shared" si="193"/>
        <v>78.818036955823359</v>
      </c>
      <c r="N232" s="686">
        <f t="shared" si="194"/>
        <v>66.043693628363059</v>
      </c>
      <c r="O232" s="776">
        <v>66.645759723864316</v>
      </c>
      <c r="P232" s="691">
        <f t="shared" si="177"/>
        <v>6.6389782901395078E-2</v>
      </c>
      <c r="Q232" s="665" t="e">
        <f t="shared" si="187"/>
        <v>#N/A</v>
      </c>
      <c r="R232" s="683"/>
      <c r="S232" s="684" t="str">
        <f t="shared" si="188"/>
        <v/>
      </c>
      <c r="T232" s="695">
        <f t="shared" si="195"/>
        <v>0.1802357941836481</v>
      </c>
      <c r="U232" s="728">
        <f t="shared" si="196"/>
        <v>-1.5351029750809375E-2</v>
      </c>
      <c r="V232" s="725">
        <f t="shared" si="202"/>
        <v>-2.8288683732905384E-2</v>
      </c>
      <c r="W232" s="726">
        <f t="shared" si="203"/>
        <v>-4.5305129957962986E-2</v>
      </c>
      <c r="X232" s="727">
        <f t="shared" si="208"/>
        <v>-9.645860506568571E-3</v>
      </c>
      <c r="Y232" s="724">
        <f t="shared" si="200"/>
        <v>72.705369461059988</v>
      </c>
      <c r="Z232" s="108">
        <f t="shared" si="204"/>
        <v>6.8043152465711701E-2</v>
      </c>
      <c r="AA232" s="723">
        <f t="shared" si="204"/>
        <v>0.26104796967449617</v>
      </c>
      <c r="AB232" s="723">
        <f t="shared" si="204"/>
        <v>-0.12496166474307278</v>
      </c>
      <c r="AC232" s="931">
        <f>[2]Pat!$D232/1000</f>
        <v>140.54599999999999</v>
      </c>
      <c r="AD232" s="648">
        <v>0.96340873632070201</v>
      </c>
      <c r="AE232" s="649">
        <v>1</v>
      </c>
      <c r="AF232" s="767">
        <v>148.64343478660501</v>
      </c>
      <c r="AG232" s="768">
        <f t="shared" si="178"/>
        <v>145.88408294567787</v>
      </c>
      <c r="AH232" s="769">
        <f t="shared" si="179"/>
        <v>145.88408294567787</v>
      </c>
      <c r="AI232" s="772">
        <f t="shared" si="183"/>
        <v>147.29154160535307</v>
      </c>
      <c r="AJ232" s="662">
        <f t="shared" si="184"/>
        <v>-5.5142703406622492E-3</v>
      </c>
      <c r="AK232" s="665" t="e">
        <f t="shared" si="185"/>
        <v>#N/A</v>
      </c>
      <c r="AL232" s="683"/>
      <c r="AM232" s="684" t="str">
        <f t="shared" si="197"/>
        <v/>
      </c>
      <c r="AN232" s="685">
        <f t="shared" si="198"/>
        <v>155.3809980206953</v>
      </c>
      <c r="AO232" s="686">
        <f t="shared" si="199"/>
        <v>142.424029625668</v>
      </c>
      <c r="AP232" s="776">
        <v>142.93611006258072</v>
      </c>
      <c r="AQ232" s="691">
        <f t="shared" si="180"/>
        <v>3.0471177233418745E-2</v>
      </c>
      <c r="AR232" s="665" t="e">
        <f t="shared" si="189"/>
        <v>#N/A</v>
      </c>
      <c r="AS232" s="683"/>
      <c r="AT232" s="684" t="str">
        <f t="shared" si="190"/>
        <v/>
      </c>
      <c r="AU232" s="695">
        <f t="shared" si="191"/>
        <v>0.10760505986716695</v>
      </c>
      <c r="AV232" s="728">
        <f t="shared" si="192"/>
        <v>-9.6453268580444229E-3</v>
      </c>
      <c r="AW232" s="725">
        <f t="shared" si="205"/>
        <v>-4.2566864614262956E-2</v>
      </c>
      <c r="AX232" s="726">
        <f t="shared" si="206"/>
        <v>-3.7654045772886335E-2</v>
      </c>
      <c r="AY232" s="727">
        <f t="shared" si="209"/>
        <v>-3.7050714716296174E-2</v>
      </c>
      <c r="AZ232" s="724">
        <f t="shared" si="201"/>
        <v>149.84005705835551</v>
      </c>
      <c r="BA232" s="108">
        <f t="shared" si="207"/>
        <v>4.7029155077431911E-2</v>
      </c>
      <c r="BB232" s="723">
        <f t="shared" si="207"/>
        <v>0.1285735137719542</v>
      </c>
      <c r="BC232" s="723">
        <f t="shared" si="207"/>
        <v>-3.4515203617090359E-2</v>
      </c>
      <c r="BD232" s="1387">
        <v>842.50133032275858</v>
      </c>
      <c r="BE232" s="648">
        <v>0.91107954837389205</v>
      </c>
      <c r="BF232" s="649">
        <v>1</v>
      </c>
      <c r="BG232" s="1374">
        <v>928.69756376758903</v>
      </c>
      <c r="BH232" s="1375">
        <f t="shared" si="155"/>
        <v>924.72861653679649</v>
      </c>
      <c r="BI232" s="1376">
        <f t="shared" si="154"/>
        <v>924.72861653679649</v>
      </c>
      <c r="BJ232" s="1378">
        <f t="shared" si="157"/>
        <v>925.87971783785815</v>
      </c>
      <c r="BK232" s="335">
        <f t="shared" si="156"/>
        <v>5.7163846916095471E-3</v>
      </c>
      <c r="BL232" s="665" t="e">
        <f t="shared" si="158"/>
        <v>#N/A</v>
      </c>
      <c r="BM232" s="683"/>
      <c r="BN232" s="684" t="str">
        <f t="shared" si="159"/>
        <v/>
      </c>
      <c r="BO232" s="685">
        <f t="shared" si="171"/>
        <v>1276.2056261675284</v>
      </c>
      <c r="BP232" s="686">
        <f t="shared" si="172"/>
        <v>920.6021319195363</v>
      </c>
      <c r="BQ232" s="776">
        <v>1094.464245986338</v>
      </c>
      <c r="BR232" s="691">
        <f t="shared" si="160"/>
        <v>-0.15403383780394808</v>
      </c>
      <c r="BS232" s="665" t="e">
        <f t="shared" si="161"/>
        <v>#N/A</v>
      </c>
      <c r="BT232" s="683"/>
      <c r="BU232" s="684" t="str">
        <f t="shared" si="162"/>
        <v/>
      </c>
      <c r="BV232" s="695">
        <f t="shared" si="163"/>
        <v>0.220909368880011</v>
      </c>
      <c r="BW232" s="728">
        <f t="shared" si="164"/>
        <v>-0.16329623706718488</v>
      </c>
      <c r="BX232" s="725">
        <f t="shared" si="166"/>
        <v>-0.21337097686564654</v>
      </c>
      <c r="BY232" s="726">
        <f t="shared" si="167"/>
        <v>-0.2666355121381434</v>
      </c>
      <c r="BZ232" s="943">
        <f t="shared" si="173"/>
        <v>-0.24319440807473258</v>
      </c>
      <c r="CA232" s="947">
        <f t="shared" si="174"/>
        <v>1074.3039251908938</v>
      </c>
      <c r="CB232" s="831">
        <f t="shared" si="168"/>
        <v>9.4779206777033151E-2</v>
      </c>
      <c r="CC232" s="723">
        <f t="shared" si="169"/>
        <v>0.2983549397125923</v>
      </c>
      <c r="CD232" s="723">
        <f t="shared" si="170"/>
        <v>-0.10879652615852599</v>
      </c>
      <c r="CE232" s="786">
        <f>[3]OUTM!M232</f>
        <v>146.98015108838661</v>
      </c>
      <c r="CF232" s="779">
        <f>[1]OUTM!$T520</f>
        <v>0</v>
      </c>
      <c r="CG232" s="781">
        <f>[1]OUTM!$U520</f>
        <v>0</v>
      </c>
    </row>
    <row r="233" spans="1:85" ht="13.8" x14ac:dyDescent="0.25">
      <c r="A233" s="14">
        <v>2012.07</v>
      </c>
      <c r="B233" s="931">
        <f>[2]Pat!$B233/1000</f>
        <v>74.400999999999996</v>
      </c>
      <c r="C233" s="648">
        <v>1.05789988395835</v>
      </c>
      <c r="D233" s="649">
        <v>1</v>
      </c>
      <c r="E233" s="767">
        <v>69.161634880538898</v>
      </c>
      <c r="F233" s="768">
        <f t="shared" si="175"/>
        <v>70.328961301719175</v>
      </c>
      <c r="G233" s="769">
        <f t="shared" si="176"/>
        <v>70.328961301719175</v>
      </c>
      <c r="H233" s="772">
        <f t="shared" si="181"/>
        <v>70.205654692250889</v>
      </c>
      <c r="I233" s="662">
        <f t="shared" si="182"/>
        <v>-1.2241474505761612E-2</v>
      </c>
      <c r="J233" s="665" t="e">
        <f t="shared" si="186"/>
        <v>#N/A</v>
      </c>
      <c r="K233" s="683"/>
      <c r="L233" s="684" t="str">
        <f t="shared" si="165"/>
        <v/>
      </c>
      <c r="M233" s="685">
        <f t="shared" si="193"/>
        <v>82.021827668548809</v>
      </c>
      <c r="N233" s="686">
        <f t="shared" si="194"/>
        <v>66.043693628363059</v>
      </c>
      <c r="O233" s="776">
        <v>66.802712168430347</v>
      </c>
      <c r="P233" s="691">
        <f t="shared" si="177"/>
        <v>5.0940185111656433E-2</v>
      </c>
      <c r="Q233" s="665" t="e">
        <f t="shared" si="187"/>
        <v>#N/A</v>
      </c>
      <c r="R233" s="683"/>
      <c r="S233" s="684" t="str">
        <f t="shared" si="188"/>
        <v/>
      </c>
      <c r="T233" s="695">
        <f t="shared" si="195"/>
        <v>0.213873183054065</v>
      </c>
      <c r="U233" s="728">
        <f t="shared" si="196"/>
        <v>-1.5351029750809375E-2</v>
      </c>
      <c r="V233" s="725">
        <f t="shared" si="202"/>
        <v>-4.4726049654452704E-2</v>
      </c>
      <c r="W233" s="726">
        <f t="shared" si="203"/>
        <v>-6.2548486285634031E-2</v>
      </c>
      <c r="X233" s="727">
        <f t="shared" si="208"/>
        <v>-2.7102478369595673E-2</v>
      </c>
      <c r="Y233" s="724">
        <f t="shared" si="200"/>
        <v>72.431449643202754</v>
      </c>
      <c r="Z233" s="108">
        <f t="shared" si="204"/>
        <v>6.8043152465711701E-2</v>
      </c>
      <c r="AA233" s="723">
        <f t="shared" si="204"/>
        <v>0.26104796967449617</v>
      </c>
      <c r="AB233" s="723">
        <f t="shared" si="204"/>
        <v>-0.12496166474307278</v>
      </c>
      <c r="AC233" s="931">
        <f>[2]Pat!$D233/1000</f>
        <v>158.75</v>
      </c>
      <c r="AD233" s="648">
        <v>1.0763874436831899</v>
      </c>
      <c r="AE233" s="649">
        <v>1</v>
      </c>
      <c r="AF233" s="767">
        <v>148.52530922807301</v>
      </c>
      <c r="AG233" s="768">
        <f t="shared" si="178"/>
        <v>147.48406898615258</v>
      </c>
      <c r="AH233" s="769">
        <f t="shared" si="179"/>
        <v>147.48406898615258</v>
      </c>
      <c r="AI233" s="772">
        <f t="shared" si="183"/>
        <v>148.70672739453352</v>
      </c>
      <c r="AJ233" s="662">
        <f t="shared" si="184"/>
        <v>9.5621949218766007E-3</v>
      </c>
      <c r="AK233" s="665" t="e">
        <f t="shared" si="185"/>
        <v>#N/A</v>
      </c>
      <c r="AL233" s="683"/>
      <c r="AM233" s="684" t="str">
        <f t="shared" si="197"/>
        <v/>
      </c>
      <c r="AN233" s="685">
        <f t="shared" si="198"/>
        <v>155.3809980206953</v>
      </c>
      <c r="AO233" s="686">
        <f t="shared" si="199"/>
        <v>142.424029625668</v>
      </c>
      <c r="AP233" s="776">
        <v>143.18238773030464</v>
      </c>
      <c r="AQ233" s="691">
        <f t="shared" si="180"/>
        <v>3.8582536244851529E-2</v>
      </c>
      <c r="AR233" s="665" t="e">
        <f t="shared" si="189"/>
        <v>#N/A</v>
      </c>
      <c r="AS233" s="683"/>
      <c r="AT233" s="684" t="str">
        <f t="shared" si="190"/>
        <v/>
      </c>
      <c r="AU233" s="695">
        <f t="shared" si="191"/>
        <v>0.10760505986716695</v>
      </c>
      <c r="AV233" s="728">
        <f t="shared" si="192"/>
        <v>-9.6453268580444229E-3</v>
      </c>
      <c r="AW233" s="725">
        <f t="shared" si="205"/>
        <v>-3.3161237872856519E-2</v>
      </c>
      <c r="AX233" s="726">
        <f t="shared" si="206"/>
        <v>-1.3918861410435968E-2</v>
      </c>
      <c r="AY233" s="727">
        <f t="shared" si="209"/>
        <v>-3.0860663012061806E-2</v>
      </c>
      <c r="AZ233" s="724">
        <f t="shared" si="201"/>
        <v>149.41502073089393</v>
      </c>
      <c r="BA233" s="108">
        <f t="shared" si="207"/>
        <v>4.7029155077431911E-2</v>
      </c>
      <c r="BB233" s="723">
        <f t="shared" si="207"/>
        <v>0.1285735137719542</v>
      </c>
      <c r="BC233" s="723">
        <f t="shared" si="207"/>
        <v>-3.4515203617090359E-2</v>
      </c>
      <c r="BD233" s="1387">
        <v>889.86123958818234</v>
      </c>
      <c r="BE233" s="648">
        <v>0.932316188528311</v>
      </c>
      <c r="BF233" s="649">
        <v>1</v>
      </c>
      <c r="BG233" s="1374">
        <v>938.40962287321304</v>
      </c>
      <c r="BH233" s="1375">
        <f t="shared" si="155"/>
        <v>954.46292849731049</v>
      </c>
      <c r="BI233" s="1376">
        <f t="shared" si="154"/>
        <v>954.46292849731049</v>
      </c>
      <c r="BJ233" s="1378">
        <f t="shared" si="157"/>
        <v>945.09934500090071</v>
      </c>
      <c r="BK233" s="335">
        <f t="shared" si="156"/>
        <v>2.0545717087755832E-2</v>
      </c>
      <c r="BL233" s="665" t="e">
        <f t="shared" si="158"/>
        <v>#N/A</v>
      </c>
      <c r="BM233" s="683"/>
      <c r="BN233" s="684" t="str">
        <f t="shared" si="159"/>
        <v/>
      </c>
      <c r="BO233" s="685">
        <f t="shared" si="171"/>
        <v>1276.2056261675284</v>
      </c>
      <c r="BP233" s="686">
        <f t="shared" si="172"/>
        <v>920.6021319195363</v>
      </c>
      <c r="BQ233" s="776">
        <v>1088.7230239359201</v>
      </c>
      <c r="BR233" s="691">
        <f t="shared" si="160"/>
        <v>-0.13191939159676735</v>
      </c>
      <c r="BS233" s="665" t="e">
        <f t="shared" si="161"/>
        <v>#N/A</v>
      </c>
      <c r="BT233" s="683"/>
      <c r="BU233" s="684" t="str">
        <f t="shared" si="162"/>
        <v/>
      </c>
      <c r="BV233" s="695">
        <f t="shared" si="163"/>
        <v>0.220909368880011</v>
      </c>
      <c r="BW233" s="728">
        <f t="shared" si="164"/>
        <v>-0.16329623706718488</v>
      </c>
      <c r="BX233" s="725">
        <f t="shared" si="166"/>
        <v>-0.1993542411238044</v>
      </c>
      <c r="BY233" s="726">
        <f t="shared" si="167"/>
        <v>-0.21066367077455472</v>
      </c>
      <c r="BZ233" s="943">
        <f t="shared" si="173"/>
        <v>-0.21834331531035789</v>
      </c>
      <c r="CA233" s="947">
        <f t="shared" si="174"/>
        <v>1054.6937583744527</v>
      </c>
      <c r="CB233" s="831">
        <f t="shared" si="168"/>
        <v>9.4779206777033151E-2</v>
      </c>
      <c r="CC233" s="723">
        <f t="shared" si="169"/>
        <v>0.2983549397125923</v>
      </c>
      <c r="CD233" s="723">
        <f t="shared" si="170"/>
        <v>-0.10879652615852599</v>
      </c>
      <c r="CE233" s="786">
        <f>[3]OUTM!M233</f>
        <v>147.93537587259897</v>
      </c>
      <c r="CF233" s="779">
        <f>[1]OUTM!$T521</f>
        <v>0</v>
      </c>
      <c r="CG233" s="781">
        <f>[1]OUTM!$U521</f>
        <v>0</v>
      </c>
    </row>
    <row r="234" spans="1:85" ht="13.8" x14ac:dyDescent="0.25">
      <c r="A234" s="14">
        <v>2012.08</v>
      </c>
      <c r="B234" s="931">
        <f>[2]Pat!$B234/1000</f>
        <v>76.771000000000001</v>
      </c>
      <c r="C234" s="648">
        <v>1.10349057333362</v>
      </c>
      <c r="D234" s="649">
        <v>1</v>
      </c>
      <c r="E234" s="767">
        <v>68.178056917857703</v>
      </c>
      <c r="F234" s="768">
        <f t="shared" si="175"/>
        <v>69.571051946621125</v>
      </c>
      <c r="G234" s="769">
        <f t="shared" si="176"/>
        <v>69.571051946621125</v>
      </c>
      <c r="H234" s="772">
        <f t="shared" si="181"/>
        <v>68.34023690514816</v>
      </c>
      <c r="I234" s="662">
        <f t="shared" si="182"/>
        <v>-2.6930145711816213E-2</v>
      </c>
      <c r="J234" s="665" t="e">
        <f t="shared" si="186"/>
        <v>#N/A</v>
      </c>
      <c r="K234" s="683"/>
      <c r="L234" s="684" t="str">
        <f t="shared" si="165"/>
        <v/>
      </c>
      <c r="M234" s="685">
        <f t="shared" si="193"/>
        <v>83.220433432794579</v>
      </c>
      <c r="N234" s="686">
        <f t="shared" si="194"/>
        <v>66.043693628363059</v>
      </c>
      <c r="O234" s="776">
        <v>66.945226692568724</v>
      </c>
      <c r="P234" s="691">
        <f t="shared" si="177"/>
        <v>2.0838083333195812E-2</v>
      </c>
      <c r="Q234" s="665" t="e">
        <f t="shared" si="187"/>
        <v>#N/A</v>
      </c>
      <c r="R234" s="683"/>
      <c r="S234" s="684" t="str">
        <f t="shared" si="188"/>
        <v/>
      </c>
      <c r="T234" s="695">
        <f t="shared" si="195"/>
        <v>0.23134378856005666</v>
      </c>
      <c r="U234" s="728">
        <f t="shared" si="196"/>
        <v>-1.5351029750809375E-2</v>
      </c>
      <c r="V234" s="725">
        <f t="shared" si="202"/>
        <v>-7.6294081453608054E-2</v>
      </c>
      <c r="W234" s="726">
        <f t="shared" si="203"/>
        <v>-0.10177874430324141</v>
      </c>
      <c r="X234" s="727">
        <f t="shared" si="208"/>
        <v>-5.5724832469628005E-2</v>
      </c>
      <c r="Y234" s="724">
        <f t="shared" si="200"/>
        <v>71.961065843164846</v>
      </c>
      <c r="Z234" s="108">
        <f t="shared" si="204"/>
        <v>6.8043152465711701E-2</v>
      </c>
      <c r="AA234" s="723">
        <f t="shared" si="204"/>
        <v>0.26104796967449617</v>
      </c>
      <c r="AB234" s="723">
        <f t="shared" si="204"/>
        <v>-0.12496166474307278</v>
      </c>
      <c r="AC234" s="931">
        <f>[2]Pat!$D234/1000</f>
        <v>169.363</v>
      </c>
      <c r="AD234" s="648">
        <v>1.0999405257692301</v>
      </c>
      <c r="AE234" s="649">
        <v>1</v>
      </c>
      <c r="AF234" s="767">
        <v>147.549024991717</v>
      </c>
      <c r="AG234" s="768">
        <f t="shared" si="178"/>
        <v>153.974688660151</v>
      </c>
      <c r="AH234" s="769">
        <f t="shared" si="179"/>
        <v>153.974688660151</v>
      </c>
      <c r="AI234" s="772">
        <f t="shared" si="183"/>
        <v>150.36077794367753</v>
      </c>
      <c r="AJ234" s="662">
        <f t="shared" si="184"/>
        <v>1.1061498724802867E-2</v>
      </c>
      <c r="AK234" s="665" t="e">
        <f t="shared" si="185"/>
        <v>#N/A</v>
      </c>
      <c r="AL234" s="683"/>
      <c r="AM234" s="684" t="str">
        <f t="shared" si="197"/>
        <v/>
      </c>
      <c r="AN234" s="685">
        <f t="shared" si="198"/>
        <v>159.24907887705666</v>
      </c>
      <c r="AO234" s="686">
        <f t="shared" si="199"/>
        <v>142.424029625668</v>
      </c>
      <c r="AP234" s="776">
        <v>143.41018125969009</v>
      </c>
      <c r="AQ234" s="691">
        <f t="shared" si="180"/>
        <v>4.8466549745175724E-2</v>
      </c>
      <c r="AR234" s="665" t="e">
        <f t="shared" si="189"/>
        <v>#N/A</v>
      </c>
      <c r="AS234" s="683"/>
      <c r="AT234" s="684" t="str">
        <f t="shared" si="190"/>
        <v/>
      </c>
      <c r="AU234" s="695">
        <f t="shared" si="191"/>
        <v>0.10080278048960323</v>
      </c>
      <c r="AV234" s="728">
        <f t="shared" si="192"/>
        <v>-9.6453268580444229E-3</v>
      </c>
      <c r="AW234" s="725">
        <f t="shared" si="205"/>
        <v>-1.5997545557239867E-2</v>
      </c>
      <c r="AX234" s="726">
        <f t="shared" si="206"/>
        <v>1.1716944877495861E-2</v>
      </c>
      <c r="AY234" s="727">
        <f t="shared" si="209"/>
        <v>-1.6342438520416613E-2</v>
      </c>
      <c r="AZ234" s="724">
        <f t="shared" si="201"/>
        <v>149.21131160189094</v>
      </c>
      <c r="BA234" s="108">
        <f t="shared" si="207"/>
        <v>4.7029155077431911E-2</v>
      </c>
      <c r="BB234" s="723">
        <f t="shared" si="207"/>
        <v>0.1285735137719542</v>
      </c>
      <c r="BC234" s="723">
        <f t="shared" si="207"/>
        <v>-3.4515203617090359E-2</v>
      </c>
      <c r="BD234" s="1387">
        <v>931.58025013027623</v>
      </c>
      <c r="BE234" s="648">
        <v>0.98398439931447801</v>
      </c>
      <c r="BF234" s="649">
        <v>1</v>
      </c>
      <c r="BG234" s="1374">
        <v>958.36816629643704</v>
      </c>
      <c r="BH234" s="1375">
        <f t="shared" si="155"/>
        <v>946.74290647218527</v>
      </c>
      <c r="BI234" s="1376">
        <f t="shared" si="154"/>
        <v>946.74290647218527</v>
      </c>
      <c r="BJ234" s="1378">
        <f t="shared" si="157"/>
        <v>969.88601574978486</v>
      </c>
      <c r="BK234" s="335">
        <f t="shared" si="156"/>
        <v>2.5888506102969052E-2</v>
      </c>
      <c r="BL234" s="665" t="e">
        <f t="shared" si="158"/>
        <v>#N/A</v>
      </c>
      <c r="BM234" s="683"/>
      <c r="BN234" s="684" t="str">
        <f t="shared" si="159"/>
        <v/>
      </c>
      <c r="BO234" s="685">
        <f t="shared" si="171"/>
        <v>1276.2056261675284</v>
      </c>
      <c r="BP234" s="686">
        <f t="shared" si="172"/>
        <v>920.6021319195363</v>
      </c>
      <c r="BQ234" s="776">
        <v>1083.0504747797067</v>
      </c>
      <c r="BR234" s="691">
        <f t="shared" si="160"/>
        <v>-0.10448678216307472</v>
      </c>
      <c r="BS234" s="665" t="e">
        <f t="shared" si="161"/>
        <v>#N/A</v>
      </c>
      <c r="BT234" s="683"/>
      <c r="BU234" s="684" t="str">
        <f t="shared" si="162"/>
        <v/>
      </c>
      <c r="BV234" s="695">
        <f t="shared" si="163"/>
        <v>0.220909368880011</v>
      </c>
      <c r="BW234" s="728">
        <f t="shared" si="164"/>
        <v>-0.16329623706718488</v>
      </c>
      <c r="BX234" s="725">
        <f t="shared" si="166"/>
        <v>-0.16031368538064672</v>
      </c>
      <c r="BY234" s="726">
        <f t="shared" si="167"/>
        <v>-0.14337742207383131</v>
      </c>
      <c r="BZ234" s="943">
        <f t="shared" si="173"/>
        <v>-0.18310452221472318</v>
      </c>
      <c r="CA234" s="947">
        <f t="shared" si="174"/>
        <v>1039.2627973440347</v>
      </c>
      <c r="CB234" s="831">
        <f t="shared" si="168"/>
        <v>9.4779206777033151E-2</v>
      </c>
      <c r="CC234" s="723">
        <f t="shared" si="169"/>
        <v>0.2983549397125923</v>
      </c>
      <c r="CD234" s="723">
        <f t="shared" si="170"/>
        <v>-0.10879652615852599</v>
      </c>
      <c r="CE234" s="786">
        <f>[3]OUTM!M234</f>
        <v>146.21233435670305</v>
      </c>
      <c r="CF234" s="779">
        <f>[1]OUTM!$T522</f>
        <v>0</v>
      </c>
      <c r="CG234" s="781">
        <f>[1]OUTM!$U522</f>
        <v>0</v>
      </c>
    </row>
    <row r="235" spans="1:85" ht="13.8" x14ac:dyDescent="0.25">
      <c r="A235" s="14">
        <v>2012.09</v>
      </c>
      <c r="B235" s="931">
        <f>[2]Pat!$B235/1000</f>
        <v>64.775999999999996</v>
      </c>
      <c r="C235" s="648">
        <v>1.0249821109892501</v>
      </c>
      <c r="D235" s="649">
        <v>0.83164267324316798</v>
      </c>
      <c r="E235" s="767">
        <v>67.311556081637207</v>
      </c>
      <c r="F235" s="768">
        <f t="shared" si="175"/>
        <v>63.197200522340978</v>
      </c>
      <c r="G235" s="769">
        <f t="shared" si="176"/>
        <v>63.8898824256312</v>
      </c>
      <c r="H235" s="772">
        <f t="shared" si="181"/>
        <v>66.043693628363059</v>
      </c>
      <c r="I235" s="662">
        <f t="shared" si="182"/>
        <v>-3.4182165590614343E-2</v>
      </c>
      <c r="J235" s="665">
        <f t="shared" si="186"/>
        <v>63.043693628363059</v>
      </c>
      <c r="K235" s="683">
        <v>-1</v>
      </c>
      <c r="L235" s="684">
        <f t="shared" si="165"/>
        <v>-1</v>
      </c>
      <c r="M235" s="685">
        <f t="shared" si="193"/>
        <v>83.220433432794579</v>
      </c>
      <c r="N235" s="686">
        <f t="shared" si="194"/>
        <v>66.043693628363059</v>
      </c>
      <c r="O235" s="776">
        <v>67.073338442276551</v>
      </c>
      <c r="P235" s="691">
        <f t="shared" si="177"/>
        <v>-1.5351029750809375E-2</v>
      </c>
      <c r="Q235" s="665">
        <f t="shared" si="187"/>
        <v>63.043693628363059</v>
      </c>
      <c r="R235" s="683">
        <v>-1</v>
      </c>
      <c r="S235" s="684">
        <f t="shared" si="188"/>
        <v>-1</v>
      </c>
      <c r="T235" s="695">
        <f t="shared" si="195"/>
        <v>0.23134378856005666</v>
      </c>
      <c r="U235" s="728">
        <f t="shared" si="196"/>
        <v>-1.5351029750809375E-2</v>
      </c>
      <c r="V235" s="725">
        <f t="shared" si="202"/>
        <v>-0.13025050409801198</v>
      </c>
      <c r="W235" s="726">
        <f t="shared" si="203"/>
        <v>-0.14650535552505006</v>
      </c>
      <c r="X235" s="727">
        <f t="shared" si="208"/>
        <v>-8.9767351985146293E-2</v>
      </c>
      <c r="Y235" s="724">
        <f t="shared" si="200"/>
        <v>71.136860671817601</v>
      </c>
      <c r="Z235" s="108">
        <f t="shared" si="204"/>
        <v>6.8043152465711701E-2</v>
      </c>
      <c r="AA235" s="723">
        <f t="shared" si="204"/>
        <v>0.26104796967449617</v>
      </c>
      <c r="AB235" s="723">
        <f t="shared" si="204"/>
        <v>-0.12496166474307278</v>
      </c>
      <c r="AC235" s="931">
        <f>[2]Pat!$D235/1000</f>
        <v>144.596</v>
      </c>
      <c r="AD235" s="648">
        <v>0.99031800077260701</v>
      </c>
      <c r="AE235" s="649">
        <v>1</v>
      </c>
      <c r="AF235" s="767">
        <v>146.169944274626</v>
      </c>
      <c r="AG235" s="768">
        <f t="shared" si="178"/>
        <v>146.00966546825558</v>
      </c>
      <c r="AH235" s="769">
        <f t="shared" si="179"/>
        <v>146.00966546825558</v>
      </c>
      <c r="AI235" s="772">
        <f t="shared" si="183"/>
        <v>146.73422464599992</v>
      </c>
      <c r="AJ235" s="662">
        <f t="shared" si="184"/>
        <v>-2.4414637779936365E-2</v>
      </c>
      <c r="AK235" s="665" t="e">
        <f t="shared" si="185"/>
        <v>#N/A</v>
      </c>
      <c r="AL235" s="683"/>
      <c r="AM235" s="684" t="str">
        <f t="shared" si="197"/>
        <v/>
      </c>
      <c r="AN235" s="685">
        <f t="shared" si="198"/>
        <v>160.86471675385059</v>
      </c>
      <c r="AO235" s="686">
        <f t="shared" si="199"/>
        <v>142.424029625668</v>
      </c>
      <c r="AP235" s="776">
        <v>143.61968641002542</v>
      </c>
      <c r="AQ235" s="691">
        <f t="shared" si="180"/>
        <v>2.168601195161135E-2</v>
      </c>
      <c r="AR235" s="665" t="e">
        <f t="shared" si="189"/>
        <v>#N/A</v>
      </c>
      <c r="AS235" s="683"/>
      <c r="AT235" s="684" t="str">
        <f t="shared" si="190"/>
        <v/>
      </c>
      <c r="AU235" s="695">
        <f t="shared" si="191"/>
        <v>0.11154008655047365</v>
      </c>
      <c r="AV235" s="728">
        <f t="shared" si="192"/>
        <v>-9.6453268580444229E-3</v>
      </c>
      <c r="AW235" s="725">
        <f t="shared" si="205"/>
        <v>-4.607375327004315E-2</v>
      </c>
      <c r="AX235" s="726">
        <f t="shared" si="206"/>
        <v>-3.0432925253280896E-2</v>
      </c>
      <c r="AY235" s="727">
        <f t="shared" si="209"/>
        <v>-3.2582209633796766E-2</v>
      </c>
      <c r="AZ235" s="724">
        <f t="shared" si="201"/>
        <v>148.62071768492706</v>
      </c>
      <c r="BA235" s="108">
        <f t="shared" si="207"/>
        <v>4.7029155077431911E-2</v>
      </c>
      <c r="BB235" s="723">
        <f t="shared" si="207"/>
        <v>0.1285735137719542</v>
      </c>
      <c r="BC235" s="723">
        <f t="shared" si="207"/>
        <v>-3.4515203617090359E-2</v>
      </c>
      <c r="BD235" s="1387">
        <v>1104.9572264307226</v>
      </c>
      <c r="BE235" s="648">
        <v>1.04606564545763</v>
      </c>
      <c r="BF235" s="649">
        <v>0.63507956948698996</v>
      </c>
      <c r="BG235" s="1374">
        <v>988.604376960889</v>
      </c>
      <c r="BH235" s="1375">
        <f t="shared" si="155"/>
        <v>1056.2981694588859</v>
      </c>
      <c r="BI235" s="1376">
        <f t="shared" ref="BI235:BI298" si="210">BF235*BH235+(1-BF235)*BG235</f>
        <v>1031.5953215574586</v>
      </c>
      <c r="BJ235" s="1378">
        <f t="shared" si="157"/>
        <v>1000.3791549012691</v>
      </c>
      <c r="BK235" s="335">
        <f t="shared" si="156"/>
        <v>3.0955806966012619E-2</v>
      </c>
      <c r="BL235" s="665" t="e">
        <f t="shared" si="158"/>
        <v>#N/A</v>
      </c>
      <c r="BM235" s="683"/>
      <c r="BN235" s="684" t="str">
        <f t="shared" si="159"/>
        <v/>
      </c>
      <c r="BO235" s="685">
        <f t="shared" si="171"/>
        <v>1276.2056261675284</v>
      </c>
      <c r="BP235" s="686">
        <f t="shared" si="172"/>
        <v>920.6021319195363</v>
      </c>
      <c r="BQ235" s="776">
        <v>1077.4475045934571</v>
      </c>
      <c r="BR235" s="691">
        <f t="shared" si="160"/>
        <v>-7.1528635375388894E-2</v>
      </c>
      <c r="BS235" s="665" t="e">
        <f t="shared" si="161"/>
        <v>#N/A</v>
      </c>
      <c r="BT235" s="683"/>
      <c r="BU235" s="684" t="str">
        <f t="shared" si="162"/>
        <v/>
      </c>
      <c r="BV235" s="695">
        <f t="shared" si="163"/>
        <v>0.220909368880011</v>
      </c>
      <c r="BW235" s="728">
        <f t="shared" si="164"/>
        <v>-0.16329623706718488</v>
      </c>
      <c r="BX235" s="725">
        <f t="shared" si="166"/>
        <v>-0.13740641715335744</v>
      </c>
      <c r="BY235" s="726">
        <f t="shared" si="167"/>
        <v>-6.7977680872527313E-2</v>
      </c>
      <c r="BZ235" s="943">
        <f t="shared" si="173"/>
        <v>-0.13928362616826484</v>
      </c>
      <c r="CA235" s="947">
        <f t="shared" si="174"/>
        <v>1025.9832222150903</v>
      </c>
      <c r="CB235" s="831">
        <f t="shared" si="168"/>
        <v>9.4779206777033151E-2</v>
      </c>
      <c r="CC235" s="723">
        <f t="shared" si="169"/>
        <v>0.2983549397125923</v>
      </c>
      <c r="CD235" s="723">
        <f t="shared" si="170"/>
        <v>-0.10879652615852599</v>
      </c>
      <c r="CE235" s="786">
        <f>[3]OUTM!M235</f>
        <v>141.24165694544826</v>
      </c>
      <c r="CF235" s="779">
        <f>[1]OUTM!$T523</f>
        <v>0</v>
      </c>
      <c r="CG235" s="781">
        <f>[1]OUTM!$U523</f>
        <v>0</v>
      </c>
    </row>
    <row r="236" spans="1:85" ht="13.8" x14ac:dyDescent="0.25">
      <c r="A236" s="14">
        <v>2012.1</v>
      </c>
      <c r="B236" s="931">
        <f>[2]Pat!$B236/1000</f>
        <v>70.570999999999998</v>
      </c>
      <c r="C236" s="648">
        <v>1.05607333675716</v>
      </c>
      <c r="D236" s="649">
        <v>1</v>
      </c>
      <c r="E236" s="767">
        <v>67.069717081944304</v>
      </c>
      <c r="F236" s="768">
        <f t="shared" si="175"/>
        <v>66.823957715568696</v>
      </c>
      <c r="G236" s="769">
        <f t="shared" si="176"/>
        <v>66.823957715568696</v>
      </c>
      <c r="H236" s="772">
        <f t="shared" si="181"/>
        <v>66.427144607490845</v>
      </c>
      <c r="I236" s="662">
        <f t="shared" si="182"/>
        <v>5.7892296174173056E-3</v>
      </c>
      <c r="J236" s="665" t="e">
        <f t="shared" si="186"/>
        <v>#N/A</v>
      </c>
      <c r="K236" s="683"/>
      <c r="L236" s="684" t="str">
        <f t="shared" si="165"/>
        <v/>
      </c>
      <c r="M236" s="685">
        <f t="shared" si="193"/>
        <v>83.220433432794579</v>
      </c>
      <c r="N236" s="686">
        <f t="shared" si="194"/>
        <v>66.043693628363059</v>
      </c>
      <c r="O236" s="776">
        <v>67.187089806594628</v>
      </c>
      <c r="P236" s="691">
        <f t="shared" si="177"/>
        <v>-1.1310881320970578E-2</v>
      </c>
      <c r="Q236" s="665" t="e">
        <f t="shared" si="187"/>
        <v>#N/A</v>
      </c>
      <c r="R236" s="683"/>
      <c r="S236" s="684" t="str">
        <f t="shared" si="188"/>
        <v/>
      </c>
      <c r="T236" s="695">
        <f t="shared" si="195"/>
        <v>0.23134378856005666</v>
      </c>
      <c r="U236" s="728">
        <f t="shared" si="196"/>
        <v>-1.5351029750809375E-2</v>
      </c>
      <c r="V236" s="725">
        <f t="shared" si="202"/>
        <v>-0.13241416951693707</v>
      </c>
      <c r="W236" s="726">
        <f t="shared" si="203"/>
        <v>-0.11879172975194785</v>
      </c>
      <c r="X236" s="727">
        <f t="shared" si="208"/>
        <v>-8.5920521252196735E-2</v>
      </c>
      <c r="Y236" s="724">
        <f t="shared" si="200"/>
        <v>70.291997558803857</v>
      </c>
      <c r="Z236" s="108">
        <f t="shared" si="204"/>
        <v>6.8043152465711701E-2</v>
      </c>
      <c r="AA236" s="723">
        <f t="shared" si="204"/>
        <v>0.26104796967449617</v>
      </c>
      <c r="AB236" s="723">
        <f t="shared" si="204"/>
        <v>-0.12496166474307278</v>
      </c>
      <c r="AC236" s="931">
        <f>[2]Pat!$D236/1000</f>
        <v>160.41</v>
      </c>
      <c r="AD236" s="648">
        <v>1.13812064257898</v>
      </c>
      <c r="AE236" s="649">
        <v>1</v>
      </c>
      <c r="AF236" s="767">
        <v>145.02624377958099</v>
      </c>
      <c r="AG236" s="768">
        <f t="shared" si="178"/>
        <v>140.94287898733751</v>
      </c>
      <c r="AH236" s="769">
        <f t="shared" si="179"/>
        <v>140.94287898733751</v>
      </c>
      <c r="AI236" s="772">
        <f t="shared" si="183"/>
        <v>142.424029625668</v>
      </c>
      <c r="AJ236" s="662">
        <f t="shared" si="184"/>
        <v>-2.9814222663639398E-2</v>
      </c>
      <c r="AK236" s="665">
        <f t="shared" si="185"/>
        <v>137.424029625668</v>
      </c>
      <c r="AL236" s="683">
        <v>-1</v>
      </c>
      <c r="AM236" s="684">
        <f t="shared" si="197"/>
        <v>-1</v>
      </c>
      <c r="AN236" s="685">
        <f t="shared" si="198"/>
        <v>160.86471675385059</v>
      </c>
      <c r="AO236" s="686">
        <f t="shared" si="199"/>
        <v>142.424029625668</v>
      </c>
      <c r="AP236" s="776">
        <v>143.81113502884759</v>
      </c>
      <c r="AQ236" s="691">
        <f t="shared" si="180"/>
        <v>-9.6453268580444229E-3</v>
      </c>
      <c r="AR236" s="665">
        <f t="shared" si="189"/>
        <v>137.424029625668</v>
      </c>
      <c r="AS236" s="683">
        <v>-1</v>
      </c>
      <c r="AT236" s="684">
        <f t="shared" si="190"/>
        <v>-1</v>
      </c>
      <c r="AU236" s="695">
        <f t="shared" si="191"/>
        <v>0.11154008655047365</v>
      </c>
      <c r="AV236" s="728">
        <f t="shared" si="192"/>
        <v>-9.6453268580444229E-3</v>
      </c>
      <c r="AW236" s="725">
        <f t="shared" si="205"/>
        <v>-8.3388371551723184E-2</v>
      </c>
      <c r="AX236" s="726">
        <f t="shared" si="206"/>
        <v>-7.5613952843716192E-2</v>
      </c>
      <c r="AY236" s="727">
        <f t="shared" si="209"/>
        <v>-5.5727668490830329E-2</v>
      </c>
      <c r="AZ236" s="724">
        <f t="shared" si="201"/>
        <v>147.54097031867479</v>
      </c>
      <c r="BA236" s="108">
        <f t="shared" si="207"/>
        <v>4.7029155077431911E-2</v>
      </c>
      <c r="BB236" s="723">
        <f t="shared" si="207"/>
        <v>0.1285735137719542</v>
      </c>
      <c r="BC236" s="723">
        <f t="shared" si="207"/>
        <v>-3.4515203617090359E-2</v>
      </c>
      <c r="BD236" s="1387">
        <v>1384.8533517239102</v>
      </c>
      <c r="BE236" s="648">
        <v>1.3966085077459101</v>
      </c>
      <c r="BF236" s="649">
        <v>1</v>
      </c>
      <c r="BG236" s="1374">
        <v>1032.14812059976</v>
      </c>
      <c r="BH236" s="1375">
        <f t="shared" ref="BH236:BH299" si="211">IF(BE$8="NIV",BD236-BE236,BD236/BE236)</f>
        <v>991.58307001797357</v>
      </c>
      <c r="BI236" s="1376">
        <f t="shared" si="210"/>
        <v>991.58307001797357</v>
      </c>
      <c r="BJ236" s="1378">
        <f t="shared" si="157"/>
        <v>1014.1199027072979</v>
      </c>
      <c r="BK236" s="335">
        <f t="shared" ref="BK236:BK299" si="212">LN(BJ236/BJ235)</f>
        <v>1.3642062383979628E-2</v>
      </c>
      <c r="BL236" s="665" t="e">
        <f t="shared" si="158"/>
        <v>#N/A</v>
      </c>
      <c r="BM236" s="683"/>
      <c r="BN236" s="684" t="str">
        <f t="shared" si="159"/>
        <v/>
      </c>
      <c r="BO236" s="685">
        <f t="shared" si="171"/>
        <v>1276.2056261675284</v>
      </c>
      <c r="BP236" s="686">
        <f t="shared" si="172"/>
        <v>920.6021319195363</v>
      </c>
      <c r="BQ236" s="776">
        <v>1071.9144318908375</v>
      </c>
      <c r="BR236" s="691">
        <f t="shared" si="160"/>
        <v>-5.3917110791755207E-2</v>
      </c>
      <c r="BS236" s="665" t="e">
        <f t="shared" si="161"/>
        <v>#N/A</v>
      </c>
      <c r="BT236" s="683"/>
      <c r="BU236" s="684" t="str">
        <f t="shared" si="162"/>
        <v/>
      </c>
      <c r="BV236" s="695">
        <f t="shared" si="163"/>
        <v>0.220909368880011</v>
      </c>
      <c r="BW236" s="728">
        <f t="shared" si="164"/>
        <v>-0.16329623706718488</v>
      </c>
      <c r="BX236" s="725">
        <f t="shared" si="166"/>
        <v>-0.15368262140820232</v>
      </c>
      <c r="BY236" s="726">
        <f t="shared" si="167"/>
        <v>-2.1242362254580094E-2</v>
      </c>
      <c r="BZ236" s="943">
        <f t="shared" si="173"/>
        <v>-0.10897608349895727</v>
      </c>
      <c r="CA236" s="947">
        <f t="shared" si="174"/>
        <v>1010.6370679026252</v>
      </c>
      <c r="CB236" s="831">
        <f t="shared" si="168"/>
        <v>9.4779206777033151E-2</v>
      </c>
      <c r="CC236" s="723">
        <f t="shared" si="169"/>
        <v>0.2983549397125923</v>
      </c>
      <c r="CD236" s="723">
        <f t="shared" si="170"/>
        <v>-0.10879652615852599</v>
      </c>
      <c r="CE236" s="786">
        <f>[3]OUTM!M236</f>
        <v>137.5272640918769</v>
      </c>
      <c r="CF236" s="779">
        <f>[1]OUTM!$T524</f>
        <v>0</v>
      </c>
      <c r="CG236" s="781">
        <f>[1]OUTM!$U524</f>
        <v>0</v>
      </c>
    </row>
    <row r="237" spans="1:85" ht="13.8" x14ac:dyDescent="0.25">
      <c r="A237" s="14">
        <v>2012.11</v>
      </c>
      <c r="B237" s="931">
        <f>[2]Pat!$B237/1000</f>
        <v>58.796999999999997</v>
      </c>
      <c r="C237" s="648">
        <v>0.86249562504084598</v>
      </c>
      <c r="D237" s="649">
        <v>1</v>
      </c>
      <c r="E237" s="767">
        <v>67.757917271737199</v>
      </c>
      <c r="F237" s="768">
        <f t="shared" si="175"/>
        <v>68.17078057319479</v>
      </c>
      <c r="G237" s="769">
        <f t="shared" si="176"/>
        <v>68.17078057319479</v>
      </c>
      <c r="H237" s="772">
        <f t="shared" si="181"/>
        <v>68.408929215485628</v>
      </c>
      <c r="I237" s="662">
        <f t="shared" si="182"/>
        <v>2.9397582920068336E-2</v>
      </c>
      <c r="J237" s="665" t="e">
        <f t="shared" si="186"/>
        <v>#N/A</v>
      </c>
      <c r="K237" s="683"/>
      <c r="L237" s="684" t="str">
        <f t="shared" si="165"/>
        <v/>
      </c>
      <c r="M237" s="685">
        <f t="shared" si="193"/>
        <v>83.220433432794579</v>
      </c>
      <c r="N237" s="686">
        <f t="shared" si="194"/>
        <v>66.043693628363059</v>
      </c>
      <c r="O237" s="776">
        <v>67.286517828536688</v>
      </c>
      <c r="P237" s="691">
        <f t="shared" si="177"/>
        <v>1.6681074057200096E-2</v>
      </c>
      <c r="Q237" s="665" t="e">
        <f t="shared" si="187"/>
        <v>#N/A</v>
      </c>
      <c r="R237" s="683"/>
      <c r="S237" s="684" t="str">
        <f t="shared" si="188"/>
        <v/>
      </c>
      <c r="T237" s="695">
        <f t="shared" si="195"/>
        <v>0.23134378856005666</v>
      </c>
      <c r="U237" s="728">
        <f t="shared" si="196"/>
        <v>-1.5351029750809375E-2</v>
      </c>
      <c r="V237" s="725">
        <f t="shared" si="202"/>
        <v>-8.6264076071920326E-2</v>
      </c>
      <c r="W237" s="726">
        <f t="shared" si="203"/>
        <v>-4.8895718752168249E-2</v>
      </c>
      <c r="X237" s="727">
        <f t="shared" si="208"/>
        <v>-5.9241722211160308E-2</v>
      </c>
      <c r="Y237" s="724">
        <f t="shared" si="200"/>
        <v>69.75380111720375</v>
      </c>
      <c r="Z237" s="108">
        <f t="shared" si="204"/>
        <v>6.8043152465711701E-2</v>
      </c>
      <c r="AA237" s="723">
        <f t="shared" si="204"/>
        <v>0.26104796967449617</v>
      </c>
      <c r="AB237" s="723">
        <f t="shared" si="204"/>
        <v>-0.12496166474307278</v>
      </c>
      <c r="AC237" s="931">
        <f>[2]Pat!$D237/1000</f>
        <v>142.702</v>
      </c>
      <c r="AD237" s="648">
        <v>1.00635613908577</v>
      </c>
      <c r="AE237" s="649">
        <v>1</v>
      </c>
      <c r="AF237" s="767">
        <v>144.156798304652</v>
      </c>
      <c r="AG237" s="768">
        <f t="shared" si="178"/>
        <v>141.80069505974143</v>
      </c>
      <c r="AH237" s="769">
        <f t="shared" si="179"/>
        <v>141.80069505974143</v>
      </c>
      <c r="AI237" s="772">
        <f t="shared" si="183"/>
        <v>143.27518772143665</v>
      </c>
      <c r="AJ237" s="662">
        <f t="shared" si="184"/>
        <v>5.9584385417093023E-3</v>
      </c>
      <c r="AK237" s="665" t="e">
        <f t="shared" si="185"/>
        <v>#N/A</v>
      </c>
      <c r="AL237" s="683"/>
      <c r="AM237" s="684" t="str">
        <f t="shared" si="197"/>
        <v/>
      </c>
      <c r="AN237" s="685">
        <f t="shared" si="198"/>
        <v>160.86471675385059</v>
      </c>
      <c r="AO237" s="686">
        <f t="shared" si="199"/>
        <v>142.424029625668</v>
      </c>
      <c r="AP237" s="776">
        <v>143.98477513471244</v>
      </c>
      <c r="AQ237" s="691">
        <f t="shared" si="180"/>
        <v>-4.9282114210470462E-3</v>
      </c>
      <c r="AR237" s="665" t="e">
        <f t="shared" si="189"/>
        <v>#N/A</v>
      </c>
      <c r="AS237" s="683"/>
      <c r="AT237" s="684" t="str">
        <f t="shared" si="190"/>
        <v/>
      </c>
      <c r="AU237" s="695">
        <f t="shared" si="191"/>
        <v>0.11154008655047365</v>
      </c>
      <c r="AV237" s="728">
        <f t="shared" si="192"/>
        <v>-9.6453268580444229E-3</v>
      </c>
      <c r="AW237" s="725">
        <f t="shared" si="205"/>
        <v>-7.0774598704294811E-2</v>
      </c>
      <c r="AX237" s="726">
        <f t="shared" si="206"/>
        <v>-5.272308140953641E-2</v>
      </c>
      <c r="AY237" s="727">
        <f t="shared" si="209"/>
        <v>-4.7933080847872733E-2</v>
      </c>
      <c r="AZ237" s="724">
        <f t="shared" si="201"/>
        <v>146.63158888646902</v>
      </c>
      <c r="BA237" s="108">
        <f t="shared" si="207"/>
        <v>4.7029155077431911E-2</v>
      </c>
      <c r="BB237" s="723">
        <f t="shared" si="207"/>
        <v>0.1285735137719542</v>
      </c>
      <c r="BC237" s="723">
        <f t="shared" si="207"/>
        <v>-3.4515203617090359E-2</v>
      </c>
      <c r="BD237" s="1387">
        <v>1197.7206409949772</v>
      </c>
      <c r="BE237" s="648">
        <v>1.14975499070803</v>
      </c>
      <c r="BF237" s="649">
        <v>1</v>
      </c>
      <c r="BG237" s="1374">
        <v>1087.2381241374601</v>
      </c>
      <c r="BH237" s="1375">
        <f t="shared" si="211"/>
        <v>1041.7181492357859</v>
      </c>
      <c r="BI237" s="1376">
        <f t="shared" si="210"/>
        <v>1041.7181492357859</v>
      </c>
      <c r="BJ237" s="1378">
        <f t="shared" ref="BJ237:BJ300" si="213">IF(BJ$9="",BI237,(BI236+2*BI237+BI238)/4)</f>
        <v>1061.6373993590805</v>
      </c>
      <c r="BK237" s="335">
        <f t="shared" si="212"/>
        <v>4.5791287229151371E-2</v>
      </c>
      <c r="BL237" s="665" t="e">
        <f t="shared" si="158"/>
        <v>#N/A</v>
      </c>
      <c r="BM237" s="683"/>
      <c r="BN237" s="684" t="str">
        <f t="shared" si="159"/>
        <v/>
      </c>
      <c r="BO237" s="685">
        <f t="shared" si="171"/>
        <v>1276.2056261675284</v>
      </c>
      <c r="BP237" s="686">
        <f t="shared" si="172"/>
        <v>920.6021319195363</v>
      </c>
      <c r="BQ237" s="776">
        <v>1066.4511750383194</v>
      </c>
      <c r="BR237" s="691">
        <f t="shared" si="160"/>
        <v>-4.5138265978899028E-3</v>
      </c>
      <c r="BS237" s="665" t="e">
        <f t="shared" si="161"/>
        <v>#N/A</v>
      </c>
      <c r="BT237" s="683"/>
      <c r="BU237" s="684" t="str">
        <f t="shared" si="162"/>
        <v/>
      </c>
      <c r="BV237" s="695">
        <f t="shared" si="163"/>
        <v>0.220909368880011</v>
      </c>
      <c r="BW237" s="728">
        <f t="shared" si="164"/>
        <v>-0.16329623706718488</v>
      </c>
      <c r="BX237" s="725">
        <f t="shared" si="166"/>
        <v>-0.10764492627827471</v>
      </c>
      <c r="BY237" s="726">
        <f t="shared" si="167"/>
        <v>9.5147434476330561E-2</v>
      </c>
      <c r="BZ237" s="943">
        <f t="shared" si="173"/>
        <v>-4.8932826213704761E-2</v>
      </c>
      <c r="CA237" s="947">
        <f t="shared" si="174"/>
        <v>999.96494468680305</v>
      </c>
      <c r="CB237" s="831">
        <f t="shared" si="168"/>
        <v>9.4779206777033151E-2</v>
      </c>
      <c r="CC237" s="723">
        <f t="shared" si="169"/>
        <v>0.2983549397125923</v>
      </c>
      <c r="CD237" s="723">
        <f t="shared" si="170"/>
        <v>-0.10879652615852599</v>
      </c>
      <c r="CE237" s="786">
        <f>[3]OUTM!M237</f>
        <v>139.1983698774558</v>
      </c>
      <c r="CF237" s="779">
        <f>[1]OUTM!$T525</f>
        <v>0</v>
      </c>
      <c r="CG237" s="781">
        <f>[1]OUTM!$U525</f>
        <v>0</v>
      </c>
    </row>
    <row r="238" spans="1:85" ht="13.8" x14ac:dyDescent="0.25">
      <c r="A238" s="14">
        <v>2012.12</v>
      </c>
      <c r="B238" s="931">
        <f>[2]Pat!$B238/1000</f>
        <v>38.143000000000001</v>
      </c>
      <c r="C238" s="648">
        <v>0.54126426606618205</v>
      </c>
      <c r="D238" s="649">
        <v>1</v>
      </c>
      <c r="E238" s="767">
        <v>69.701896069254204</v>
      </c>
      <c r="F238" s="768">
        <f t="shared" si="175"/>
        <v>70.470197999984237</v>
      </c>
      <c r="G238" s="769">
        <f t="shared" si="176"/>
        <v>70.470197999984237</v>
      </c>
      <c r="H238" s="772">
        <f t="shared" si="181"/>
        <v>70.008626060170258</v>
      </c>
      <c r="I238" s="662">
        <f t="shared" si="182"/>
        <v>2.3115103693825693E-2</v>
      </c>
      <c r="J238" s="665" t="e">
        <f t="shared" si="186"/>
        <v>#N/A</v>
      </c>
      <c r="K238" s="683"/>
      <c r="L238" s="684" t="str">
        <f t="shared" si="165"/>
        <v/>
      </c>
      <c r="M238" s="685">
        <f t="shared" si="193"/>
        <v>83.220433432794579</v>
      </c>
      <c r="N238" s="686">
        <f t="shared" si="194"/>
        <v>66.043693628363059</v>
      </c>
      <c r="O238" s="776">
        <v>67.371655605398914</v>
      </c>
      <c r="P238" s="691">
        <f t="shared" si="177"/>
        <v>3.914065093214103E-2</v>
      </c>
      <c r="Q238" s="665" t="e">
        <f t="shared" si="187"/>
        <v>#N/A</v>
      </c>
      <c r="R238" s="683"/>
      <c r="S238" s="684" t="str">
        <f t="shared" si="188"/>
        <v/>
      </c>
      <c r="T238" s="695">
        <f t="shared" si="195"/>
        <v>0.23134378856005666</v>
      </c>
      <c r="U238" s="728">
        <f t="shared" si="196"/>
        <v>-1.5351029750809375E-2</v>
      </c>
      <c r="V238" s="725">
        <f t="shared" si="202"/>
        <v>-3.1949901948212345E-2</v>
      </c>
      <c r="W238" s="726">
        <f t="shared" si="203"/>
        <v>6.7548007437978619E-3</v>
      </c>
      <c r="X238" s="727">
        <f t="shared" si="208"/>
        <v>-3.7824885736527092E-2</v>
      </c>
      <c r="Y238" s="724">
        <f t="shared" si="200"/>
        <v>69.561251790241144</v>
      </c>
      <c r="Z238" s="108">
        <f t="shared" si="204"/>
        <v>6.8043152465711701E-2</v>
      </c>
      <c r="AA238" s="723">
        <f t="shared" si="204"/>
        <v>0.26104796967449617</v>
      </c>
      <c r="AB238" s="723">
        <f t="shared" si="204"/>
        <v>-0.12496166474307278</v>
      </c>
      <c r="AC238" s="931">
        <f>[2]Pat!$D238/1000</f>
        <v>133.75399999999999</v>
      </c>
      <c r="AD238" s="648">
        <v>0.90035788676690298</v>
      </c>
      <c r="AE238" s="649">
        <v>1</v>
      </c>
      <c r="AF238" s="767">
        <v>144.15025667121901</v>
      </c>
      <c r="AG238" s="768">
        <f t="shared" si="178"/>
        <v>148.55648177892627</v>
      </c>
      <c r="AH238" s="769">
        <f t="shared" si="179"/>
        <v>148.55648177892627</v>
      </c>
      <c r="AI238" s="772">
        <f t="shared" si="183"/>
        <v>145.78189285896767</v>
      </c>
      <c r="AJ238" s="662">
        <f t="shared" si="184"/>
        <v>1.7344449568071275E-2</v>
      </c>
      <c r="AK238" s="665" t="e">
        <f t="shared" si="185"/>
        <v>#N/A</v>
      </c>
      <c r="AL238" s="683"/>
      <c r="AM238" s="684" t="str">
        <f t="shared" si="197"/>
        <v/>
      </c>
      <c r="AN238" s="685">
        <f t="shared" si="198"/>
        <v>160.86471675385059</v>
      </c>
      <c r="AO238" s="686">
        <f t="shared" si="199"/>
        <v>142.424029625668</v>
      </c>
      <c r="AP238" s="776">
        <v>144.14084754417476</v>
      </c>
      <c r="AQ238" s="691">
        <f t="shared" si="180"/>
        <v>1.1385012248453563E-2</v>
      </c>
      <c r="AR238" s="665" t="e">
        <f t="shared" si="189"/>
        <v>#N/A</v>
      </c>
      <c r="AS238" s="683"/>
      <c r="AT238" s="684" t="str">
        <f t="shared" si="190"/>
        <v/>
      </c>
      <c r="AU238" s="695">
        <f t="shared" si="191"/>
        <v>0.11154008655047365</v>
      </c>
      <c r="AV238" s="728">
        <f t="shared" si="192"/>
        <v>-9.6453268580444229E-3</v>
      </c>
      <c r="AW238" s="725">
        <f t="shared" si="205"/>
        <v>-3.1177477856857871E-2</v>
      </c>
      <c r="AX238" s="726">
        <f t="shared" si="206"/>
        <v>-1.0671797631592206E-2</v>
      </c>
      <c r="AY238" s="727">
        <f t="shared" si="209"/>
        <v>-2.9407383893941486E-2</v>
      </c>
      <c r="AZ238" s="724">
        <f t="shared" si="201"/>
        <v>146.24064079977447</v>
      </c>
      <c r="BA238" s="108">
        <f t="shared" si="207"/>
        <v>4.7029155077431911E-2</v>
      </c>
      <c r="BB238" s="723">
        <f t="shared" si="207"/>
        <v>0.1285735137719542</v>
      </c>
      <c r="BC238" s="723">
        <f t="shared" si="207"/>
        <v>-3.4515203617090359E-2</v>
      </c>
      <c r="BD238" s="1387">
        <v>1229.1766535651184</v>
      </c>
      <c r="BE238" s="648">
        <v>1.04920609233461</v>
      </c>
      <c r="BF238" s="649">
        <v>1</v>
      </c>
      <c r="BG238" s="1374">
        <v>1147.1319925396699</v>
      </c>
      <c r="BH238" s="1375">
        <f t="shared" si="211"/>
        <v>1171.5302289467766</v>
      </c>
      <c r="BI238" s="1376">
        <f t="shared" si="210"/>
        <v>1171.5302289467766</v>
      </c>
      <c r="BJ238" s="1378">
        <f t="shared" si="213"/>
        <v>1148.7539677054704</v>
      </c>
      <c r="BK238" s="335">
        <f t="shared" si="212"/>
        <v>7.886541596139543E-2</v>
      </c>
      <c r="BL238" s="665" t="e">
        <f t="shared" si="158"/>
        <v>#N/A</v>
      </c>
      <c r="BM238" s="683"/>
      <c r="BN238" s="684" t="str">
        <f t="shared" si="159"/>
        <v/>
      </c>
      <c r="BO238" s="685">
        <f t="shared" si="171"/>
        <v>1276.2056261675284</v>
      </c>
      <c r="BP238" s="686">
        <f t="shared" si="172"/>
        <v>920.6021319195363</v>
      </c>
      <c r="BQ238" s="776">
        <v>1061.0573523269375</v>
      </c>
      <c r="BR238" s="691">
        <f t="shared" si="160"/>
        <v>8.2650212249329336E-2</v>
      </c>
      <c r="BS238" s="665" t="e">
        <f t="shared" si="161"/>
        <v>#N/A</v>
      </c>
      <c r="BT238" s="683"/>
      <c r="BU238" s="684" t="str">
        <f t="shared" si="162"/>
        <v/>
      </c>
      <c r="BV238" s="695">
        <f t="shared" si="163"/>
        <v>0.220909368880011</v>
      </c>
      <c r="BW238" s="728">
        <f t="shared" si="164"/>
        <v>-0.16329623706718488</v>
      </c>
      <c r="BX238" s="725">
        <f t="shared" si="166"/>
        <v>6.4060135638215332E-3</v>
      </c>
      <c r="BY238" s="726">
        <f t="shared" si="167"/>
        <v>0.29186299954233252</v>
      </c>
      <c r="BZ238" s="943">
        <f t="shared" si="173"/>
        <v>4.6867919041459816E-2</v>
      </c>
      <c r="CA238" s="947">
        <f t="shared" si="174"/>
        <v>1000.5742856982367</v>
      </c>
      <c r="CB238" s="831">
        <f t="shared" si="168"/>
        <v>9.4779206777033151E-2</v>
      </c>
      <c r="CC238" s="723">
        <f t="shared" si="169"/>
        <v>0.2983549397125923</v>
      </c>
      <c r="CD238" s="723">
        <f t="shared" si="170"/>
        <v>-0.10879652615852599</v>
      </c>
      <c r="CE238" s="786">
        <f>[3]OUTM!M238</f>
        <v>141.82804612343625</v>
      </c>
      <c r="CF238" s="779">
        <f>[1]OUTM!$T526</f>
        <v>0</v>
      </c>
      <c r="CG238" s="781">
        <f>[1]OUTM!$U526</f>
        <v>0</v>
      </c>
    </row>
    <row r="239" spans="1:85" ht="13.8" x14ac:dyDescent="0.25">
      <c r="A239" s="14">
        <v>2013.01</v>
      </c>
      <c r="B239" s="931">
        <f>[2]Pat!$B239/1000</f>
        <v>110.52500000000001</v>
      </c>
      <c r="C239" s="648">
        <v>1.55837301540801</v>
      </c>
      <c r="D239" s="649">
        <v>1</v>
      </c>
      <c r="E239" s="767">
        <v>72.5884648498525</v>
      </c>
      <c r="F239" s="768">
        <f t="shared" si="175"/>
        <v>70.923327667517768</v>
      </c>
      <c r="G239" s="769">
        <f t="shared" si="176"/>
        <v>70.923327667517768</v>
      </c>
      <c r="H239" s="772">
        <f t="shared" si="181"/>
        <v>71.564030033448702</v>
      </c>
      <c r="I239" s="662">
        <f t="shared" si="182"/>
        <v>2.1974110011830791E-2</v>
      </c>
      <c r="J239" s="665" t="e">
        <f t="shared" si="186"/>
        <v>#N/A</v>
      </c>
      <c r="K239" s="683"/>
      <c r="L239" s="684" t="str">
        <f t="shared" si="165"/>
        <v/>
      </c>
      <c r="M239" s="685">
        <f t="shared" si="193"/>
        <v>83.220433432794579</v>
      </c>
      <c r="N239" s="686">
        <f t="shared" si="194"/>
        <v>66.043693628363059</v>
      </c>
      <c r="O239" s="776">
        <v>67.442542062158637</v>
      </c>
      <c r="P239" s="691">
        <f t="shared" si="177"/>
        <v>6.111110057938629E-2</v>
      </c>
      <c r="Q239" s="665" t="e">
        <f t="shared" si="187"/>
        <v>#N/A</v>
      </c>
      <c r="R239" s="683"/>
      <c r="S239" s="684" t="str">
        <f t="shared" si="188"/>
        <v/>
      </c>
      <c r="T239" s="695">
        <f t="shared" si="195"/>
        <v>0.23134378856005666</v>
      </c>
      <c r="U239" s="728">
        <f t="shared" si="196"/>
        <v>-1.5351029750809375E-2</v>
      </c>
      <c r="V239" s="725">
        <f t="shared" si="202"/>
        <v>-1.8003334036472696E-3</v>
      </c>
      <c r="W239" s="726">
        <f t="shared" si="203"/>
        <v>5.3800203098614219E-2</v>
      </c>
      <c r="X239" s="727">
        <f t="shared" si="208"/>
        <v>-1.5074976587718281E-2</v>
      </c>
      <c r="Y239" s="724">
        <f t="shared" si="200"/>
        <v>69.550495833118177</v>
      </c>
      <c r="Z239" s="108">
        <f t="shared" si="204"/>
        <v>6.8043152465711701E-2</v>
      </c>
      <c r="AA239" s="723">
        <f t="shared" si="204"/>
        <v>0.26104796967449617</v>
      </c>
      <c r="AB239" s="723">
        <f t="shared" si="204"/>
        <v>-0.12496166474307278</v>
      </c>
      <c r="AC239" s="931">
        <f>[2]Pat!$D239/1000</f>
        <v>153.852</v>
      </c>
      <c r="AD239" s="648">
        <v>1.06683188184394</v>
      </c>
      <c r="AE239" s="649">
        <v>1</v>
      </c>
      <c r="AF239" s="767">
        <v>145.406041304388</v>
      </c>
      <c r="AG239" s="768">
        <f t="shared" si="178"/>
        <v>144.21391281827667</v>
      </c>
      <c r="AH239" s="769">
        <f t="shared" si="179"/>
        <v>144.21391281827667</v>
      </c>
      <c r="AI239" s="772">
        <f t="shared" si="183"/>
        <v>145.45204692579907</v>
      </c>
      <c r="AJ239" s="662">
        <f t="shared" si="184"/>
        <v>-2.265162325846348E-3</v>
      </c>
      <c r="AK239" s="665" t="e">
        <f t="shared" si="185"/>
        <v>#N/A</v>
      </c>
      <c r="AL239" s="683"/>
      <c r="AM239" s="684" t="str">
        <f t="shared" si="197"/>
        <v/>
      </c>
      <c r="AN239" s="685">
        <f t="shared" si="198"/>
        <v>160.86471675385059</v>
      </c>
      <c r="AO239" s="686">
        <f t="shared" si="199"/>
        <v>142.424029625668</v>
      </c>
      <c r="AP239" s="776">
        <v>144.27958938953489</v>
      </c>
      <c r="AQ239" s="691">
        <f t="shared" si="180"/>
        <v>8.1262882797559222E-3</v>
      </c>
      <c r="AR239" s="665" t="e">
        <f t="shared" si="189"/>
        <v>#N/A</v>
      </c>
      <c r="AS239" s="683"/>
      <c r="AT239" s="684" t="str">
        <f t="shared" si="190"/>
        <v/>
      </c>
      <c r="AU239" s="695">
        <f t="shared" si="191"/>
        <v>0.11154008655047365</v>
      </c>
      <c r="AV239" s="728">
        <f t="shared" si="192"/>
        <v>-9.6453268580444229E-3</v>
      </c>
      <c r="AW239" s="725">
        <f t="shared" si="205"/>
        <v>5.3798305304637584E-3</v>
      </c>
      <c r="AX239" s="726">
        <f t="shared" si="206"/>
        <v>-9.9325553362188401E-3</v>
      </c>
      <c r="AY239" s="727">
        <f t="shared" si="209"/>
        <v>-2.8129877029737571E-2</v>
      </c>
      <c r="AZ239" s="724">
        <f t="shared" si="201"/>
        <v>146.3055008108044</v>
      </c>
      <c r="BA239" s="108">
        <f t="shared" si="207"/>
        <v>4.7029155077431911E-2</v>
      </c>
      <c r="BB239" s="723">
        <f t="shared" si="207"/>
        <v>0.1285735137719542</v>
      </c>
      <c r="BC239" s="723">
        <f t="shared" si="207"/>
        <v>-3.4515203617090359E-2</v>
      </c>
      <c r="BD239" s="1387">
        <v>1351.5355868903741</v>
      </c>
      <c r="BE239" s="648">
        <v>1.1167525802062299</v>
      </c>
      <c r="BF239" s="649">
        <v>1</v>
      </c>
      <c r="BG239" s="1374">
        <v>1204.20938291333</v>
      </c>
      <c r="BH239" s="1375">
        <f t="shared" si="211"/>
        <v>1210.2372636925425</v>
      </c>
      <c r="BI239" s="1376">
        <f t="shared" si="210"/>
        <v>1210.2372636925425</v>
      </c>
      <c r="BJ239" s="1378">
        <f t="shared" si="213"/>
        <v>1209.5213194246403</v>
      </c>
      <c r="BK239" s="335">
        <f t="shared" si="212"/>
        <v>5.1546828940801287E-2</v>
      </c>
      <c r="BL239" s="665" t="e">
        <f t="shared" si="158"/>
        <v>#N/A</v>
      </c>
      <c r="BM239" s="683"/>
      <c r="BN239" s="684" t="str">
        <f t="shared" si="159"/>
        <v/>
      </c>
      <c r="BO239" s="685">
        <f t="shared" si="171"/>
        <v>1276.2056261675284</v>
      </c>
      <c r="BP239" s="686">
        <f t="shared" si="172"/>
        <v>920.6021319195363</v>
      </c>
      <c r="BQ239" s="776">
        <v>1055.7325570540829</v>
      </c>
      <c r="BR239" s="691">
        <f t="shared" si="160"/>
        <v>0.14567019018499305</v>
      </c>
      <c r="BS239" s="665" t="e">
        <f t="shared" si="161"/>
        <v>#N/A</v>
      </c>
      <c r="BT239" s="683"/>
      <c r="BU239" s="684" t="str">
        <f t="shared" si="162"/>
        <v/>
      </c>
      <c r="BV239" s="695">
        <f t="shared" si="163"/>
        <v>0.220909368880011</v>
      </c>
      <c r="BW239" s="728">
        <f t="shared" si="164"/>
        <v>-0.16329623706718488</v>
      </c>
      <c r="BX239" s="725">
        <f t="shared" si="166"/>
        <v>0.12074257820637402</v>
      </c>
      <c r="BY239" s="726">
        <f t="shared" si="167"/>
        <v>0.41924367243169813</v>
      </c>
      <c r="BZ239" s="943">
        <f t="shared" si="173"/>
        <v>0.12053882981576503</v>
      </c>
      <c r="CA239" s="947">
        <f t="shared" si="174"/>
        <v>1011.4332112403112</v>
      </c>
      <c r="CB239" s="831">
        <f t="shared" si="168"/>
        <v>9.4779206777033151E-2</v>
      </c>
      <c r="CC239" s="723">
        <f t="shared" si="169"/>
        <v>0.2983549397125923</v>
      </c>
      <c r="CD239" s="723">
        <f t="shared" si="170"/>
        <v>-0.10879652615852599</v>
      </c>
      <c r="CE239" s="786">
        <f>[3]OUTM!M239</f>
        <v>140.56368118848403</v>
      </c>
      <c r="CF239" s="779">
        <f>[1]OUTM!$T527</f>
        <v>0</v>
      </c>
      <c r="CG239" s="781">
        <f>[1]OUTM!$U527</f>
        <v>0</v>
      </c>
    </row>
    <row r="240" spans="1:85" ht="13.8" x14ac:dyDescent="0.25">
      <c r="A240" s="14">
        <v>2013.02</v>
      </c>
      <c r="B240" s="931">
        <f>[2]Pat!$B240/1000</f>
        <v>63.783000000000001</v>
      </c>
      <c r="C240" s="648">
        <v>0.86264041775778999</v>
      </c>
      <c r="D240" s="649">
        <v>1</v>
      </c>
      <c r="E240" s="767">
        <v>75.902364171312996</v>
      </c>
      <c r="F240" s="768">
        <f t="shared" si="175"/>
        <v>73.939266798775051</v>
      </c>
      <c r="G240" s="769">
        <f t="shared" si="176"/>
        <v>73.939266798775051</v>
      </c>
      <c r="H240" s="772">
        <f t="shared" si="181"/>
        <v>74.818021599721604</v>
      </c>
      <c r="I240" s="662">
        <f t="shared" si="182"/>
        <v>4.446621253883571E-2</v>
      </c>
      <c r="J240" s="665" t="e">
        <f t="shared" si="186"/>
        <v>#N/A</v>
      </c>
      <c r="K240" s="683"/>
      <c r="L240" s="684" t="str">
        <f t="shared" si="165"/>
        <v/>
      </c>
      <c r="M240" s="685">
        <f t="shared" si="193"/>
        <v>83.220433432794579</v>
      </c>
      <c r="N240" s="686">
        <f t="shared" si="194"/>
        <v>66.043693628363059</v>
      </c>
      <c r="O240" s="776">
        <v>67.499229815228574</v>
      </c>
      <c r="P240" s="691">
        <f t="shared" si="177"/>
        <v>0.10842778213214266</v>
      </c>
      <c r="Q240" s="665" t="e">
        <f t="shared" si="187"/>
        <v>#N/A</v>
      </c>
      <c r="R240" s="683"/>
      <c r="S240" s="684" t="str">
        <f t="shared" si="188"/>
        <v/>
      </c>
      <c r="T240" s="695">
        <f t="shared" si="195"/>
        <v>0.23134378856005666</v>
      </c>
      <c r="U240" s="728">
        <f t="shared" si="196"/>
        <v>-1.5351029750809375E-2</v>
      </c>
      <c r="V240" s="725">
        <f t="shared" si="202"/>
        <v>4.6578534201232369E-2</v>
      </c>
      <c r="W240" s="726">
        <f t="shared" si="203"/>
        <v>0.14428481453408204</v>
      </c>
      <c r="X240" s="727">
        <f t="shared" si="208"/>
        <v>3.1610802190662701E-2</v>
      </c>
      <c r="Y240" s="724">
        <f t="shared" si="200"/>
        <v>69.827980486209768</v>
      </c>
      <c r="Z240" s="108">
        <f t="shared" si="204"/>
        <v>6.8043152465711701E-2</v>
      </c>
      <c r="AA240" s="723">
        <f t="shared" si="204"/>
        <v>0.26104796967449617</v>
      </c>
      <c r="AB240" s="723">
        <f t="shared" si="204"/>
        <v>-0.12496166474307278</v>
      </c>
      <c r="AC240" s="931">
        <f>[2]Pat!$D240/1000</f>
        <v>123.646</v>
      </c>
      <c r="AD240" s="648">
        <v>0.85376803711070803</v>
      </c>
      <c r="AE240" s="649">
        <v>1</v>
      </c>
      <c r="AF240" s="767">
        <v>148.02829376871199</v>
      </c>
      <c r="AG240" s="768">
        <f t="shared" si="178"/>
        <v>144.82388028771663</v>
      </c>
      <c r="AH240" s="769">
        <f t="shared" si="179"/>
        <v>144.82388028771663</v>
      </c>
      <c r="AI240" s="772">
        <f t="shared" si="183"/>
        <v>147.12926472959623</v>
      </c>
      <c r="AJ240" s="662">
        <f t="shared" si="184"/>
        <v>1.1465094380536424E-2</v>
      </c>
      <c r="AK240" s="665" t="e">
        <f t="shared" si="185"/>
        <v>#N/A</v>
      </c>
      <c r="AL240" s="683"/>
      <c r="AM240" s="684" t="str">
        <f t="shared" si="197"/>
        <v/>
      </c>
      <c r="AN240" s="685">
        <f t="shared" si="198"/>
        <v>160.86471675385059</v>
      </c>
      <c r="AO240" s="686">
        <f t="shared" si="199"/>
        <v>142.424029625668</v>
      </c>
      <c r="AP240" s="776">
        <v>144.40124632357765</v>
      </c>
      <c r="AQ240" s="691">
        <f t="shared" si="180"/>
        <v>1.8891931167308362E-2</v>
      </c>
      <c r="AR240" s="665" t="e">
        <f t="shared" si="189"/>
        <v>#N/A</v>
      </c>
      <c r="AS240" s="683"/>
      <c r="AT240" s="684" t="str">
        <f t="shared" si="190"/>
        <v/>
      </c>
      <c r="AU240" s="695">
        <f t="shared" si="191"/>
        <v>0.11154008655047365</v>
      </c>
      <c r="AV240" s="728">
        <f t="shared" si="192"/>
        <v>-9.6453268580444229E-3</v>
      </c>
      <c r="AW240" s="725">
        <f t="shared" si="205"/>
        <v>2.8519340257141534E-2</v>
      </c>
      <c r="AX240" s="726">
        <f t="shared" si="206"/>
        <v>1.0419407144582671E-2</v>
      </c>
      <c r="AY240" s="727">
        <f t="shared" si="209"/>
        <v>-1.4690629606444072E-2</v>
      </c>
      <c r="AZ240" s="724">
        <f t="shared" si="201"/>
        <v>146.64547412635702</v>
      </c>
      <c r="BA240" s="108">
        <f t="shared" si="207"/>
        <v>4.7029155077431911E-2</v>
      </c>
      <c r="BB240" s="723">
        <f t="shared" si="207"/>
        <v>0.1285735137719542</v>
      </c>
      <c r="BC240" s="723">
        <f t="shared" si="207"/>
        <v>-3.4515203617090359E-2</v>
      </c>
      <c r="BD240" s="1387">
        <v>1255.3398018166802</v>
      </c>
      <c r="BE240" s="648">
        <v>0.89535121465633605</v>
      </c>
      <c r="BF240" s="649">
        <v>0</v>
      </c>
      <c r="BG240" s="1374">
        <v>1246.0805213666999</v>
      </c>
      <c r="BH240" s="1375">
        <f t="shared" si="211"/>
        <v>1402.0641076569254</v>
      </c>
      <c r="BI240" s="1376">
        <f t="shared" si="210"/>
        <v>1246.0805213666999</v>
      </c>
      <c r="BJ240" s="1378">
        <f t="shared" si="213"/>
        <v>1254.9300540123759</v>
      </c>
      <c r="BK240" s="335">
        <f t="shared" si="212"/>
        <v>3.6855159620336649E-2</v>
      </c>
      <c r="BL240" s="665" t="e">
        <f t="shared" si="158"/>
        <v>#N/A</v>
      </c>
      <c r="BM240" s="683"/>
      <c r="BN240" s="684" t="str">
        <f t="shared" si="159"/>
        <v/>
      </c>
      <c r="BO240" s="685">
        <f t="shared" si="171"/>
        <v>1276.2056261675284</v>
      </c>
      <c r="BP240" s="686">
        <f t="shared" si="172"/>
        <v>920.6021319195363</v>
      </c>
      <c r="BQ240" s="776">
        <v>1050.4768378474446</v>
      </c>
      <c r="BR240" s="691">
        <f t="shared" si="160"/>
        <v>0.19462896162839805</v>
      </c>
      <c r="BS240" s="665" t="e">
        <f t="shared" si="161"/>
        <v>#N/A</v>
      </c>
      <c r="BT240" s="683"/>
      <c r="BU240" s="684" t="str">
        <f t="shared" si="162"/>
        <v/>
      </c>
      <c r="BV240" s="695">
        <f t="shared" si="163"/>
        <v>0.220909368880011</v>
      </c>
      <c r="BW240" s="728">
        <f t="shared" si="164"/>
        <v>-0.16329623706718488</v>
      </c>
      <c r="BX240" s="725">
        <f t="shared" si="166"/>
        <v>0.23483420591341941</v>
      </c>
      <c r="BY240" s="726">
        <f t="shared" si="167"/>
        <v>0.48919633066438162</v>
      </c>
      <c r="BZ240" s="943">
        <f t="shared" si="173"/>
        <v>0.18160798884959606</v>
      </c>
      <c r="CA240" s="947">
        <f t="shared" si="174"/>
        <v>1031.3212051979622</v>
      </c>
      <c r="CB240" s="831">
        <f t="shared" si="168"/>
        <v>9.4779206777033151E-2</v>
      </c>
      <c r="CC240" s="723">
        <f t="shared" si="169"/>
        <v>0.2983549397125923</v>
      </c>
      <c r="CD240" s="723">
        <f t="shared" si="170"/>
        <v>-0.10879652615852599</v>
      </c>
      <c r="CE240" s="786">
        <f>[3]OUTM!M240</f>
        <v>138.6997544650074</v>
      </c>
      <c r="CF240" s="779">
        <f>[1]OUTM!$T528</f>
        <v>0</v>
      </c>
      <c r="CG240" s="781">
        <f>[1]OUTM!$U528</f>
        <v>0</v>
      </c>
    </row>
    <row r="241" spans="1:85" ht="13.8" x14ac:dyDescent="0.25">
      <c r="A241" s="14">
        <v>2013.03</v>
      </c>
      <c r="B241" s="931">
        <f>[2]Pat!$B241/1000</f>
        <v>77.561999999999998</v>
      </c>
      <c r="C241" s="648">
        <v>0.88706998434093098</v>
      </c>
      <c r="D241" s="649">
        <v>0.190786700189845</v>
      </c>
      <c r="E241" s="767">
        <v>78.827877912077298</v>
      </c>
      <c r="F241" s="768">
        <f t="shared" si="175"/>
        <v>87.436167798673139</v>
      </c>
      <c r="G241" s="769">
        <f t="shared" si="176"/>
        <v>80.470225133818531</v>
      </c>
      <c r="H241" s="772">
        <f t="shared" si="181"/>
        <v>78.818036955823359</v>
      </c>
      <c r="I241" s="662">
        <f t="shared" si="182"/>
        <v>5.2083079610845524E-2</v>
      </c>
      <c r="J241" s="665" t="e">
        <f t="shared" si="186"/>
        <v>#N/A</v>
      </c>
      <c r="K241" s="683"/>
      <c r="L241" s="684" t="str">
        <f t="shared" si="165"/>
        <v/>
      </c>
      <c r="M241" s="685">
        <f t="shared" si="193"/>
        <v>83.220433432794579</v>
      </c>
      <c r="N241" s="686">
        <f t="shared" si="194"/>
        <v>66.043693628363059</v>
      </c>
      <c r="O241" s="776">
        <v>67.541792880232109</v>
      </c>
      <c r="P241" s="691">
        <f t="shared" si="177"/>
        <v>0.16695209876330575</v>
      </c>
      <c r="Q241" s="665" t="e">
        <f t="shared" si="187"/>
        <v>#N/A</v>
      </c>
      <c r="R241" s="683"/>
      <c r="S241" s="684" t="str">
        <f t="shared" si="188"/>
        <v/>
      </c>
      <c r="T241" s="695">
        <f t="shared" si="195"/>
        <v>0.23134378856005666</v>
      </c>
      <c r="U241" s="728">
        <f t="shared" si="196"/>
        <v>-1.5351029750809375E-2</v>
      </c>
      <c r="V241" s="725">
        <f t="shared" si="202"/>
        <v>0.12331111704047304</v>
      </c>
      <c r="W241" s="726">
        <f t="shared" si="203"/>
        <v>0.25054853512223785</v>
      </c>
      <c r="X241" s="727">
        <f t="shared" si="208"/>
        <v>9.1306911787241818E-2</v>
      </c>
      <c r="Y241" s="724">
        <f t="shared" si="200"/>
        <v>70.548999210268931</v>
      </c>
      <c r="Z241" s="108">
        <f t="shared" si="204"/>
        <v>6.8043152465711701E-2</v>
      </c>
      <c r="AA241" s="723">
        <f t="shared" si="204"/>
        <v>0.26104796967449617</v>
      </c>
      <c r="AB241" s="723">
        <f t="shared" si="204"/>
        <v>-0.12496166474307278</v>
      </c>
      <c r="AC241" s="931">
        <f>[2]Pat!$D241/1000</f>
        <v>142.916</v>
      </c>
      <c r="AD241" s="648">
        <v>0.92409326396976998</v>
      </c>
      <c r="AE241" s="649">
        <v>1</v>
      </c>
      <c r="AF241" s="767">
        <v>151.29150076106299</v>
      </c>
      <c r="AG241" s="768">
        <f t="shared" si="178"/>
        <v>154.65538552467495</v>
      </c>
      <c r="AH241" s="769">
        <f t="shared" si="179"/>
        <v>154.65538552467495</v>
      </c>
      <c r="AI241" s="772">
        <f t="shared" si="183"/>
        <v>150.40569972962541</v>
      </c>
      <c r="AJ241" s="662">
        <f t="shared" si="184"/>
        <v>2.2024755658753767E-2</v>
      </c>
      <c r="AK241" s="665" t="e">
        <f t="shared" si="185"/>
        <v>#N/A</v>
      </c>
      <c r="AL241" s="683"/>
      <c r="AM241" s="684" t="str">
        <f t="shared" si="197"/>
        <v/>
      </c>
      <c r="AN241" s="685">
        <f t="shared" si="198"/>
        <v>160.86471675385059</v>
      </c>
      <c r="AO241" s="686">
        <f t="shared" si="199"/>
        <v>142.424029625668</v>
      </c>
      <c r="AP241" s="776">
        <v>144.50607008661407</v>
      </c>
      <c r="AQ241" s="691">
        <f t="shared" si="180"/>
        <v>4.0826171796625621E-2</v>
      </c>
      <c r="AR241" s="665" t="e">
        <f t="shared" si="189"/>
        <v>#N/A</v>
      </c>
      <c r="AS241" s="683"/>
      <c r="AT241" s="684" t="str">
        <f t="shared" si="190"/>
        <v/>
      </c>
      <c r="AU241" s="695">
        <f t="shared" si="191"/>
        <v>0.11154008655047365</v>
      </c>
      <c r="AV241" s="728">
        <f t="shared" si="192"/>
        <v>-9.6453268580444229E-3</v>
      </c>
      <c r="AW241" s="725">
        <f t="shared" si="205"/>
        <v>2.7804569342713359E-2</v>
      </c>
      <c r="AX241" s="726">
        <f t="shared" si="206"/>
        <v>4.7851224930725689E-2</v>
      </c>
      <c r="AY241" s="727">
        <f t="shared" si="209"/>
        <v>7.6832616267308307E-3</v>
      </c>
      <c r="AZ241" s="724">
        <f t="shared" si="201"/>
        <v>146.9845435882965</v>
      </c>
      <c r="BA241" s="108">
        <f t="shared" si="207"/>
        <v>4.7029155077431911E-2</v>
      </c>
      <c r="BB241" s="723">
        <f t="shared" si="207"/>
        <v>0.1285735137719542</v>
      </c>
      <c r="BC241" s="723">
        <f t="shared" si="207"/>
        <v>-3.4515203617090359E-2</v>
      </c>
      <c r="BD241" s="1387">
        <v>991.32417094907157</v>
      </c>
      <c r="BE241" s="648">
        <v>0.75252993494380804</v>
      </c>
      <c r="BF241" s="649">
        <v>1</v>
      </c>
      <c r="BG241" s="1374">
        <v>1260.5555904145599</v>
      </c>
      <c r="BH241" s="1375">
        <f t="shared" si="211"/>
        <v>1317.3219096235614</v>
      </c>
      <c r="BI241" s="1376">
        <f t="shared" si="210"/>
        <v>1317.3219096235614</v>
      </c>
      <c r="BJ241" s="1378">
        <f t="shared" si="213"/>
        <v>1276.2056261675284</v>
      </c>
      <c r="BK241" s="335">
        <f t="shared" si="212"/>
        <v>1.6811483797722935E-2</v>
      </c>
      <c r="BL241" s="665">
        <f t="shared" ref="BL241:BL304" si="214">IF(BM241="",NA(),IFERROR((BJ241+BM241*BL$8),NA()))</f>
        <v>1376.2056261675284</v>
      </c>
      <c r="BM241" s="683">
        <v>1</v>
      </c>
      <c r="BN241" s="684">
        <f t="shared" ref="BN241:BN304" si="215">IF(BJ241=BO241,1,IF(BJ241=BP241,-1,""))</f>
        <v>1</v>
      </c>
      <c r="BO241" s="685">
        <f t="shared" si="171"/>
        <v>1276.2056261675284</v>
      </c>
      <c r="BP241" s="686">
        <f t="shared" si="172"/>
        <v>925.87971783785815</v>
      </c>
      <c r="BQ241" s="776">
        <v>1045.2910418225742</v>
      </c>
      <c r="BR241" s="691">
        <f t="shared" ref="BR241:BR304" si="216">BJ241/BQ241-1</f>
        <v>0.220909368880011</v>
      </c>
      <c r="BS241" s="665">
        <f t="shared" si="161"/>
        <v>1376.2056261675284</v>
      </c>
      <c r="BT241" s="683">
        <v>1</v>
      </c>
      <c r="BU241" s="684">
        <f t="shared" si="162"/>
        <v>1</v>
      </c>
      <c r="BV241" s="695">
        <f t="shared" si="163"/>
        <v>0.220909368880011</v>
      </c>
      <c r="BW241" s="728">
        <f t="shared" si="164"/>
        <v>-0.15403383780394808</v>
      </c>
      <c r="BX241" s="725">
        <f t="shared" si="166"/>
        <v>0.30568972766717528</v>
      </c>
      <c r="BY241" s="726">
        <f t="shared" si="167"/>
        <v>0.4818987673604016</v>
      </c>
      <c r="BZ241" s="943">
        <f t="shared" si="173"/>
        <v>0.2179443999065882</v>
      </c>
      <c r="CA241" s="947">
        <f t="shared" si="174"/>
        <v>1056.2201112476334</v>
      </c>
      <c r="CB241" s="831">
        <f t="shared" si="168"/>
        <v>9.4779206777033151E-2</v>
      </c>
      <c r="CC241" s="723">
        <f t="shared" si="169"/>
        <v>0.2983549397125923</v>
      </c>
      <c r="CD241" s="723">
        <f t="shared" si="170"/>
        <v>-0.10879652615852599</v>
      </c>
      <c r="CE241" s="786">
        <f>[3]OUTM!M241</f>
        <v>139.73820910661428</v>
      </c>
      <c r="CF241" s="779">
        <f>[1]OUTM!$T529</f>
        <v>0</v>
      </c>
      <c r="CG241" s="781">
        <f>[1]OUTM!$U529</f>
        <v>0</v>
      </c>
    </row>
    <row r="242" spans="1:85" ht="13.8" x14ac:dyDescent="0.25">
      <c r="A242" s="14">
        <v>2013.04</v>
      </c>
      <c r="B242" s="931">
        <f>[2]Pat!$B242/1000</f>
        <v>82.608999999999995</v>
      </c>
      <c r="C242" s="648">
        <v>1.0275718649411401</v>
      </c>
      <c r="D242" s="649">
        <v>1</v>
      </c>
      <c r="E242" s="767">
        <v>80.689019431061396</v>
      </c>
      <c r="F242" s="768">
        <f t="shared" si="175"/>
        <v>80.392430756881311</v>
      </c>
      <c r="G242" s="769">
        <f t="shared" si="176"/>
        <v>80.392430756881311</v>
      </c>
      <c r="H242" s="772">
        <f t="shared" si="181"/>
        <v>82.021827668548809</v>
      </c>
      <c r="I242" s="662">
        <f t="shared" si="182"/>
        <v>3.984353687180496E-2</v>
      </c>
      <c r="J242" s="665" t="e">
        <f t="shared" si="186"/>
        <v>#N/A</v>
      </c>
      <c r="K242" s="683"/>
      <c r="L242" s="684" t="str">
        <f t="shared" si="165"/>
        <v/>
      </c>
      <c r="M242" s="685">
        <f t="shared" si="193"/>
        <v>83.220433432794579</v>
      </c>
      <c r="N242" s="686">
        <f t="shared" si="194"/>
        <v>66.043693628363059</v>
      </c>
      <c r="O242" s="776">
        <v>67.570343272749952</v>
      </c>
      <c r="P242" s="691">
        <f t="shared" si="177"/>
        <v>0.213873183054065</v>
      </c>
      <c r="Q242" s="665" t="e">
        <f t="shared" si="187"/>
        <v>#N/A</v>
      </c>
      <c r="R242" s="683"/>
      <c r="S242" s="684" t="str">
        <f t="shared" si="188"/>
        <v/>
      </c>
      <c r="T242" s="695">
        <f t="shared" si="195"/>
        <v>0.23134378856005666</v>
      </c>
      <c r="U242" s="728">
        <f t="shared" si="196"/>
        <v>-1.5351029750809375E-2</v>
      </c>
      <c r="V242" s="725">
        <f t="shared" si="202"/>
        <v>0.17404562636834564</v>
      </c>
      <c r="W242" s="726">
        <f t="shared" si="203"/>
        <v>0.32071677892976491</v>
      </c>
      <c r="X242" s="727">
        <f t="shared" si="208"/>
        <v>0.14646646798436125</v>
      </c>
      <c r="Y242" s="724">
        <f t="shared" si="200"/>
        <v>71.562271895463127</v>
      </c>
      <c r="Z242" s="108">
        <f t="shared" si="204"/>
        <v>6.8043152465711701E-2</v>
      </c>
      <c r="AA242" s="723">
        <f t="shared" si="204"/>
        <v>0.26104796967449617</v>
      </c>
      <c r="AB242" s="723">
        <f t="shared" si="204"/>
        <v>-0.12496166474307278</v>
      </c>
      <c r="AC242" s="931">
        <f>[2]Pat!$D242/1000</f>
        <v>151.69200000000001</v>
      </c>
      <c r="AD242" s="648">
        <v>1.03246251968794</v>
      </c>
      <c r="AE242" s="649">
        <v>0.92564367403386105</v>
      </c>
      <c r="AF242" s="767">
        <v>154.52944878505201</v>
      </c>
      <c r="AG242" s="768">
        <f t="shared" si="178"/>
        <v>146.92252465091775</v>
      </c>
      <c r="AH242" s="769">
        <f t="shared" si="179"/>
        <v>147.48814758143513</v>
      </c>
      <c r="AI242" s="772">
        <f t="shared" si="183"/>
        <v>153.65606919635047</v>
      </c>
      <c r="AJ242" s="662">
        <f t="shared" si="184"/>
        <v>2.1380479999211083E-2</v>
      </c>
      <c r="AK242" s="665" t="e">
        <f t="shared" si="185"/>
        <v>#N/A</v>
      </c>
      <c r="AL242" s="683"/>
      <c r="AM242" s="684" t="str">
        <f t="shared" si="197"/>
        <v/>
      </c>
      <c r="AN242" s="685">
        <f t="shared" si="198"/>
        <v>160.86471675385059</v>
      </c>
      <c r="AO242" s="686">
        <f t="shared" si="199"/>
        <v>142.424029625668</v>
      </c>
      <c r="AP242" s="776">
        <v>144.59432658312136</v>
      </c>
      <c r="AQ242" s="691">
        <f t="shared" si="180"/>
        <v>6.267011180428228E-2</v>
      </c>
      <c r="AR242" s="665" t="e">
        <f t="shared" si="189"/>
        <v>#N/A</v>
      </c>
      <c r="AS242" s="683"/>
      <c r="AT242" s="684" t="str">
        <f t="shared" si="190"/>
        <v/>
      </c>
      <c r="AU242" s="695">
        <f t="shared" si="191"/>
        <v>0.11154008655047365</v>
      </c>
      <c r="AV242" s="728">
        <f t="shared" si="192"/>
        <v>-9.6453268580444229E-3</v>
      </c>
      <c r="AW242" s="725">
        <f t="shared" si="205"/>
        <v>3.7185529236669845E-2</v>
      </c>
      <c r="AX242" s="726">
        <f t="shared" si="206"/>
        <v>8.5401075532595794E-2</v>
      </c>
      <c r="AY242" s="727">
        <f t="shared" si="209"/>
        <v>3.2503542020782872E-2</v>
      </c>
      <c r="AZ242" s="724">
        <f t="shared" si="201"/>
        <v>147.44362107029224</v>
      </c>
      <c r="BA242" s="108">
        <f t="shared" si="207"/>
        <v>4.7029155077431911E-2</v>
      </c>
      <c r="BB242" s="723">
        <f t="shared" si="207"/>
        <v>0.1285735137719542</v>
      </c>
      <c r="BC242" s="723">
        <f t="shared" si="207"/>
        <v>-3.4515203617090359E-2</v>
      </c>
      <c r="BD242" s="1387">
        <v>1038.9787346365677</v>
      </c>
      <c r="BE242" s="648">
        <v>0.84877076458778999</v>
      </c>
      <c r="BF242" s="649">
        <v>1</v>
      </c>
      <c r="BG242" s="1374">
        <v>1243.64762896669</v>
      </c>
      <c r="BH242" s="1375">
        <f t="shared" si="211"/>
        <v>1224.0981640562904</v>
      </c>
      <c r="BI242" s="1376">
        <f t="shared" si="210"/>
        <v>1224.0981640562904</v>
      </c>
      <c r="BJ242" s="1378">
        <f t="shared" si="213"/>
        <v>1243.3481375303368</v>
      </c>
      <c r="BK242" s="335">
        <f t="shared" si="212"/>
        <v>-2.6083469196011507E-2</v>
      </c>
      <c r="BL242" s="665" t="e">
        <f t="shared" si="214"/>
        <v>#N/A</v>
      </c>
      <c r="BM242" s="683"/>
      <c r="BN242" s="684" t="str">
        <f t="shared" si="215"/>
        <v/>
      </c>
      <c r="BO242" s="685">
        <f t="shared" si="171"/>
        <v>1276.2056261675284</v>
      </c>
      <c r="BP242" s="686">
        <f t="shared" si="172"/>
        <v>945.09934500090071</v>
      </c>
      <c r="BQ242" s="776">
        <v>1040.177077638202</v>
      </c>
      <c r="BR242" s="691">
        <f t="shared" si="216"/>
        <v>0.19532353121398272</v>
      </c>
      <c r="BS242" s="665" t="e">
        <f t="shared" ref="BS242:BS305" si="217">IF(BT242="",NA(),IFERROR((BJ242+BT242*BS$8),NA()))</f>
        <v>#N/A</v>
      </c>
      <c r="BT242" s="683"/>
      <c r="BU242" s="684" t="str">
        <f t="shared" ref="BU242:BU305" si="218">IF(BR242=BV242,1,IF(BR242=BW242,-1,""))</f>
        <v/>
      </c>
      <c r="BV242" s="695">
        <f t="shared" ref="BV242:BV305" si="219">MAX(BR233:BR251)</f>
        <v>0.220909368880011</v>
      </c>
      <c r="BW242" s="728">
        <f t="shared" ref="BW242:BW305" si="220">MIN(BR233:BR251)</f>
        <v>-0.13191939159676735</v>
      </c>
      <c r="BX242" s="725">
        <f t="shared" si="166"/>
        <v>0.31206532834763867</v>
      </c>
      <c r="BY242" s="726">
        <f t="shared" si="167"/>
        <v>0.35138292995170017</v>
      </c>
      <c r="BZ242" s="943">
        <f t="shared" si="173"/>
        <v>0.20258114319352405</v>
      </c>
      <c r="CA242" s="947">
        <f t="shared" si="174"/>
        <v>1080.863564359674</v>
      </c>
      <c r="CB242" s="831">
        <f t="shared" si="168"/>
        <v>9.4779206777033151E-2</v>
      </c>
      <c r="CC242" s="723">
        <f t="shared" si="169"/>
        <v>0.2983549397125923</v>
      </c>
      <c r="CD242" s="723">
        <f t="shared" si="170"/>
        <v>-0.10879652615852599</v>
      </c>
      <c r="CE242" s="786">
        <f>[3]OUTM!M242</f>
        <v>143.48181973931054</v>
      </c>
      <c r="CF242" s="779">
        <f>[1]OUTM!$T530</f>
        <v>0</v>
      </c>
      <c r="CG242" s="781">
        <f>[1]OUTM!$U530</f>
        <v>0</v>
      </c>
    </row>
    <row r="243" spans="1:85" ht="13.8" x14ac:dyDescent="0.25">
      <c r="A243" s="14">
        <v>2013.05</v>
      </c>
      <c r="B243" s="931">
        <f>[2]Pat!$B243/1000</f>
        <v>92.736999999999995</v>
      </c>
      <c r="C243" s="648">
        <v>1.0602373887324099</v>
      </c>
      <c r="D243" s="649">
        <v>0.89287552655425195</v>
      </c>
      <c r="E243" s="767">
        <v>81.531845569678595</v>
      </c>
      <c r="F243" s="768">
        <f t="shared" si="175"/>
        <v>87.468147214534426</v>
      </c>
      <c r="G243" s="769">
        <f t="shared" si="176"/>
        <v>86.832224026614114</v>
      </c>
      <c r="H243" s="772">
        <f t="shared" si="181"/>
        <v>83.220433432794579</v>
      </c>
      <c r="I243" s="662">
        <f t="shared" si="182"/>
        <v>1.4507508896466459E-2</v>
      </c>
      <c r="J243" s="665">
        <f t="shared" si="186"/>
        <v>86.220433432794579</v>
      </c>
      <c r="K243" s="683">
        <v>1</v>
      </c>
      <c r="L243" s="684">
        <f t="shared" si="165"/>
        <v>1</v>
      </c>
      <c r="M243" s="685">
        <f t="shared" si="193"/>
        <v>83.220433432794579</v>
      </c>
      <c r="N243" s="686">
        <f t="shared" si="194"/>
        <v>66.043693628363059</v>
      </c>
      <c r="O243" s="776">
        <v>67.58505155583984</v>
      </c>
      <c r="P243" s="691">
        <f t="shared" si="177"/>
        <v>0.23134378856005666</v>
      </c>
      <c r="Q243" s="665">
        <f t="shared" si="187"/>
        <v>86.220433432794579</v>
      </c>
      <c r="R243" s="683">
        <v>1</v>
      </c>
      <c r="S243" s="684">
        <f t="shared" si="188"/>
        <v>1</v>
      </c>
      <c r="T243" s="695">
        <f t="shared" si="195"/>
        <v>0.23134378856005666</v>
      </c>
      <c r="U243" s="728">
        <f t="shared" si="196"/>
        <v>-1.5351029750809375E-2</v>
      </c>
      <c r="V243" s="725">
        <f t="shared" si="202"/>
        <v>0.17177708170251016</v>
      </c>
      <c r="W243" s="726">
        <f t="shared" si="203"/>
        <v>0.32131915164868063</v>
      </c>
      <c r="X243" s="727">
        <f t="shared" si="208"/>
        <v>0.17595614148597916</v>
      </c>
      <c r="Y243" s="724">
        <f t="shared" si="200"/>
        <v>72.578916003539646</v>
      </c>
      <c r="Z243" s="108">
        <f t="shared" si="204"/>
        <v>6.8043152465711701E-2</v>
      </c>
      <c r="AA243" s="723">
        <f t="shared" si="204"/>
        <v>0.26104796967449617</v>
      </c>
      <c r="AB243" s="723">
        <f t="shared" si="204"/>
        <v>-0.12496166474307278</v>
      </c>
      <c r="AC243" s="931">
        <f>[2]Pat!$D243/1000</f>
        <v>166.001</v>
      </c>
      <c r="AD243" s="648">
        <v>1.0037846569848701</v>
      </c>
      <c r="AE243" s="649">
        <v>0.95184624972741305</v>
      </c>
      <c r="AF243" s="767">
        <v>157.431476644746</v>
      </c>
      <c r="AG243" s="768">
        <f t="shared" si="178"/>
        <v>165.37511192751984</v>
      </c>
      <c r="AH243" s="769">
        <f t="shared" si="179"/>
        <v>164.99259609785665</v>
      </c>
      <c r="AI243" s="772">
        <f t="shared" si="183"/>
        <v>159.24907887705666</v>
      </c>
      <c r="AJ243" s="662">
        <f t="shared" si="184"/>
        <v>3.5752722368693382E-2</v>
      </c>
      <c r="AK243" s="665" t="e">
        <f t="shared" si="185"/>
        <v>#N/A</v>
      </c>
      <c r="AL243" s="683"/>
      <c r="AM243" s="684" t="str">
        <f t="shared" si="197"/>
        <v/>
      </c>
      <c r="AN243" s="685">
        <f t="shared" si="198"/>
        <v>160.86471675385059</v>
      </c>
      <c r="AO243" s="686">
        <f t="shared" si="199"/>
        <v>142.424029625668</v>
      </c>
      <c r="AP243" s="776">
        <v>144.66631234909087</v>
      </c>
      <c r="AQ243" s="691">
        <f t="shared" si="180"/>
        <v>0.10080278048960323</v>
      </c>
      <c r="AR243" s="665" t="e">
        <f t="shared" si="189"/>
        <v>#N/A</v>
      </c>
      <c r="AS243" s="683"/>
      <c r="AT243" s="684" t="str">
        <f t="shared" si="190"/>
        <v/>
      </c>
      <c r="AU243" s="695">
        <f t="shared" si="191"/>
        <v>0.11154008655047365</v>
      </c>
      <c r="AV243" s="728">
        <f t="shared" si="192"/>
        <v>-9.6453268580444229E-3</v>
      </c>
      <c r="AW243" s="725">
        <f t="shared" si="205"/>
        <v>7.5237256612359582E-2</v>
      </c>
      <c r="AX243" s="726">
        <f t="shared" si="206"/>
        <v>0.15280428743513297</v>
      </c>
      <c r="AY243" s="727">
        <f t="shared" si="209"/>
        <v>7.6063057764121256E-2</v>
      </c>
      <c r="AZ243" s="724">
        <f t="shared" si="201"/>
        <v>148.37221177117189</v>
      </c>
      <c r="BA243" s="108">
        <f t="shared" si="207"/>
        <v>4.7029155077431911E-2</v>
      </c>
      <c r="BB243" s="723">
        <f t="shared" si="207"/>
        <v>0.1285735137719542</v>
      </c>
      <c r="BC243" s="723">
        <f t="shared" si="207"/>
        <v>-3.4515203617090359E-2</v>
      </c>
      <c r="BD243" s="1387">
        <v>1125.1960102064488</v>
      </c>
      <c r="BE243" s="648">
        <v>0.93155057498036398</v>
      </c>
      <c r="BF243" s="649">
        <v>1</v>
      </c>
      <c r="BG243" s="1374">
        <v>1202.7762217131699</v>
      </c>
      <c r="BH243" s="1375">
        <f t="shared" si="211"/>
        <v>1207.8743123852043</v>
      </c>
      <c r="BI243" s="1376">
        <f t="shared" si="210"/>
        <v>1207.8743123852043</v>
      </c>
      <c r="BJ243" s="1378">
        <f t="shared" si="213"/>
        <v>1206.9941891306546</v>
      </c>
      <c r="BK243" s="335">
        <f t="shared" si="212"/>
        <v>-2.9674723981443274E-2</v>
      </c>
      <c r="BL243" s="665" t="e">
        <f t="shared" si="214"/>
        <v>#N/A</v>
      </c>
      <c r="BM243" s="683"/>
      <c r="BN243" s="684" t="str">
        <f t="shared" si="215"/>
        <v/>
      </c>
      <c r="BO243" s="685">
        <f t="shared" si="171"/>
        <v>1276.2056261675284</v>
      </c>
      <c r="BP243" s="686">
        <f t="shared" si="172"/>
        <v>926.8868411267872</v>
      </c>
      <c r="BQ243" s="776">
        <v>1035.1380528865179</v>
      </c>
      <c r="BR243" s="691">
        <f t="shared" si="216"/>
        <v>0.16602243127369332</v>
      </c>
      <c r="BS243" s="665" t="e">
        <f t="shared" si="217"/>
        <v>#N/A</v>
      </c>
      <c r="BT243" s="683"/>
      <c r="BU243" s="684" t="str">
        <f t="shared" si="218"/>
        <v/>
      </c>
      <c r="BV243" s="695">
        <f t="shared" si="219"/>
        <v>0.220909368880011</v>
      </c>
      <c r="BW243" s="728">
        <f t="shared" si="220"/>
        <v>-0.10448678216307472</v>
      </c>
      <c r="BX243" s="725">
        <f t="shared" si="166"/>
        <v>0.31109210730803505</v>
      </c>
      <c r="BY243" s="726">
        <f t="shared" si="167"/>
        <v>0.22601023631510553</v>
      </c>
      <c r="BZ243" s="943">
        <f t="shared" si="173"/>
        <v>0.18583853174835441</v>
      </c>
      <c r="CA243" s="947">
        <f t="shared" si="174"/>
        <v>1104.7295691272673</v>
      </c>
      <c r="CB243" s="831">
        <f t="shared" si="168"/>
        <v>9.4779206777033151E-2</v>
      </c>
      <c r="CC243" s="723">
        <f t="shared" si="169"/>
        <v>0.2983549397125923</v>
      </c>
      <c r="CD243" s="723">
        <f t="shared" si="170"/>
        <v>-0.10879652615852599</v>
      </c>
      <c r="CE243" s="786">
        <f>[3]OUTM!M243</f>
        <v>146.95244728606644</v>
      </c>
      <c r="CF243" s="779">
        <f>[1]OUTM!$T531</f>
        <v>0</v>
      </c>
      <c r="CG243" s="781">
        <f>[1]OUTM!$U531</f>
        <v>1</v>
      </c>
    </row>
    <row r="244" spans="1:85" ht="13.8" x14ac:dyDescent="0.25">
      <c r="A244" s="14">
        <v>2013.06</v>
      </c>
      <c r="B244" s="931">
        <f>[2]Pat!$B244/1000</f>
        <v>74.786000000000001</v>
      </c>
      <c r="C244" s="648">
        <v>0.94876165740979701</v>
      </c>
      <c r="D244" s="649">
        <v>1</v>
      </c>
      <c r="E244" s="767">
        <v>81.449219518069</v>
      </c>
      <c r="F244" s="768">
        <f t="shared" si="175"/>
        <v>78.824854921068777</v>
      </c>
      <c r="G244" s="769">
        <f t="shared" si="176"/>
        <v>78.824854921068777</v>
      </c>
      <c r="H244" s="772">
        <f t="shared" si="181"/>
        <v>81.097782667836512</v>
      </c>
      <c r="I244" s="662">
        <f t="shared" si="182"/>
        <v>-2.5837291787602877E-2</v>
      </c>
      <c r="J244" s="665" t="e">
        <f t="shared" si="186"/>
        <v>#N/A</v>
      </c>
      <c r="K244" s="683"/>
      <c r="L244" s="684" t="str">
        <f t="shared" si="165"/>
        <v/>
      </c>
      <c r="M244" s="685">
        <f t="shared" si="193"/>
        <v>83.220433432794579</v>
      </c>
      <c r="N244" s="686">
        <f t="shared" si="194"/>
        <v>63.466599242007085</v>
      </c>
      <c r="O244" s="776">
        <v>67.586163326227194</v>
      </c>
      <c r="P244" s="691">
        <f t="shared" si="177"/>
        <v>0.19991694566816842</v>
      </c>
      <c r="Q244" s="665" t="e">
        <f t="shared" si="187"/>
        <v>#N/A</v>
      </c>
      <c r="R244" s="683"/>
      <c r="S244" s="684" t="str">
        <f t="shared" si="188"/>
        <v/>
      </c>
      <c r="T244" s="695">
        <f t="shared" si="195"/>
        <v>0.23134378856005666</v>
      </c>
      <c r="U244" s="728">
        <f t="shared" si="196"/>
        <v>-5.357022707528214E-2</v>
      </c>
      <c r="V244" s="725">
        <f t="shared" si="202"/>
        <v>0.14109152976800976</v>
      </c>
      <c r="W244" s="726">
        <f t="shared" si="203"/>
        <v>0.22738793779557898</v>
      </c>
      <c r="X244" s="727">
        <f t="shared" si="208"/>
        <v>0.15564237283786619</v>
      </c>
      <c r="Y244" s="724">
        <f t="shared" si="200"/>
        <v>73.414534788923504</v>
      </c>
      <c r="Z244" s="108">
        <f t="shared" si="204"/>
        <v>6.8043152465711701E-2</v>
      </c>
      <c r="AA244" s="723">
        <f t="shared" si="204"/>
        <v>0.26104796967449617</v>
      </c>
      <c r="AB244" s="723">
        <f t="shared" si="204"/>
        <v>-0.12496166474307278</v>
      </c>
      <c r="AC244" s="931">
        <f>[2]Pat!$D244/1000</f>
        <v>136.90299999999999</v>
      </c>
      <c r="AD244" s="648">
        <v>0.85820239606606497</v>
      </c>
      <c r="AE244" s="649">
        <v>1</v>
      </c>
      <c r="AF244" s="767">
        <v>159.52781208047699</v>
      </c>
      <c r="AG244" s="768">
        <f t="shared" si="178"/>
        <v>159.52297573107813</v>
      </c>
      <c r="AH244" s="769">
        <f t="shared" si="179"/>
        <v>159.52297573107813</v>
      </c>
      <c r="AI244" s="772">
        <f t="shared" si="183"/>
        <v>160.86471675385059</v>
      </c>
      <c r="AJ244" s="662">
        <f t="shared" si="184"/>
        <v>1.0094232847256522E-2</v>
      </c>
      <c r="AK244" s="665">
        <f t="shared" si="185"/>
        <v>165.86471675385059</v>
      </c>
      <c r="AL244" s="683">
        <v>1</v>
      </c>
      <c r="AM244" s="684">
        <f t="shared" si="197"/>
        <v>1</v>
      </c>
      <c r="AN244" s="685">
        <f t="shared" si="198"/>
        <v>160.86471675385059</v>
      </c>
      <c r="AO244" s="686">
        <f t="shared" si="199"/>
        <v>141.57441800147674</v>
      </c>
      <c r="AP244" s="776">
        <v>144.7223709700603</v>
      </c>
      <c r="AQ244" s="691">
        <f t="shared" si="180"/>
        <v>0.11154008655047365</v>
      </c>
      <c r="AR244" s="665">
        <f t="shared" si="189"/>
        <v>165.86471675385059</v>
      </c>
      <c r="AS244" s="683">
        <v>1</v>
      </c>
      <c r="AT244" s="684">
        <f t="shared" si="190"/>
        <v>1</v>
      </c>
      <c r="AU244" s="695">
        <f t="shared" si="191"/>
        <v>0.11154008655047365</v>
      </c>
      <c r="AV244" s="728">
        <f t="shared" si="192"/>
        <v>-2.0944737383077228E-2</v>
      </c>
      <c r="AW244" s="725">
        <f t="shared" si="205"/>
        <v>9.2151762420037198E-2</v>
      </c>
      <c r="AX244" s="726">
        <f t="shared" si="206"/>
        <v>0.1609544751104548</v>
      </c>
      <c r="AY244" s="727">
        <f t="shared" si="209"/>
        <v>9.3009477436396093E-2</v>
      </c>
      <c r="AZ244" s="724">
        <f t="shared" si="201"/>
        <v>149.50330970021335</v>
      </c>
      <c r="BA244" s="108">
        <f t="shared" si="207"/>
        <v>4.7029155077431911E-2</v>
      </c>
      <c r="BB244" s="723">
        <f t="shared" si="207"/>
        <v>0.1285735137719542</v>
      </c>
      <c r="BC244" s="723">
        <f t="shared" si="207"/>
        <v>-3.4515203617090359E-2</v>
      </c>
      <c r="BD244" s="1387">
        <v>1086.1087334038368</v>
      </c>
      <c r="BE244" s="648">
        <v>0.91413293405103901</v>
      </c>
      <c r="BF244" s="649">
        <v>1</v>
      </c>
      <c r="BG244" s="1374">
        <v>1154.78412387516</v>
      </c>
      <c r="BH244" s="1375">
        <f t="shared" si="211"/>
        <v>1188.1299676959193</v>
      </c>
      <c r="BI244" s="1376">
        <f t="shared" si="210"/>
        <v>1188.1299676959193</v>
      </c>
      <c r="BJ244" s="1378">
        <f t="shared" si="213"/>
        <v>1159.9192499350975</v>
      </c>
      <c r="BK244" s="335">
        <f t="shared" si="212"/>
        <v>-3.9782737225824906E-2</v>
      </c>
      <c r="BL244" s="665" t="e">
        <f t="shared" si="214"/>
        <v>#N/A</v>
      </c>
      <c r="BM244" s="683"/>
      <c r="BN244" s="684" t="str">
        <f t="shared" si="215"/>
        <v/>
      </c>
      <c r="BO244" s="685">
        <f t="shared" si="171"/>
        <v>1276.2056261675284</v>
      </c>
      <c r="BP244" s="686">
        <f t="shared" si="172"/>
        <v>880.80570543809745</v>
      </c>
      <c r="BQ244" s="776">
        <v>1030.1781300457965</v>
      </c>
      <c r="BR244" s="691">
        <f t="shared" si="216"/>
        <v>0.12594047194880109</v>
      </c>
      <c r="BS244" s="665" t="e">
        <f t="shared" si="217"/>
        <v>#N/A</v>
      </c>
      <c r="BT244" s="683"/>
      <c r="BU244" s="684" t="str">
        <f t="shared" si="218"/>
        <v/>
      </c>
      <c r="BV244" s="695">
        <f t="shared" si="219"/>
        <v>0.220909368880011</v>
      </c>
      <c r="BW244" s="728">
        <f t="shared" si="220"/>
        <v>-0.11035438390553509</v>
      </c>
      <c r="BX244" s="725">
        <f t="shared" si="166"/>
        <v>0.2527753093498748</v>
      </c>
      <c r="BY244" s="726">
        <f t="shared" si="167"/>
        <v>9.4173918838799109E-2</v>
      </c>
      <c r="BZ244" s="943">
        <f t="shared" si="173"/>
        <v>0.15309545776714484</v>
      </c>
      <c r="CA244" s="947">
        <f t="shared" si="174"/>
        <v>1124.232863468704</v>
      </c>
      <c r="CB244" s="831">
        <f t="shared" si="168"/>
        <v>9.4779206777033151E-2</v>
      </c>
      <c r="CC244" s="723">
        <f t="shared" si="169"/>
        <v>0.2983549397125923</v>
      </c>
      <c r="CD244" s="723">
        <f t="shared" si="170"/>
        <v>-0.10879652615852599</v>
      </c>
      <c r="CE244" s="786">
        <f>[3]OUTM!M244</f>
        <v>145.1787457870534</v>
      </c>
      <c r="CF244" s="779">
        <f>[1]OUTM!$T532</f>
        <v>1</v>
      </c>
      <c r="CG244" s="781">
        <f>[1]OUTM!$U532</f>
        <v>1</v>
      </c>
    </row>
    <row r="245" spans="1:85" ht="13.8" x14ac:dyDescent="0.25">
      <c r="A245" s="14">
        <v>2013.07</v>
      </c>
      <c r="B245" s="931">
        <f>[2]Pat!$B245/1000</f>
        <v>88.432000000000002</v>
      </c>
      <c r="C245" s="648">
        <v>1.10665609890261</v>
      </c>
      <c r="D245" s="649">
        <v>1</v>
      </c>
      <c r="E245" s="767">
        <v>80.817273480369806</v>
      </c>
      <c r="F245" s="768">
        <f t="shared" si="175"/>
        <v>79.909196802594366</v>
      </c>
      <c r="G245" s="769">
        <f t="shared" si="176"/>
        <v>79.909196802594366</v>
      </c>
      <c r="H245" s="772">
        <f t="shared" si="181"/>
        <v>78.857391546579194</v>
      </c>
      <c r="I245" s="662">
        <f t="shared" si="182"/>
        <v>-2.8014569143223134E-2</v>
      </c>
      <c r="J245" s="665" t="e">
        <f t="shared" si="186"/>
        <v>#N/A</v>
      </c>
      <c r="K245" s="683"/>
      <c r="L245" s="684" t="str">
        <f t="shared" ref="L245:L308" si="221">IF(H245=M245,1,IF(H245=N245,-1,""))</f>
        <v/>
      </c>
      <c r="M245" s="685">
        <f t="shared" si="193"/>
        <v>83.220433432794579</v>
      </c>
      <c r="N245" s="686">
        <f t="shared" si="194"/>
        <v>58.656197409109794</v>
      </c>
      <c r="O245" s="776">
        <v>67.5740053612287</v>
      </c>
      <c r="P245" s="691">
        <f t="shared" si="177"/>
        <v>0.16697820596889557</v>
      </c>
      <c r="Q245" s="665" t="e">
        <f t="shared" si="187"/>
        <v>#N/A</v>
      </c>
      <c r="R245" s="683"/>
      <c r="S245" s="684" t="str">
        <f t="shared" si="188"/>
        <v/>
      </c>
      <c r="T245" s="695">
        <f t="shared" si="195"/>
        <v>0.23134378856005666</v>
      </c>
      <c r="U245" s="728">
        <f t="shared" si="196"/>
        <v>-0.12390779357264414</v>
      </c>
      <c r="V245" s="725">
        <f t="shared" si="202"/>
        <v>0.12323418807578279</v>
      </c>
      <c r="W245" s="726">
        <f t="shared" si="203"/>
        <v>0.14114858506884365</v>
      </c>
      <c r="X245" s="727">
        <f t="shared" si="208"/>
        <v>0.12796602292237624</v>
      </c>
      <c r="Y245" s="724">
        <f t="shared" si="200"/>
        <v>74.135512860117529</v>
      </c>
      <c r="Z245" s="108">
        <f t="shared" si="204"/>
        <v>6.8043152465711701E-2</v>
      </c>
      <c r="AA245" s="723">
        <f t="shared" si="204"/>
        <v>0.26104796967449617</v>
      </c>
      <c r="AB245" s="723">
        <f t="shared" si="204"/>
        <v>-0.12496166474307278</v>
      </c>
      <c r="AC245" s="931">
        <f>[2]Pat!$D245/1000</f>
        <v>177.328</v>
      </c>
      <c r="AD245" s="648">
        <v>1.11232997528663</v>
      </c>
      <c r="AE245" s="649">
        <v>1</v>
      </c>
      <c r="AF245" s="767">
        <v>159.94298428528799</v>
      </c>
      <c r="AG245" s="768">
        <f t="shared" si="178"/>
        <v>159.42031945538943</v>
      </c>
      <c r="AH245" s="769">
        <f t="shared" si="179"/>
        <v>159.42031945538943</v>
      </c>
      <c r="AI245" s="772">
        <f t="shared" si="183"/>
        <v>158.73634858941679</v>
      </c>
      <c r="AJ245" s="662">
        <f t="shared" si="184"/>
        <v>-1.331910221364171E-2</v>
      </c>
      <c r="AK245" s="665" t="e">
        <f t="shared" si="185"/>
        <v>#N/A</v>
      </c>
      <c r="AL245" s="683"/>
      <c r="AM245" s="684" t="str">
        <f t="shared" si="197"/>
        <v/>
      </c>
      <c r="AN245" s="685">
        <f t="shared" si="198"/>
        <v>160.86471675385059</v>
      </c>
      <c r="AO245" s="686">
        <f t="shared" si="199"/>
        <v>137.47490056216157</v>
      </c>
      <c r="AP245" s="776">
        <v>144.76292174686603</v>
      </c>
      <c r="AQ245" s="691">
        <f t="shared" si="180"/>
        <v>9.652628362243787E-2</v>
      </c>
      <c r="AR245" s="665" t="e">
        <f t="shared" si="189"/>
        <v>#N/A</v>
      </c>
      <c r="AS245" s="683"/>
      <c r="AT245" s="684" t="str">
        <f t="shared" si="190"/>
        <v/>
      </c>
      <c r="AU245" s="695">
        <f t="shared" si="191"/>
        <v>0.11154008655047365</v>
      </c>
      <c r="AV245" s="728">
        <f t="shared" si="192"/>
        <v>-4.8839141306795786E-2</v>
      </c>
      <c r="AW245" s="725">
        <f t="shared" si="205"/>
        <v>6.7445645335692861E-2</v>
      </c>
      <c r="AX245" s="726">
        <f t="shared" si="206"/>
        <v>0.11698469516022647</v>
      </c>
      <c r="AY245" s="727">
        <f t="shared" si="209"/>
        <v>8.1892156942912075E-2</v>
      </c>
      <c r="AZ245" s="724">
        <f t="shared" si="201"/>
        <v>150.33911146645363</v>
      </c>
      <c r="BA245" s="108">
        <f t="shared" si="207"/>
        <v>4.7029155077431911E-2</v>
      </c>
      <c r="BB245" s="723">
        <f t="shared" si="207"/>
        <v>0.1285735137719542</v>
      </c>
      <c r="BC245" s="723">
        <f t="shared" si="207"/>
        <v>-3.4515203617090359E-2</v>
      </c>
      <c r="BD245" s="1387">
        <v>1032.3395533676908</v>
      </c>
      <c r="BE245" s="648">
        <v>0.97801775574461802</v>
      </c>
      <c r="BF245" s="649">
        <v>1</v>
      </c>
      <c r="BG245" s="1374">
        <v>1112.7484028326</v>
      </c>
      <c r="BH245" s="1375">
        <f t="shared" si="211"/>
        <v>1055.5427519633472</v>
      </c>
      <c r="BI245" s="1376">
        <f t="shared" si="210"/>
        <v>1055.5427519633472</v>
      </c>
      <c r="BJ245" s="1378">
        <f t="shared" si="213"/>
        <v>1082.6332042100407</v>
      </c>
      <c r="BK245" s="335">
        <f t="shared" si="212"/>
        <v>-6.8954164858108721E-2</v>
      </c>
      <c r="BL245" s="665" t="e">
        <f t="shared" si="214"/>
        <v>#N/A</v>
      </c>
      <c r="BM245" s="683"/>
      <c r="BN245" s="684" t="str">
        <f t="shared" si="215"/>
        <v/>
      </c>
      <c r="BO245" s="685">
        <f t="shared" si="171"/>
        <v>1276.2056261675284</v>
      </c>
      <c r="BP245" s="686">
        <f t="shared" si="172"/>
        <v>870.8228757059585</v>
      </c>
      <c r="BQ245" s="776">
        <v>1025.3023638899313</v>
      </c>
      <c r="BR245" s="691">
        <f t="shared" si="216"/>
        <v>5.5916032518056324E-2</v>
      </c>
      <c r="BS245" s="665" t="e">
        <f t="shared" si="217"/>
        <v>#N/A</v>
      </c>
      <c r="BT245" s="683"/>
      <c r="BU245" s="684" t="str">
        <f t="shared" si="218"/>
        <v/>
      </c>
      <c r="BV245" s="695">
        <f t="shared" si="219"/>
        <v>0.220909368880011</v>
      </c>
      <c r="BW245" s="728">
        <f t="shared" si="220"/>
        <v>-0.11701728496039621</v>
      </c>
      <c r="BX245" s="725">
        <f t="shared" si="166"/>
        <v>0.14552317694073635</v>
      </c>
      <c r="BY245" s="726">
        <f t="shared" si="167"/>
        <v>-6.7241203946605599E-2</v>
      </c>
      <c r="BZ245" s="943">
        <f t="shared" si="173"/>
        <v>7.8605734648629966E-2</v>
      </c>
      <c r="CA245" s="947">
        <f t="shared" si="174"/>
        <v>1135.694018402799</v>
      </c>
      <c r="CB245" s="831">
        <f t="shared" si="168"/>
        <v>9.4779206777033151E-2</v>
      </c>
      <c r="CC245" s="723">
        <f t="shared" si="169"/>
        <v>0.2983549397125923</v>
      </c>
      <c r="CD245" s="723">
        <f t="shared" si="170"/>
        <v>-0.10879652615852599</v>
      </c>
      <c r="CE245" s="786">
        <f>[3]OUTM!M245</f>
        <v>141.01723935762016</v>
      </c>
      <c r="CF245" s="779">
        <f>[1]OUTM!$T533</f>
        <v>1</v>
      </c>
      <c r="CG245" s="781">
        <f>[1]OUTM!$U533</f>
        <v>1</v>
      </c>
    </row>
    <row r="246" spans="1:85" ht="13.8" x14ac:dyDescent="0.25">
      <c r="A246" s="14">
        <v>2013.08</v>
      </c>
      <c r="B246" s="931">
        <f>[2]Pat!$B246/1000</f>
        <v>82.725999999999999</v>
      </c>
      <c r="C246" s="648">
        <v>1.0773533947315499</v>
      </c>
      <c r="D246" s="649">
        <v>1</v>
      </c>
      <c r="E246" s="767">
        <v>80.064566868166395</v>
      </c>
      <c r="F246" s="768">
        <f t="shared" si="175"/>
        <v>76.786317660059254</v>
      </c>
      <c r="G246" s="769">
        <f t="shared" si="176"/>
        <v>76.786317660059254</v>
      </c>
      <c r="H246" s="772">
        <f t="shared" si="181"/>
        <v>78.232877496546607</v>
      </c>
      <c r="I246" s="662">
        <f t="shared" si="182"/>
        <v>-7.9510633465790601E-3</v>
      </c>
      <c r="J246" s="665" t="e">
        <f t="shared" si="186"/>
        <v>#N/A</v>
      </c>
      <c r="K246" s="683"/>
      <c r="L246" s="684" t="str">
        <f t="shared" si="221"/>
        <v/>
      </c>
      <c r="M246" s="685">
        <f t="shared" si="193"/>
        <v>83.220433432794579</v>
      </c>
      <c r="N246" s="686">
        <f t="shared" si="194"/>
        <v>55.739636855278619</v>
      </c>
      <c r="O246" s="776">
        <v>67.548974591947882</v>
      </c>
      <c r="P246" s="691">
        <f t="shared" si="177"/>
        <v>0.15816528628507553</v>
      </c>
      <c r="Q246" s="665" t="e">
        <f t="shared" si="187"/>
        <v>#N/A</v>
      </c>
      <c r="R246" s="683"/>
      <c r="S246" s="684" t="str">
        <f t="shared" si="188"/>
        <v/>
      </c>
      <c r="T246" s="695">
        <f t="shared" si="195"/>
        <v>0.23134378856005666</v>
      </c>
      <c r="U246" s="728">
        <f t="shared" si="196"/>
        <v>-0.1660513168227673</v>
      </c>
      <c r="V246" s="725">
        <f t="shared" si="202"/>
        <v>0.14475572575390383</v>
      </c>
      <c r="W246" s="726">
        <f t="shared" si="203"/>
        <v>0.1044135014736971</v>
      </c>
      <c r="X246" s="727">
        <f t="shared" si="208"/>
        <v>0.11955519873133258</v>
      </c>
      <c r="Y246" s="724">
        <f t="shared" si="200"/>
        <v>74.9598995760674</v>
      </c>
      <c r="Z246" s="108">
        <f t="shared" si="204"/>
        <v>6.8043152465711701E-2</v>
      </c>
      <c r="AA246" s="723">
        <f t="shared" si="204"/>
        <v>0.26104796967449617</v>
      </c>
      <c r="AB246" s="723">
        <f t="shared" si="204"/>
        <v>-0.12496166474307278</v>
      </c>
      <c r="AC246" s="931">
        <f>[2]Pat!$D246/1000</f>
        <v>169.751</v>
      </c>
      <c r="AD246" s="648">
        <v>1.0841044233121599</v>
      </c>
      <c r="AE246" s="649">
        <v>1</v>
      </c>
      <c r="AF246" s="767">
        <v>158.62742889193299</v>
      </c>
      <c r="AG246" s="768">
        <f t="shared" si="178"/>
        <v>156.58177971581014</v>
      </c>
      <c r="AH246" s="769">
        <f t="shared" si="179"/>
        <v>156.58177971581014</v>
      </c>
      <c r="AI246" s="772">
        <f t="shared" si="183"/>
        <v>158.47735118800219</v>
      </c>
      <c r="AJ246" s="662">
        <f t="shared" si="184"/>
        <v>-1.6329525436540092E-3</v>
      </c>
      <c r="AK246" s="665" t="e">
        <f t="shared" si="185"/>
        <v>#N/A</v>
      </c>
      <c r="AL246" s="683"/>
      <c r="AM246" s="684" t="str">
        <f t="shared" si="197"/>
        <v/>
      </c>
      <c r="AN246" s="685">
        <f t="shared" si="198"/>
        <v>160.86471675385059</v>
      </c>
      <c r="AO246" s="686">
        <f t="shared" si="199"/>
        <v>133.56634022438874</v>
      </c>
      <c r="AP246" s="776">
        <v>144.78846779314711</v>
      </c>
      <c r="AQ246" s="691">
        <f t="shared" si="180"/>
        <v>9.4544017237697231E-2</v>
      </c>
      <c r="AR246" s="665" t="e">
        <f t="shared" si="189"/>
        <v>#N/A</v>
      </c>
      <c r="AS246" s="683"/>
      <c r="AT246" s="684" t="str">
        <f t="shared" si="190"/>
        <v/>
      </c>
      <c r="AU246" s="695">
        <f t="shared" si="191"/>
        <v>0.11154008655047365</v>
      </c>
      <c r="AV246" s="728">
        <f t="shared" si="192"/>
        <v>-7.5385557774351186E-2</v>
      </c>
      <c r="AW246" s="725">
        <f t="shared" si="205"/>
        <v>5.3980654764668623E-2</v>
      </c>
      <c r="AX246" s="726">
        <f t="shared" si="206"/>
        <v>0.1022195426603989</v>
      </c>
      <c r="AY246" s="727">
        <f t="shared" si="209"/>
        <v>7.9737752926418715E-2</v>
      </c>
      <c r="AZ246" s="724">
        <f t="shared" si="201"/>
        <v>151.01549257014736</v>
      </c>
      <c r="BA246" s="108">
        <f t="shared" si="207"/>
        <v>4.7029155077431911E-2</v>
      </c>
      <c r="BB246" s="723">
        <f t="shared" si="207"/>
        <v>0.1285735137719542</v>
      </c>
      <c r="BC246" s="723">
        <f t="shared" si="207"/>
        <v>-3.4515203617090359E-2</v>
      </c>
      <c r="BD246" s="1387">
        <v>972.5638353309015</v>
      </c>
      <c r="BE246" s="648">
        <v>0.94303061985808601</v>
      </c>
      <c r="BF246" s="649">
        <v>1</v>
      </c>
      <c r="BG246" s="1374">
        <v>1081.8444906676</v>
      </c>
      <c r="BH246" s="1375">
        <f t="shared" si="211"/>
        <v>1031.3173452175497</v>
      </c>
      <c r="BI246" s="1376">
        <f t="shared" si="210"/>
        <v>1031.3173452175497</v>
      </c>
      <c r="BJ246" s="1378">
        <f t="shared" si="213"/>
        <v>1048.4733939516445</v>
      </c>
      <c r="BK246" s="335">
        <f t="shared" si="212"/>
        <v>-3.2061030018497659E-2</v>
      </c>
      <c r="BL246" s="665" t="e">
        <f t="shared" si="214"/>
        <v>#N/A</v>
      </c>
      <c r="BM246" s="683"/>
      <c r="BN246" s="684" t="str">
        <f t="shared" si="215"/>
        <v/>
      </c>
      <c r="BO246" s="685">
        <f t="shared" si="171"/>
        <v>1276.2056261675284</v>
      </c>
      <c r="BP246" s="686">
        <f t="shared" si="172"/>
        <v>870.8228757059585</v>
      </c>
      <c r="BQ246" s="776">
        <v>1020.516482822722</v>
      </c>
      <c r="BR246" s="691">
        <f t="shared" si="216"/>
        <v>2.7394864854700218E-2</v>
      </c>
      <c r="BS246" s="665" t="e">
        <f t="shared" si="217"/>
        <v>#N/A</v>
      </c>
      <c r="BT246" s="683"/>
      <c r="BU246" s="684" t="str">
        <f t="shared" si="218"/>
        <v/>
      </c>
      <c r="BV246" s="695">
        <f t="shared" si="219"/>
        <v>0.220909368880011</v>
      </c>
      <c r="BW246" s="728">
        <f t="shared" si="220"/>
        <v>-0.11701728496039621</v>
      </c>
      <c r="BX246" s="725">
        <f t="shared" si="166"/>
        <v>8.1027437168589955E-2</v>
      </c>
      <c r="BY246" s="726">
        <f t="shared" si="167"/>
        <v>-0.13715811878855211</v>
      </c>
      <c r="BZ246" s="943">
        <f t="shared" si="173"/>
        <v>3.5131193493253887E-2</v>
      </c>
      <c r="CA246" s="947">
        <f t="shared" si="174"/>
        <v>1142.2429665862874</v>
      </c>
      <c r="CB246" s="831">
        <f t="shared" si="168"/>
        <v>9.4779206777033151E-2</v>
      </c>
      <c r="CC246" s="723">
        <f t="shared" si="169"/>
        <v>0.2983549397125923</v>
      </c>
      <c r="CD246" s="723">
        <f t="shared" si="170"/>
        <v>-0.10879652615852599</v>
      </c>
      <c r="CE246" s="786">
        <f>[3]OUTM!M246</f>
        <v>140.51095495760867</v>
      </c>
      <c r="CF246" s="779">
        <f>[1]OUTM!$T534</f>
        <v>1</v>
      </c>
      <c r="CG246" s="781">
        <f>[1]OUTM!$U534</f>
        <v>1</v>
      </c>
    </row>
    <row r="247" spans="1:85" ht="13.8" x14ac:dyDescent="0.25">
      <c r="A247" s="14">
        <v>2013.09</v>
      </c>
      <c r="B247" s="931">
        <f>[2]Pat!$B247/1000</f>
        <v>85.361999999999995</v>
      </c>
      <c r="C247" s="648">
        <v>1.0744159359171499</v>
      </c>
      <c r="D247" s="649">
        <v>1</v>
      </c>
      <c r="E247" s="767">
        <v>79.461029526771199</v>
      </c>
      <c r="F247" s="768">
        <f t="shared" si="175"/>
        <v>79.449677863473539</v>
      </c>
      <c r="G247" s="769">
        <f t="shared" si="176"/>
        <v>79.449677863473539</v>
      </c>
      <c r="H247" s="772">
        <f t="shared" si="181"/>
        <v>79.828622449693512</v>
      </c>
      <c r="I247" s="662">
        <f t="shared" si="182"/>
        <v>2.0192129920268628E-2</v>
      </c>
      <c r="J247" s="665" t="e">
        <f t="shared" si="186"/>
        <v>#N/A</v>
      </c>
      <c r="K247" s="683"/>
      <c r="L247" s="684" t="str">
        <f t="shared" si="221"/>
        <v/>
      </c>
      <c r="M247" s="685">
        <f t="shared" si="193"/>
        <v>83.220433432794579</v>
      </c>
      <c r="N247" s="686">
        <f t="shared" si="194"/>
        <v>54.816198376700569</v>
      </c>
      <c r="O247" s="776">
        <v>67.511526534047889</v>
      </c>
      <c r="P247" s="691">
        <f t="shared" si="177"/>
        <v>0.18244434021846301</v>
      </c>
      <c r="Q247" s="665" t="e">
        <f t="shared" si="187"/>
        <v>#N/A</v>
      </c>
      <c r="R247" s="683"/>
      <c r="S247" s="684" t="str">
        <f t="shared" si="188"/>
        <v/>
      </c>
      <c r="T247" s="695">
        <f t="shared" si="195"/>
        <v>0.23134378856005666</v>
      </c>
      <c r="U247" s="728">
        <f t="shared" si="196"/>
        <v>-0.17839027892646631</v>
      </c>
      <c r="V247" s="725">
        <f t="shared" si="202"/>
        <v>0.20872437721154946</v>
      </c>
      <c r="W247" s="726">
        <f t="shared" si="203"/>
        <v>0.1231938531582073</v>
      </c>
      <c r="X247" s="727">
        <f t="shared" si="208"/>
        <v>0.13711394883076844</v>
      </c>
      <c r="Y247" s="724">
        <f t="shared" si="200"/>
        <v>76.108643644511602</v>
      </c>
      <c r="Z247" s="108">
        <f t="shared" si="204"/>
        <v>6.8043152465711701E-2</v>
      </c>
      <c r="AA247" s="723">
        <f t="shared" si="204"/>
        <v>0.26104796967449617</v>
      </c>
      <c r="AB247" s="723">
        <f t="shared" si="204"/>
        <v>-0.12496166474307278</v>
      </c>
      <c r="AC247" s="931">
        <f>[2]Pat!$D247/1000</f>
        <v>165.24700000000001</v>
      </c>
      <c r="AD247" s="648">
        <v>1.02430783420029</v>
      </c>
      <c r="AE247" s="649">
        <v>1</v>
      </c>
      <c r="AF247" s="767">
        <v>156.364203780959</v>
      </c>
      <c r="AG247" s="768">
        <f t="shared" si="178"/>
        <v>161.32552586499901</v>
      </c>
      <c r="AH247" s="769">
        <f t="shared" si="179"/>
        <v>161.32552586499901</v>
      </c>
      <c r="AI247" s="772">
        <f t="shared" si="183"/>
        <v>158.01584887866971</v>
      </c>
      <c r="AJ247" s="662">
        <f t="shared" si="184"/>
        <v>-2.9163510390045684E-3</v>
      </c>
      <c r="AK247" s="665" t="e">
        <f t="shared" si="185"/>
        <v>#N/A</v>
      </c>
      <c r="AL247" s="683"/>
      <c r="AM247" s="684" t="str">
        <f t="shared" si="197"/>
        <v/>
      </c>
      <c r="AN247" s="685">
        <f t="shared" si="198"/>
        <v>160.86471675385059</v>
      </c>
      <c r="AO247" s="686">
        <f t="shared" si="199"/>
        <v>131.8131290703723</v>
      </c>
      <c r="AP247" s="776">
        <v>144.79958477408377</v>
      </c>
      <c r="AQ247" s="691">
        <f t="shared" si="180"/>
        <v>9.1272803891019105E-2</v>
      </c>
      <c r="AR247" s="665" t="e">
        <f t="shared" si="189"/>
        <v>#N/A</v>
      </c>
      <c r="AS247" s="683"/>
      <c r="AT247" s="684" t="str">
        <f t="shared" si="190"/>
        <v/>
      </c>
      <c r="AU247" s="695">
        <f t="shared" si="191"/>
        <v>0.11154008655047365</v>
      </c>
      <c r="AV247" s="728">
        <f t="shared" si="192"/>
        <v>-8.6984678256028736E-2</v>
      </c>
      <c r="AW247" s="725">
        <f t="shared" si="205"/>
        <v>7.6884750370181276E-2</v>
      </c>
      <c r="AX247" s="726">
        <f t="shared" si="206"/>
        <v>8.7253286977110101E-2</v>
      </c>
      <c r="AY247" s="727">
        <f t="shared" si="209"/>
        <v>7.4322583407101295E-2</v>
      </c>
      <c r="AZ247" s="724">
        <f t="shared" si="201"/>
        <v>151.95562792286984</v>
      </c>
      <c r="BA247" s="108">
        <f t="shared" si="207"/>
        <v>4.7029155077431911E-2</v>
      </c>
      <c r="BB247" s="723">
        <f t="shared" si="207"/>
        <v>0.1285735137719542</v>
      </c>
      <c r="BC247" s="723">
        <f t="shared" si="207"/>
        <v>-3.4515203617090359E-2</v>
      </c>
      <c r="BD247" s="1387">
        <v>1170.6525309618785</v>
      </c>
      <c r="BE247" s="648">
        <v>1.0882541356454001</v>
      </c>
      <c r="BF247" s="649">
        <v>1</v>
      </c>
      <c r="BG247" s="1374">
        <v>1062.70334844627</v>
      </c>
      <c r="BH247" s="1375">
        <f t="shared" si="211"/>
        <v>1075.716133408132</v>
      </c>
      <c r="BI247" s="1376">
        <f t="shared" si="210"/>
        <v>1075.716133408132</v>
      </c>
      <c r="BJ247" s="1378">
        <f t="shared" si="213"/>
        <v>1068.8068715736115</v>
      </c>
      <c r="BK247" s="335">
        <f t="shared" si="212"/>
        <v>1.9207757327639349E-2</v>
      </c>
      <c r="BL247" s="665" t="e">
        <f t="shared" si="214"/>
        <v>#N/A</v>
      </c>
      <c r="BM247" s="683"/>
      <c r="BN247" s="684" t="str">
        <f t="shared" si="215"/>
        <v/>
      </c>
      <c r="BO247" s="685">
        <f t="shared" si="171"/>
        <v>1276.2056261675284</v>
      </c>
      <c r="BP247" s="686">
        <f t="shared" si="172"/>
        <v>866.23478119709671</v>
      </c>
      <c r="BQ247" s="776">
        <v>1015.8265129158825</v>
      </c>
      <c r="BR247" s="691">
        <f t="shared" si="216"/>
        <v>5.2154928015859081E-2</v>
      </c>
      <c r="BS247" s="665" t="e">
        <f t="shared" si="217"/>
        <v>#N/A</v>
      </c>
      <c r="BT247" s="683"/>
      <c r="BU247" s="684" t="str">
        <f t="shared" si="218"/>
        <v/>
      </c>
      <c r="BV247" s="695">
        <f t="shared" si="219"/>
        <v>0.220909368880011</v>
      </c>
      <c r="BW247" s="728">
        <f t="shared" si="220"/>
        <v>-0.11701728496039621</v>
      </c>
      <c r="BX247" s="725">
        <f t="shared" si="166"/>
        <v>6.8401781801516792E-2</v>
      </c>
      <c r="BY247" s="726">
        <f t="shared" si="167"/>
        <v>-0.11545206097382099</v>
      </c>
      <c r="BZ247" s="943">
        <f t="shared" si="173"/>
        <v>3.4868286607375509E-2</v>
      </c>
      <c r="CA247" s="947">
        <f t="shared" si="174"/>
        <v>1147.9452763089826</v>
      </c>
      <c r="CB247" s="831">
        <f t="shared" si="168"/>
        <v>9.4779206777033151E-2</v>
      </c>
      <c r="CC247" s="723">
        <f t="shared" si="169"/>
        <v>0.2983549397125923</v>
      </c>
      <c r="CD247" s="723">
        <f t="shared" si="170"/>
        <v>-0.10879652615852599</v>
      </c>
      <c r="CE247" s="786">
        <f>[3]OUTM!M247</f>
        <v>140.22126835428725</v>
      </c>
      <c r="CF247" s="779">
        <f>[1]OUTM!$T535</f>
        <v>1</v>
      </c>
      <c r="CG247" s="781">
        <f>[1]OUTM!$U535</f>
        <v>1</v>
      </c>
    </row>
    <row r="248" spans="1:85" ht="13.8" x14ac:dyDescent="0.25">
      <c r="A248" s="14">
        <v>2013.1</v>
      </c>
      <c r="B248" s="931">
        <f>[2]Pat!$B248/1000</f>
        <v>89.751000000000005</v>
      </c>
      <c r="C248" s="648">
        <v>1.0732066272239</v>
      </c>
      <c r="D248" s="649">
        <v>1</v>
      </c>
      <c r="E248" s="767">
        <v>78.855636663568106</v>
      </c>
      <c r="F248" s="768">
        <f t="shared" si="175"/>
        <v>83.628816411767744</v>
      </c>
      <c r="G248" s="769">
        <f t="shared" si="176"/>
        <v>83.628816411767744</v>
      </c>
      <c r="H248" s="772">
        <f t="shared" si="181"/>
        <v>80.399067047661489</v>
      </c>
      <c r="I248" s="662">
        <f t="shared" si="182"/>
        <v>7.1204547719004039E-3</v>
      </c>
      <c r="J248" s="665" t="e">
        <f t="shared" si="186"/>
        <v>#N/A</v>
      </c>
      <c r="K248" s="683"/>
      <c r="L248" s="684" t="str">
        <f t="shared" si="221"/>
        <v/>
      </c>
      <c r="M248" s="685">
        <f t="shared" si="193"/>
        <v>83.220433432794579</v>
      </c>
      <c r="N248" s="686">
        <f t="shared" si="194"/>
        <v>54.816198376700569</v>
      </c>
      <c r="O248" s="776">
        <v>67.46217217516957</v>
      </c>
      <c r="P248" s="691">
        <f t="shared" si="177"/>
        <v>0.19176516935891863</v>
      </c>
      <c r="Q248" s="665" t="e">
        <f t="shared" si="187"/>
        <v>#N/A</v>
      </c>
      <c r="R248" s="683"/>
      <c r="S248" s="684" t="str">
        <f t="shared" si="188"/>
        <v/>
      </c>
      <c r="T248" s="695">
        <f t="shared" si="195"/>
        <v>0.23134378856005666</v>
      </c>
      <c r="U248" s="728">
        <f t="shared" si="196"/>
        <v>-0.17839027892646631</v>
      </c>
      <c r="V248" s="725">
        <f t="shared" si="202"/>
        <v>0.21033453300949301</v>
      </c>
      <c r="W248" s="726">
        <f t="shared" si="203"/>
        <v>0.10654707830533017</v>
      </c>
      <c r="X248" s="727">
        <f t="shared" si="208"/>
        <v>0.13367807031451284</v>
      </c>
      <c r="Y248" s="724">
        <f t="shared" si="200"/>
        <v>77.272970514525824</v>
      </c>
      <c r="Z248" s="108">
        <f t="shared" ref="Z248:AB279" si="222">Z$11</f>
        <v>6.8043152465711701E-2</v>
      </c>
      <c r="AA248" s="723">
        <f t="shared" si="222"/>
        <v>0.26104796967449617</v>
      </c>
      <c r="AB248" s="723">
        <f t="shared" si="222"/>
        <v>-0.12496166474307278</v>
      </c>
      <c r="AC248" s="931">
        <f>[2]Pat!$D248/1000</f>
        <v>171.49700000000001</v>
      </c>
      <c r="AD248" s="648">
        <v>1.1221381079423201</v>
      </c>
      <c r="AE248" s="649">
        <v>1</v>
      </c>
      <c r="AF248" s="767">
        <v>153.83435284465901</v>
      </c>
      <c r="AG248" s="768">
        <f t="shared" si="178"/>
        <v>152.83056406887064</v>
      </c>
      <c r="AH248" s="769">
        <f t="shared" si="179"/>
        <v>152.83056406887064</v>
      </c>
      <c r="AI248" s="772">
        <f t="shared" si="183"/>
        <v>153.7817912623081</v>
      </c>
      <c r="AJ248" s="662">
        <f t="shared" si="184"/>
        <v>-2.7160679605059204E-2</v>
      </c>
      <c r="AK248" s="665" t="e">
        <f t="shared" si="185"/>
        <v>#N/A</v>
      </c>
      <c r="AL248" s="683"/>
      <c r="AM248" s="684" t="str">
        <f t="shared" si="197"/>
        <v/>
      </c>
      <c r="AN248" s="685">
        <f t="shared" si="198"/>
        <v>160.86471675385059</v>
      </c>
      <c r="AO248" s="686">
        <f t="shared" si="199"/>
        <v>129.6620379368093</v>
      </c>
      <c r="AP248" s="776">
        <v>144.79691942901721</v>
      </c>
      <c r="AQ248" s="691">
        <f t="shared" si="180"/>
        <v>6.2051539968676517E-2</v>
      </c>
      <c r="AR248" s="665" t="e">
        <f t="shared" si="189"/>
        <v>#N/A</v>
      </c>
      <c r="AS248" s="683"/>
      <c r="AT248" s="684" t="str">
        <f t="shared" si="190"/>
        <v/>
      </c>
      <c r="AU248" s="695">
        <f t="shared" si="191"/>
        <v>0.11154008655047365</v>
      </c>
      <c r="AV248" s="728">
        <f t="shared" si="192"/>
        <v>-0.10131287451619686</v>
      </c>
      <c r="AW248" s="725">
        <f t="shared" si="205"/>
        <v>7.9746105109451237E-2</v>
      </c>
      <c r="AX248" s="726">
        <f t="shared" si="206"/>
        <v>2.2299335174611912E-2</v>
      </c>
      <c r="AY248" s="727">
        <f t="shared" si="209"/>
        <v>4.4354439490900122E-2</v>
      </c>
      <c r="AZ248" s="724">
        <f t="shared" si="201"/>
        <v>152.90210805925651</v>
      </c>
      <c r="BA248" s="108">
        <f t="shared" ref="BA248:BC279" si="223">BA$11</f>
        <v>4.7029155077431911E-2</v>
      </c>
      <c r="BB248" s="723">
        <f t="shared" si="223"/>
        <v>0.1285735137719542</v>
      </c>
      <c r="BC248" s="723">
        <f t="shared" si="223"/>
        <v>-3.4515203617090359E-2</v>
      </c>
      <c r="BD248" s="1387">
        <v>1488.9188445166642</v>
      </c>
      <c r="BE248" s="648">
        <v>1.3628823792192</v>
      </c>
      <c r="BF248" s="649">
        <v>1</v>
      </c>
      <c r="BG248" s="1374">
        <v>1048.4560802394899</v>
      </c>
      <c r="BH248" s="1375">
        <f t="shared" si="211"/>
        <v>1092.477874260632</v>
      </c>
      <c r="BI248" s="1376">
        <f t="shared" si="210"/>
        <v>1092.477874260632</v>
      </c>
      <c r="BJ248" s="1378">
        <f t="shared" si="213"/>
        <v>1072.2413493284766</v>
      </c>
      <c r="BK248" s="335">
        <f t="shared" si="212"/>
        <v>3.2082235861597194E-3</v>
      </c>
      <c r="BL248" s="665" t="e">
        <f t="shared" si="214"/>
        <v>#N/A</v>
      </c>
      <c r="BM248" s="683"/>
      <c r="BN248" s="684" t="str">
        <f t="shared" si="215"/>
        <v/>
      </c>
      <c r="BO248" s="685">
        <f t="shared" si="171"/>
        <v>1276.2056261675284</v>
      </c>
      <c r="BP248" s="686">
        <f t="shared" si="172"/>
        <v>857.92663756483614</v>
      </c>
      <c r="BQ248" s="776">
        <v>1011.2386253964288</v>
      </c>
      <c r="BR248" s="691">
        <f t="shared" si="216"/>
        <v>6.032475659059533E-2</v>
      </c>
      <c r="BS248" s="665" t="e">
        <f t="shared" si="217"/>
        <v>#N/A</v>
      </c>
      <c r="BT248" s="683"/>
      <c r="BU248" s="684" t="str">
        <f t="shared" si="218"/>
        <v/>
      </c>
      <c r="BV248" s="695">
        <f t="shared" si="219"/>
        <v>0.220909368880011</v>
      </c>
      <c r="BW248" s="728">
        <f t="shared" si="220"/>
        <v>-0.1206449137575617</v>
      </c>
      <c r="BX248" s="725">
        <f t="shared" ref="BX248:BX311" si="224">BJ248/BJ236-1</f>
        <v>5.7312203878473911E-2</v>
      </c>
      <c r="BY248" s="726">
        <f t="shared" ref="BY248:BY311" si="225">(BJ248/CA247)^BY$9-1</f>
        <v>-0.11834031412171264</v>
      </c>
      <c r="BZ248" s="943">
        <f t="shared" si="173"/>
        <v>1.4557332135017198E-2</v>
      </c>
      <c r="CA248" s="947">
        <f t="shared" si="174"/>
        <v>1152.7887301940807</v>
      </c>
      <c r="CB248" s="831">
        <f t="shared" ref="CB248:CB311" si="226">$CB$11</f>
        <v>9.4779206777033151E-2</v>
      </c>
      <c r="CC248" s="723">
        <f t="shared" ref="CC248:CC311" si="227">$CC$11</f>
        <v>0.2983549397125923</v>
      </c>
      <c r="CD248" s="723">
        <f t="shared" ref="CD248:CD311" si="228">$CD$11</f>
        <v>-0.10879652615852599</v>
      </c>
      <c r="CE248" s="786">
        <f>[3]OUTM!M248</f>
        <v>138.62367157941128</v>
      </c>
      <c r="CF248" s="779">
        <f>[1]OUTM!$T536</f>
        <v>1</v>
      </c>
      <c r="CG248" s="781">
        <f>[1]OUTM!$U536</f>
        <v>1</v>
      </c>
    </row>
    <row r="249" spans="1:85" ht="13.8" x14ac:dyDescent="0.25">
      <c r="A249" s="14">
        <v>2013.11</v>
      </c>
      <c r="B249" s="931">
        <f>[2]Pat!$B249/1000</f>
        <v>62.069000000000003</v>
      </c>
      <c r="C249" s="648">
        <v>0.82881378068302902</v>
      </c>
      <c r="D249" s="649">
        <v>1</v>
      </c>
      <c r="E249" s="767">
        <v>77.700490909064001</v>
      </c>
      <c r="F249" s="768">
        <f t="shared" si="175"/>
        <v>74.888957503636917</v>
      </c>
      <c r="G249" s="769">
        <f t="shared" si="176"/>
        <v>74.888957503636917</v>
      </c>
      <c r="H249" s="772">
        <f t="shared" si="181"/>
        <v>77.23409609517627</v>
      </c>
      <c r="I249" s="662">
        <f t="shared" si="182"/>
        <v>-4.01615534408611E-2</v>
      </c>
      <c r="J249" s="665" t="e">
        <f t="shared" si="186"/>
        <v>#N/A</v>
      </c>
      <c r="K249" s="683"/>
      <c r="L249" s="684" t="str">
        <f t="shared" si="221"/>
        <v/>
      </c>
      <c r="M249" s="685">
        <f t="shared" si="193"/>
        <v>83.220433432794579</v>
      </c>
      <c r="N249" s="686">
        <f t="shared" si="194"/>
        <v>54.816198376700569</v>
      </c>
      <c r="O249" s="776">
        <v>67.401486454645976</v>
      </c>
      <c r="P249" s="691">
        <f t="shared" si="177"/>
        <v>0.14588119873508409</v>
      </c>
      <c r="Q249" s="665" t="e">
        <f t="shared" si="187"/>
        <v>#N/A</v>
      </c>
      <c r="R249" s="683"/>
      <c r="S249" s="684" t="str">
        <f t="shared" si="188"/>
        <v/>
      </c>
      <c r="T249" s="695">
        <f t="shared" si="195"/>
        <v>0.23134378856005666</v>
      </c>
      <c r="U249" s="728">
        <f t="shared" si="196"/>
        <v>-0.17839027892646631</v>
      </c>
      <c r="V249" s="725">
        <f t="shared" si="202"/>
        <v>0.12900606661875513</v>
      </c>
      <c r="W249" s="726">
        <f t="shared" si="203"/>
        <v>-9.285638006165664E-4</v>
      </c>
      <c r="X249" s="727">
        <f t="shared" si="208"/>
        <v>7.5969474629791867E-2</v>
      </c>
      <c r="Y249" s="724">
        <f t="shared" si="200"/>
        <v>78.008401087833377</v>
      </c>
      <c r="Z249" s="108">
        <f t="shared" si="222"/>
        <v>6.8043152465711701E-2</v>
      </c>
      <c r="AA249" s="723">
        <f t="shared" si="222"/>
        <v>0.26104796967449617</v>
      </c>
      <c r="AB249" s="723">
        <f t="shared" si="222"/>
        <v>-0.12496166474307278</v>
      </c>
      <c r="AC249" s="931">
        <f>[2]Pat!$D249/1000</f>
        <v>147.50299999999999</v>
      </c>
      <c r="AD249" s="648">
        <v>0.99569657859292704</v>
      </c>
      <c r="AE249" s="649">
        <v>1</v>
      </c>
      <c r="AF249" s="767">
        <v>151.51450221347301</v>
      </c>
      <c r="AG249" s="768">
        <f t="shared" si="178"/>
        <v>148.14051104649218</v>
      </c>
      <c r="AH249" s="769">
        <f t="shared" si="179"/>
        <v>148.14051104649218</v>
      </c>
      <c r="AI249" s="772">
        <f t="shared" si="183"/>
        <v>148.21296075278133</v>
      </c>
      <c r="AJ249" s="662">
        <f t="shared" si="184"/>
        <v>-3.688449423965362E-2</v>
      </c>
      <c r="AK249" s="665" t="e">
        <f t="shared" si="185"/>
        <v>#N/A</v>
      </c>
      <c r="AL249" s="683"/>
      <c r="AM249" s="684" t="str">
        <f t="shared" si="197"/>
        <v/>
      </c>
      <c r="AN249" s="685">
        <f t="shared" si="198"/>
        <v>160.86471675385059</v>
      </c>
      <c r="AO249" s="686">
        <f t="shared" si="199"/>
        <v>128.89672635249326</v>
      </c>
      <c r="AP249" s="776">
        <v>144.7811871175592</v>
      </c>
      <c r="AQ249" s="691">
        <f t="shared" si="180"/>
        <v>2.370317375858777E-2</v>
      </c>
      <c r="AR249" s="665" t="e">
        <f t="shared" si="189"/>
        <v>#N/A</v>
      </c>
      <c r="AS249" s="683"/>
      <c r="AT249" s="684" t="str">
        <f t="shared" si="190"/>
        <v/>
      </c>
      <c r="AU249" s="695">
        <f t="shared" si="191"/>
        <v>0.11154008655047365</v>
      </c>
      <c r="AV249" s="728">
        <f t="shared" si="192"/>
        <v>-0.10601044906418644</v>
      </c>
      <c r="AW249" s="725">
        <f t="shared" si="205"/>
        <v>3.4463560019512673E-2</v>
      </c>
      <c r="AX249" s="726">
        <f t="shared" si="206"/>
        <v>-5.5881426826782543E-2</v>
      </c>
      <c r="AY249" s="727">
        <f t="shared" si="209"/>
        <v>5.0086206119697163E-3</v>
      </c>
      <c r="AZ249" s="724">
        <f t="shared" si="201"/>
        <v>153.31358914520189</v>
      </c>
      <c r="BA249" s="108">
        <f t="shared" si="223"/>
        <v>4.7029155077431911E-2</v>
      </c>
      <c r="BB249" s="723">
        <f t="shared" si="223"/>
        <v>0.1285735137719542</v>
      </c>
      <c r="BC249" s="723">
        <f t="shared" si="223"/>
        <v>-3.4515203617090359E-2</v>
      </c>
      <c r="BD249" s="1387">
        <v>1306.795025113609</v>
      </c>
      <c r="BE249" s="648">
        <v>1.12044361604031</v>
      </c>
      <c r="BF249" s="649">
        <v>0</v>
      </c>
      <c r="BG249" s="1374">
        <v>1028.2935153845101</v>
      </c>
      <c r="BH249" s="1375">
        <f t="shared" si="211"/>
        <v>1166.3193099639159</v>
      </c>
      <c r="BI249" s="1376">
        <f t="shared" si="210"/>
        <v>1028.2935153845101</v>
      </c>
      <c r="BJ249" s="1378">
        <f t="shared" si="213"/>
        <v>1036.1638401597334</v>
      </c>
      <c r="BK249" s="335">
        <f t="shared" si="212"/>
        <v>-3.4225898401791202E-2</v>
      </c>
      <c r="BL249" s="665" t="e">
        <f t="shared" si="214"/>
        <v>#N/A</v>
      </c>
      <c r="BM249" s="683"/>
      <c r="BN249" s="684" t="str">
        <f t="shared" si="215"/>
        <v/>
      </c>
      <c r="BO249" s="685">
        <f t="shared" si="171"/>
        <v>1276.2056261675284</v>
      </c>
      <c r="BP249" s="686">
        <f t="shared" si="172"/>
        <v>857.92663756483614</v>
      </c>
      <c r="BQ249" s="776">
        <v>1006.7592665711206</v>
      </c>
      <c r="BR249" s="691">
        <f t="shared" si="216"/>
        <v>2.9207154644586009E-2</v>
      </c>
      <c r="BS249" s="665" t="e">
        <f t="shared" si="217"/>
        <v>#N/A</v>
      </c>
      <c r="BT249" s="683"/>
      <c r="BU249" s="684" t="str">
        <f t="shared" si="218"/>
        <v/>
      </c>
      <c r="BV249" s="695">
        <f t="shared" si="219"/>
        <v>0.220909368880011</v>
      </c>
      <c r="BW249" s="728">
        <f t="shared" si="220"/>
        <v>-0.1206449137575617</v>
      </c>
      <c r="BX249" s="725">
        <f t="shared" si="224"/>
        <v>-2.3994594778523948E-2</v>
      </c>
      <c r="BY249" s="726">
        <f t="shared" si="225"/>
        <v>-0.17873413422661499</v>
      </c>
      <c r="BZ249" s="943">
        <f t="shared" si="173"/>
        <v>-3.9734661510819835E-2</v>
      </c>
      <c r="CA249" s="947">
        <f t="shared" si="174"/>
        <v>1150.6659335941351</v>
      </c>
      <c r="CB249" s="831">
        <f t="shared" si="226"/>
        <v>9.4779206777033151E-2</v>
      </c>
      <c r="CC249" s="723">
        <f t="shared" si="227"/>
        <v>0.2983549397125923</v>
      </c>
      <c r="CD249" s="723">
        <f t="shared" si="228"/>
        <v>-0.10879652615852599</v>
      </c>
      <c r="CE249" s="786">
        <f>[3]OUTM!M249</f>
        <v>138.21956160448084</v>
      </c>
      <c r="CF249" s="779">
        <f>[1]OUTM!$T537</f>
        <v>1</v>
      </c>
      <c r="CG249" s="781">
        <f>[1]OUTM!$U537</f>
        <v>1</v>
      </c>
    </row>
    <row r="250" spans="1:85" ht="13.8" x14ac:dyDescent="0.25">
      <c r="A250" s="14">
        <v>2013.12</v>
      </c>
      <c r="B250" s="931">
        <f>[2]Pat!$B250/1000</f>
        <v>51.012999999999998</v>
      </c>
      <c r="C250" s="648">
        <v>0.56862996585724901</v>
      </c>
      <c r="D250" s="649">
        <v>0</v>
      </c>
      <c r="E250" s="767">
        <v>75.529652961663501</v>
      </c>
      <c r="F250" s="768">
        <f t="shared" si="175"/>
        <v>89.712120470285754</v>
      </c>
      <c r="G250" s="769">
        <f t="shared" si="176"/>
        <v>75.529652961663501</v>
      </c>
      <c r="H250" s="772">
        <f t="shared" si="181"/>
        <v>74.694201231025602</v>
      </c>
      <c r="I250" s="662">
        <f t="shared" si="182"/>
        <v>-3.3438557095696063E-2</v>
      </c>
      <c r="J250" s="665" t="e">
        <f t="shared" si="186"/>
        <v>#N/A</v>
      </c>
      <c r="K250" s="683"/>
      <c r="L250" s="684" t="str">
        <f t="shared" si="221"/>
        <v/>
      </c>
      <c r="M250" s="685">
        <f t="shared" si="193"/>
        <v>83.220433432794579</v>
      </c>
      <c r="N250" s="686">
        <f t="shared" si="194"/>
        <v>53.186723472184752</v>
      </c>
      <c r="O250" s="776">
        <v>67.330111481565467</v>
      </c>
      <c r="P250" s="691">
        <f t="shared" si="177"/>
        <v>0.10937290296149849</v>
      </c>
      <c r="Q250" s="665" t="e">
        <f t="shared" si="187"/>
        <v>#N/A</v>
      </c>
      <c r="R250" s="683"/>
      <c r="S250" s="684" t="str">
        <f t="shared" si="188"/>
        <v/>
      </c>
      <c r="T250" s="695">
        <f t="shared" si="195"/>
        <v>0.23134378856005666</v>
      </c>
      <c r="U250" s="728">
        <f t="shared" si="196"/>
        <v>-0.19810160156085943</v>
      </c>
      <c r="V250" s="725">
        <f t="shared" si="202"/>
        <v>6.6928540589101582E-2</v>
      </c>
      <c r="W250" s="726">
        <f t="shared" si="203"/>
        <v>-7.7021228224437799E-2</v>
      </c>
      <c r="X250" s="727">
        <f t="shared" si="208"/>
        <v>2.7962692887753438E-2</v>
      </c>
      <c r="Y250" s="724">
        <f t="shared" si="200"/>
        <v>78.398865685404658</v>
      </c>
      <c r="Z250" s="108">
        <f t="shared" si="222"/>
        <v>6.8043152465711701E-2</v>
      </c>
      <c r="AA250" s="723">
        <f t="shared" si="222"/>
        <v>0.26104796967449617</v>
      </c>
      <c r="AB250" s="723">
        <f t="shared" si="222"/>
        <v>-0.12496166474307278</v>
      </c>
      <c r="AC250" s="931">
        <f>[2]Pat!$D250/1000</f>
        <v>142.83799999999999</v>
      </c>
      <c r="AD250" s="648">
        <v>1.01674400729724</v>
      </c>
      <c r="AE250" s="649">
        <v>0.63787535982562604</v>
      </c>
      <c r="AF250" s="767">
        <v>149.47308297322499</v>
      </c>
      <c r="AG250" s="768">
        <f t="shared" si="178"/>
        <v>140.485706308414</v>
      </c>
      <c r="AH250" s="769">
        <f t="shared" si="179"/>
        <v>143.74025684927025</v>
      </c>
      <c r="AI250" s="772">
        <f t="shared" si="183"/>
        <v>147.64288120051191</v>
      </c>
      <c r="AJ250" s="662">
        <f t="shared" si="184"/>
        <v>-3.8537704988511521E-3</v>
      </c>
      <c r="AK250" s="665" t="e">
        <f t="shared" si="185"/>
        <v>#N/A</v>
      </c>
      <c r="AL250" s="683"/>
      <c r="AM250" s="684" t="str">
        <f t="shared" si="197"/>
        <v/>
      </c>
      <c r="AN250" s="685">
        <f t="shared" si="198"/>
        <v>160.86471675385059</v>
      </c>
      <c r="AO250" s="686">
        <f t="shared" si="199"/>
        <v>128.89672635249326</v>
      </c>
      <c r="AP250" s="776">
        <v>144.75314984974636</v>
      </c>
      <c r="AQ250" s="691">
        <f t="shared" si="180"/>
        <v>1.9963167321506159E-2</v>
      </c>
      <c r="AR250" s="665" t="e">
        <f t="shared" si="189"/>
        <v>#N/A</v>
      </c>
      <c r="AS250" s="683"/>
      <c r="AT250" s="684" t="str">
        <f t="shared" si="190"/>
        <v/>
      </c>
      <c r="AU250" s="695">
        <f t="shared" si="191"/>
        <v>0.11154008655047365</v>
      </c>
      <c r="AV250" s="728">
        <f t="shared" si="192"/>
        <v>-0.10601044906418644</v>
      </c>
      <c r="AW250" s="725">
        <f t="shared" si="205"/>
        <v>1.2765565771220899E-2</v>
      </c>
      <c r="AX250" s="726">
        <f t="shared" si="206"/>
        <v>-6.7214262375628331E-2</v>
      </c>
      <c r="AY250" s="727">
        <f t="shared" si="209"/>
        <v>-4.7193897711119703E-3</v>
      </c>
      <c r="AZ250" s="724">
        <f t="shared" si="201"/>
        <v>153.46867150699725</v>
      </c>
      <c r="BA250" s="108">
        <f t="shared" si="223"/>
        <v>4.7029155077431911E-2</v>
      </c>
      <c r="BB250" s="723">
        <f t="shared" si="223"/>
        <v>0.1285735137719542</v>
      </c>
      <c r="BC250" s="723">
        <f t="shared" si="223"/>
        <v>-3.4515203617090359E-2</v>
      </c>
      <c r="BD250" s="1387">
        <v>1112.1042663703715</v>
      </c>
      <c r="BE250" s="648">
        <v>1.1170298591199199</v>
      </c>
      <c r="BF250" s="649">
        <v>1</v>
      </c>
      <c r="BG250" s="1374">
        <v>999.77293987015105</v>
      </c>
      <c r="BH250" s="1375">
        <f t="shared" si="211"/>
        <v>995.59045560928053</v>
      </c>
      <c r="BI250" s="1376">
        <f t="shared" si="210"/>
        <v>995.59045560928053</v>
      </c>
      <c r="BJ250" s="1378">
        <f t="shared" si="213"/>
        <v>994.41878943352992</v>
      </c>
      <c r="BK250" s="335">
        <f t="shared" si="212"/>
        <v>-4.1122121922958457E-2</v>
      </c>
      <c r="BL250" s="665" t="e">
        <f t="shared" si="214"/>
        <v>#N/A</v>
      </c>
      <c r="BM250" s="683"/>
      <c r="BN250" s="684" t="str">
        <f t="shared" si="215"/>
        <v/>
      </c>
      <c r="BO250" s="685">
        <f t="shared" ref="BO250:BO313" si="229">MAX(BJ241:BJ259)</f>
        <v>1276.2056261675284</v>
      </c>
      <c r="BP250" s="686">
        <f t="shared" ref="BP250:BP313" si="230">MIN(BJ241:BJ259)</f>
        <v>834.49686166242941</v>
      </c>
      <c r="BQ250" s="776">
        <v>1002.3951994794485</v>
      </c>
      <c r="BR250" s="691">
        <f t="shared" si="216"/>
        <v>-7.9573506038943531E-3</v>
      </c>
      <c r="BS250" s="665" t="e">
        <f t="shared" si="217"/>
        <v>#N/A</v>
      </c>
      <c r="BT250" s="683"/>
      <c r="BU250" s="684" t="str">
        <f t="shared" si="218"/>
        <v/>
      </c>
      <c r="BV250" s="695">
        <f t="shared" si="219"/>
        <v>0.220909368880011</v>
      </c>
      <c r="BW250" s="728">
        <f t="shared" si="220"/>
        <v>-0.13913332216509355</v>
      </c>
      <c r="BX250" s="725">
        <f t="shared" si="224"/>
        <v>-0.13435007200036986</v>
      </c>
      <c r="BY250" s="726">
        <f t="shared" si="225"/>
        <v>-0.2361802369458712</v>
      </c>
      <c r="BZ250" s="943">
        <f t="shared" si="173"/>
        <v>-9.6057492324736926E-2</v>
      </c>
      <c r="CA250" s="947">
        <f t="shared" si="174"/>
        <v>1137.8046687381402</v>
      </c>
      <c r="CB250" s="831">
        <f t="shared" si="226"/>
        <v>9.4779206777033151E-2</v>
      </c>
      <c r="CC250" s="723">
        <f t="shared" si="227"/>
        <v>0.2983549397125923</v>
      </c>
      <c r="CD250" s="723">
        <f t="shared" si="228"/>
        <v>-0.10879652615852599</v>
      </c>
      <c r="CE250" s="786">
        <f>[3]OUTM!M250</f>
        <v>139.07685480170284</v>
      </c>
      <c r="CF250" s="779">
        <f>[1]OUTM!$T538</f>
        <v>1</v>
      </c>
      <c r="CG250" s="781">
        <f>[1]OUTM!$U538</f>
        <v>1</v>
      </c>
    </row>
    <row r="251" spans="1:85" ht="13.8" x14ac:dyDescent="0.25">
      <c r="A251" s="14">
        <v>2014.01</v>
      </c>
      <c r="B251" s="931">
        <f>[2]Pat!$B251/1000</f>
        <v>109.36</v>
      </c>
      <c r="C251" s="648">
        <v>1.5016090910497899</v>
      </c>
      <c r="D251" s="649">
        <v>1</v>
      </c>
      <c r="E251" s="767">
        <v>72.087408749358104</v>
      </c>
      <c r="F251" s="768">
        <f t="shared" si="175"/>
        <v>72.828541497138474</v>
      </c>
      <c r="G251" s="769">
        <f t="shared" si="176"/>
        <v>72.828541497138474</v>
      </c>
      <c r="H251" s="772">
        <f t="shared" si="181"/>
        <v>72.550212940137172</v>
      </c>
      <c r="I251" s="662">
        <f t="shared" si="182"/>
        <v>-2.9123547289194727E-2</v>
      </c>
      <c r="J251" s="665" t="e">
        <f t="shared" si="186"/>
        <v>#N/A</v>
      </c>
      <c r="K251" s="683"/>
      <c r="L251" s="684" t="str">
        <f t="shared" si="221"/>
        <v/>
      </c>
      <c r="M251" s="685">
        <f t="shared" si="193"/>
        <v>83.220433432794579</v>
      </c>
      <c r="N251" s="686">
        <f t="shared" si="194"/>
        <v>51.023102516187059</v>
      </c>
      <c r="O251" s="776">
        <v>67.24874041698753</v>
      </c>
      <c r="P251" s="691">
        <f t="shared" si="177"/>
        <v>7.8833781722556173E-2</v>
      </c>
      <c r="Q251" s="665" t="e">
        <f t="shared" si="187"/>
        <v>#N/A</v>
      </c>
      <c r="R251" s="683"/>
      <c r="S251" s="684" t="str">
        <f t="shared" si="188"/>
        <v/>
      </c>
      <c r="T251" s="695">
        <f t="shared" si="195"/>
        <v>0.23134378856005666</v>
      </c>
      <c r="U251" s="728">
        <f t="shared" si="196"/>
        <v>-0.22910186703788105</v>
      </c>
      <c r="V251" s="725">
        <f t="shared" si="202"/>
        <v>1.3780427209416857E-2</v>
      </c>
      <c r="W251" s="726">
        <f t="shared" si="203"/>
        <v>-0.13336147299524137</v>
      </c>
      <c r="X251" s="727">
        <f t="shared" si="208"/>
        <v>-1.1304916049234337E-2</v>
      </c>
      <c r="Y251" s="724">
        <f t="shared" si="200"/>
        <v>78.481047594295362</v>
      </c>
      <c r="Z251" s="108">
        <f t="shared" si="222"/>
        <v>6.8043152465711701E-2</v>
      </c>
      <c r="AA251" s="723">
        <f t="shared" si="222"/>
        <v>0.26104796967449617</v>
      </c>
      <c r="AB251" s="723">
        <f t="shared" si="222"/>
        <v>-0.12496166474307278</v>
      </c>
      <c r="AC251" s="931">
        <f>[2]Pat!$D251/1000</f>
        <v>162.667</v>
      </c>
      <c r="AD251" s="648">
        <v>1.0497997743805001</v>
      </c>
      <c r="AE251" s="649">
        <v>1</v>
      </c>
      <c r="AF251" s="767">
        <v>147.18900202264601</v>
      </c>
      <c r="AG251" s="768">
        <f t="shared" si="178"/>
        <v>154.95050005701498</v>
      </c>
      <c r="AH251" s="769">
        <f t="shared" si="179"/>
        <v>154.95050005701498</v>
      </c>
      <c r="AI251" s="772">
        <f t="shared" si="183"/>
        <v>149.56297407389329</v>
      </c>
      <c r="AJ251" s="662">
        <f t="shared" si="184"/>
        <v>1.2921142389834103E-2</v>
      </c>
      <c r="AK251" s="665" t="e">
        <f t="shared" si="185"/>
        <v>#N/A</v>
      </c>
      <c r="AL251" s="683"/>
      <c r="AM251" s="684" t="str">
        <f t="shared" si="197"/>
        <v/>
      </c>
      <c r="AN251" s="685">
        <f t="shared" si="198"/>
        <v>160.86471675385059</v>
      </c>
      <c r="AO251" s="686">
        <f t="shared" si="199"/>
        <v>128.89672635249326</v>
      </c>
      <c r="AP251" s="776">
        <v>144.71358745375466</v>
      </c>
      <c r="AQ251" s="691">
        <f t="shared" si="180"/>
        <v>3.35102370514333E-2</v>
      </c>
      <c r="AR251" s="665" t="e">
        <f t="shared" si="189"/>
        <v>#N/A</v>
      </c>
      <c r="AS251" s="683"/>
      <c r="AT251" s="684" t="str">
        <f t="shared" si="190"/>
        <v/>
      </c>
      <c r="AU251" s="695">
        <f t="shared" si="191"/>
        <v>0.11154008655047365</v>
      </c>
      <c r="AV251" s="728">
        <f t="shared" si="192"/>
        <v>-0.10601044906418644</v>
      </c>
      <c r="AW251" s="725">
        <f t="shared" si="205"/>
        <v>2.8263109629466987E-2</v>
      </c>
      <c r="AX251" s="726">
        <f t="shared" si="206"/>
        <v>-4.6477107793023609E-2</v>
      </c>
      <c r="AY251" s="727">
        <f t="shared" si="209"/>
        <v>3.8311754928899155E-4</v>
      </c>
      <c r="AZ251" s="724">
        <f t="shared" si="201"/>
        <v>153.81124876933845</v>
      </c>
      <c r="BA251" s="108">
        <f t="shared" si="223"/>
        <v>4.7029155077431911E-2</v>
      </c>
      <c r="BB251" s="723">
        <f t="shared" si="223"/>
        <v>0.1285735137719542</v>
      </c>
      <c r="BC251" s="723">
        <f t="shared" si="223"/>
        <v>-3.4515203617090359E-2</v>
      </c>
      <c r="BD251" s="1387">
        <f>[2]Pat!$F251</f>
        <v>1014</v>
      </c>
      <c r="BE251" s="648">
        <v>1.0582333816455001</v>
      </c>
      <c r="BF251" s="649">
        <v>1</v>
      </c>
      <c r="BG251" s="1374">
        <v>964.14385518551398</v>
      </c>
      <c r="BH251" s="1375">
        <f t="shared" si="211"/>
        <v>958.20073113104843</v>
      </c>
      <c r="BI251" s="1376">
        <f t="shared" si="210"/>
        <v>958.20073113104843</v>
      </c>
      <c r="BJ251" s="1378">
        <f t="shared" si="213"/>
        <v>963.39335179721547</v>
      </c>
      <c r="BK251" s="335">
        <f t="shared" si="212"/>
        <v>-3.1696641863594284E-2</v>
      </c>
      <c r="BL251" s="665" t="e">
        <f t="shared" si="214"/>
        <v>#N/A</v>
      </c>
      <c r="BM251" s="683"/>
      <c r="BN251" s="684" t="str">
        <f t="shared" si="215"/>
        <v/>
      </c>
      <c r="BO251" s="685">
        <f t="shared" si="229"/>
        <v>1243.3481375303368</v>
      </c>
      <c r="BP251" s="686">
        <f t="shared" si="230"/>
        <v>812.2555699241359</v>
      </c>
      <c r="BQ251" s="776">
        <v>998.15333983262428</v>
      </c>
      <c r="BR251" s="691">
        <f t="shared" si="216"/>
        <v>-3.4824296676938982E-2</v>
      </c>
      <c r="BS251" s="665" t="e">
        <f t="shared" si="217"/>
        <v>#N/A</v>
      </c>
      <c r="BT251" s="683"/>
      <c r="BU251" s="684" t="str">
        <f t="shared" si="218"/>
        <v/>
      </c>
      <c r="BV251" s="695">
        <f t="shared" si="219"/>
        <v>0.19532353121398272</v>
      </c>
      <c r="BW251" s="728">
        <f t="shared" si="220"/>
        <v>-0.15957983665474895</v>
      </c>
      <c r="BX251" s="725">
        <f t="shared" si="224"/>
        <v>-0.20349204571648716</v>
      </c>
      <c r="BY251" s="726">
        <f t="shared" si="225"/>
        <v>-0.2644885875996601</v>
      </c>
      <c r="BZ251" s="943">
        <f t="shared" si="173"/>
        <v>-0.13775740389698765</v>
      </c>
      <c r="CA251" s="947">
        <f t="shared" si="174"/>
        <v>1117.2940047691882</v>
      </c>
      <c r="CB251" s="831">
        <f t="shared" si="226"/>
        <v>9.4779206777033151E-2</v>
      </c>
      <c r="CC251" s="723">
        <f t="shared" si="227"/>
        <v>0.2983549397125923</v>
      </c>
      <c r="CD251" s="723">
        <f t="shared" si="228"/>
        <v>-0.10879652615852599</v>
      </c>
      <c r="CE251" s="786">
        <f>[3]OUTM!M251</f>
        <v>139.35724487082061</v>
      </c>
      <c r="CF251" s="779">
        <f>[1]OUTM!$T539</f>
        <v>1</v>
      </c>
      <c r="CG251" s="781">
        <f>[1]OUTM!$U539</f>
        <v>1</v>
      </c>
    </row>
    <row r="252" spans="1:85" ht="13.8" x14ac:dyDescent="0.25">
      <c r="A252" s="14">
        <v>2014.02</v>
      </c>
      <c r="B252" s="931">
        <f>[2]Pat!$B252/1000</f>
        <v>58.887999999999998</v>
      </c>
      <c r="C252" s="648">
        <v>0.85327471508470598</v>
      </c>
      <c r="D252" s="649">
        <v>1</v>
      </c>
      <c r="E252" s="767">
        <v>67.849018367795495</v>
      </c>
      <c r="F252" s="768">
        <f t="shared" si="175"/>
        <v>69.014115804608238</v>
      </c>
      <c r="G252" s="769">
        <f t="shared" si="176"/>
        <v>69.014115804608238</v>
      </c>
      <c r="H252" s="772">
        <f t="shared" si="181"/>
        <v>68.592687234872216</v>
      </c>
      <c r="I252" s="662">
        <f t="shared" si="182"/>
        <v>-5.6092985432137213E-2</v>
      </c>
      <c r="J252" s="665" t="e">
        <f t="shared" si="186"/>
        <v>#N/A</v>
      </c>
      <c r="K252" s="683"/>
      <c r="L252" s="684" t="str">
        <f t="shared" si="221"/>
        <v/>
      </c>
      <c r="M252" s="685">
        <f t="shared" si="193"/>
        <v>83.220433432794579</v>
      </c>
      <c r="N252" s="686">
        <f t="shared" si="194"/>
        <v>50.350639579191906</v>
      </c>
      <c r="O252" s="776">
        <v>67.15810465712093</v>
      </c>
      <c r="P252" s="691">
        <f t="shared" si="177"/>
        <v>2.1361272553411359E-2</v>
      </c>
      <c r="Q252" s="665" t="e">
        <f t="shared" si="187"/>
        <v>#N/A</v>
      </c>
      <c r="R252" s="683"/>
      <c r="S252" s="684" t="str">
        <f t="shared" si="188"/>
        <v/>
      </c>
      <c r="T252" s="695">
        <f t="shared" si="195"/>
        <v>0.23134378856005666</v>
      </c>
      <c r="U252" s="728">
        <f t="shared" si="196"/>
        <v>-0.23761358523983145</v>
      </c>
      <c r="V252" s="725">
        <f t="shared" si="202"/>
        <v>-8.3206348306763434E-2</v>
      </c>
      <c r="W252" s="726">
        <f t="shared" si="203"/>
        <v>-0.22012670748629148</v>
      </c>
      <c r="X252" s="727">
        <f t="shared" si="208"/>
        <v>-7.1885708297333872E-2</v>
      </c>
      <c r="Y252" s="724">
        <f t="shared" si="200"/>
        <v>77.962269730557907</v>
      </c>
      <c r="Z252" s="108">
        <f t="shared" si="222"/>
        <v>6.8043152465711701E-2</v>
      </c>
      <c r="AA252" s="723">
        <f t="shared" si="222"/>
        <v>0.26104796967449617</v>
      </c>
      <c r="AB252" s="723">
        <f t="shared" si="222"/>
        <v>-0.12496166474307278</v>
      </c>
      <c r="AC252" s="931">
        <f>[2]Pat!$D252/1000</f>
        <v>138.154</v>
      </c>
      <c r="AD252" s="648">
        <v>0.84646833994273396</v>
      </c>
      <c r="AE252" s="649">
        <v>0</v>
      </c>
      <c r="AF252" s="767">
        <v>144.610639332273</v>
      </c>
      <c r="AG252" s="768">
        <f t="shared" si="178"/>
        <v>163.21224726414044</v>
      </c>
      <c r="AH252" s="769">
        <f t="shared" si="179"/>
        <v>144.610639332273</v>
      </c>
      <c r="AI252" s="772">
        <f t="shared" si="183"/>
        <v>146.41312931882973</v>
      </c>
      <c r="AJ252" s="662">
        <f t="shared" si="184"/>
        <v>-2.1285256755613081E-2</v>
      </c>
      <c r="AK252" s="665" t="e">
        <f t="shared" si="185"/>
        <v>#N/A</v>
      </c>
      <c r="AL252" s="683"/>
      <c r="AM252" s="684" t="str">
        <f t="shared" si="197"/>
        <v/>
      </c>
      <c r="AN252" s="685">
        <f t="shared" si="198"/>
        <v>160.86471675385059</v>
      </c>
      <c r="AO252" s="686">
        <f t="shared" si="199"/>
        <v>128.89672635249326</v>
      </c>
      <c r="AP252" s="776">
        <v>144.66329476155732</v>
      </c>
      <c r="AQ252" s="691">
        <f t="shared" si="180"/>
        <v>1.2095912512960494E-2</v>
      </c>
      <c r="AR252" s="665" t="e">
        <f t="shared" si="189"/>
        <v>#N/A</v>
      </c>
      <c r="AS252" s="683"/>
      <c r="AT252" s="684" t="str">
        <f t="shared" si="190"/>
        <v/>
      </c>
      <c r="AU252" s="695">
        <f t="shared" si="191"/>
        <v>0.11154008655047365</v>
      </c>
      <c r="AV252" s="728">
        <f t="shared" si="192"/>
        <v>-0.10601044906418644</v>
      </c>
      <c r="AW252" s="725">
        <f t="shared" si="205"/>
        <v>-4.8673893129463908E-3</v>
      </c>
      <c r="AX252" s="726">
        <f t="shared" si="206"/>
        <v>-8.6986078302501268E-2</v>
      </c>
      <c r="AY252" s="727">
        <f t="shared" si="209"/>
        <v>-2.5082823379679042E-2</v>
      </c>
      <c r="AZ252" s="724">
        <f t="shared" si="201"/>
        <v>153.75157081844125</v>
      </c>
      <c r="BA252" s="108">
        <f t="shared" si="223"/>
        <v>4.7029155077431911E-2</v>
      </c>
      <c r="BB252" s="723">
        <f t="shared" si="223"/>
        <v>0.1285735137719542</v>
      </c>
      <c r="BC252" s="723">
        <f t="shared" si="223"/>
        <v>-3.4515203617090359E-2</v>
      </c>
      <c r="BD252" s="1387">
        <f>[2]Pat!$F252</f>
        <v>781</v>
      </c>
      <c r="BE252" s="648">
        <v>0.82945555839900398</v>
      </c>
      <c r="BF252" s="649">
        <v>1</v>
      </c>
      <c r="BG252" s="1374">
        <v>926.49040038422902</v>
      </c>
      <c r="BH252" s="1375">
        <f t="shared" si="211"/>
        <v>941.58148931748462</v>
      </c>
      <c r="BI252" s="1376">
        <f t="shared" si="210"/>
        <v>941.58148931748462</v>
      </c>
      <c r="BJ252" s="1378">
        <f t="shared" si="213"/>
        <v>926.8868411267872</v>
      </c>
      <c r="BK252" s="335">
        <f t="shared" si="212"/>
        <v>-3.8630305268489068E-2</v>
      </c>
      <c r="BL252" s="665" t="e">
        <f t="shared" si="214"/>
        <v>#N/A</v>
      </c>
      <c r="BM252" s="683"/>
      <c r="BN252" s="684" t="str">
        <f t="shared" si="215"/>
        <v/>
      </c>
      <c r="BO252" s="685">
        <f t="shared" si="229"/>
        <v>1206.9941891306546</v>
      </c>
      <c r="BP252" s="686">
        <f t="shared" si="230"/>
        <v>792.78377914922476</v>
      </c>
      <c r="BQ252" s="776">
        <v>994.04056192747737</v>
      </c>
      <c r="BR252" s="691">
        <f t="shared" si="216"/>
        <v>-6.7556318497181689E-2</v>
      </c>
      <c r="BS252" s="665" t="e">
        <f t="shared" si="217"/>
        <v>#N/A</v>
      </c>
      <c r="BT252" s="683"/>
      <c r="BU252" s="684" t="str">
        <f t="shared" si="218"/>
        <v/>
      </c>
      <c r="BV252" s="695">
        <f t="shared" si="219"/>
        <v>0.16602243127369332</v>
      </c>
      <c r="BW252" s="728">
        <f t="shared" si="220"/>
        <v>-0.17741997361972461</v>
      </c>
      <c r="BX252" s="725">
        <f t="shared" si="224"/>
        <v>-0.26140358328078861</v>
      </c>
      <c r="BY252" s="726">
        <f t="shared" si="225"/>
        <v>-0.29172536503121682</v>
      </c>
      <c r="BZ252" s="943">
        <f t="shared" si="173"/>
        <v>-0.17719909053512661</v>
      </c>
      <c r="CA252" s="947">
        <f t="shared" si="174"/>
        <v>1089.9570703620557</v>
      </c>
      <c r="CB252" s="831">
        <f t="shared" si="226"/>
        <v>9.4779206777033151E-2</v>
      </c>
      <c r="CC252" s="723">
        <f t="shared" si="227"/>
        <v>0.2983549397125923</v>
      </c>
      <c r="CD252" s="723">
        <f t="shared" si="228"/>
        <v>-0.10879652615852599</v>
      </c>
      <c r="CE252" s="786">
        <f>[3]OUTM!M252</f>
        <v>138.19917105977828</v>
      </c>
      <c r="CF252" s="779">
        <f>[1]OUTM!$T540</f>
        <v>1</v>
      </c>
      <c r="CG252" s="781">
        <f>[1]OUTM!$U540</f>
        <v>1</v>
      </c>
    </row>
    <row r="253" spans="1:85" ht="13.8" x14ac:dyDescent="0.25">
      <c r="A253" s="14">
        <v>2014.03</v>
      </c>
      <c r="B253" s="931">
        <f>[2]Pat!$B253/1000</f>
        <v>51.847000000000001</v>
      </c>
      <c r="C253" s="648">
        <v>0.99765493700919206</v>
      </c>
      <c r="D253" s="649">
        <v>0</v>
      </c>
      <c r="E253" s="767">
        <v>63.513975833133898</v>
      </c>
      <c r="F253" s="768">
        <f t="shared" si="175"/>
        <v>51.968870274354487</v>
      </c>
      <c r="G253" s="769">
        <f t="shared" si="176"/>
        <v>63.513975833133898</v>
      </c>
      <c r="H253" s="772">
        <f t="shared" si="181"/>
        <v>63.466599242007085</v>
      </c>
      <c r="I253" s="662">
        <f t="shared" si="182"/>
        <v>-7.7672157649641527E-2</v>
      </c>
      <c r="J253" s="665" t="e">
        <f t="shared" si="186"/>
        <v>#N/A</v>
      </c>
      <c r="K253" s="683"/>
      <c r="L253" s="684" t="str">
        <f t="shared" si="221"/>
        <v/>
      </c>
      <c r="M253" s="685">
        <f t="shared" si="193"/>
        <v>81.097782667836512</v>
      </c>
      <c r="N253" s="686">
        <f t="shared" si="194"/>
        <v>49.872287159731599</v>
      </c>
      <c r="O253" s="776">
        <v>67.058963123992328</v>
      </c>
      <c r="P253" s="691">
        <f t="shared" si="177"/>
        <v>-5.357022707528214E-2</v>
      </c>
      <c r="Q253" s="665" t="e">
        <f t="shared" si="187"/>
        <v>#N/A</v>
      </c>
      <c r="R253" s="683"/>
      <c r="S253" s="684" t="str">
        <f t="shared" si="188"/>
        <v/>
      </c>
      <c r="T253" s="695">
        <f t="shared" si="195"/>
        <v>0.19991694566816842</v>
      </c>
      <c r="U253" s="728">
        <f t="shared" si="196"/>
        <v>-0.24317838776847023</v>
      </c>
      <c r="V253" s="725">
        <f t="shared" si="202"/>
        <v>-0.1947706173197461</v>
      </c>
      <c r="W253" s="726">
        <f t="shared" si="203"/>
        <v>-0.31598439981581261</v>
      </c>
      <c r="X253" s="727">
        <f t="shared" si="208"/>
        <v>-0.14767037726493148</v>
      </c>
      <c r="Y253" s="724">
        <f t="shared" si="200"/>
        <v>76.682983254406551</v>
      </c>
      <c r="Z253" s="108">
        <f t="shared" si="222"/>
        <v>6.8043152465711701E-2</v>
      </c>
      <c r="AA253" s="723">
        <f t="shared" si="222"/>
        <v>0.26104796967449617</v>
      </c>
      <c r="AB253" s="723">
        <f t="shared" si="222"/>
        <v>-0.12496166474307278</v>
      </c>
      <c r="AC253" s="931">
        <f>[2]Pat!$D253/1000</f>
        <v>122.35</v>
      </c>
      <c r="AD253" s="648">
        <v>0.95667728385889295</v>
      </c>
      <c r="AE253" s="649">
        <v>0</v>
      </c>
      <c r="AF253" s="767">
        <v>141.48073855375799</v>
      </c>
      <c r="AG253" s="768">
        <f t="shared" si="178"/>
        <v>127.89056671909674</v>
      </c>
      <c r="AH253" s="769">
        <f t="shared" si="179"/>
        <v>141.48073855375799</v>
      </c>
      <c r="AI253" s="772">
        <f t="shared" si="183"/>
        <v>141.57441800147674</v>
      </c>
      <c r="AJ253" s="662">
        <f t="shared" si="184"/>
        <v>-3.3606777539080882E-2</v>
      </c>
      <c r="AK253" s="665" t="e">
        <f t="shared" si="185"/>
        <v>#N/A</v>
      </c>
      <c r="AL253" s="683"/>
      <c r="AM253" s="684" t="str">
        <f t="shared" si="197"/>
        <v/>
      </c>
      <c r="AN253" s="685">
        <f t="shared" si="198"/>
        <v>160.86471675385059</v>
      </c>
      <c r="AO253" s="686">
        <f t="shared" si="199"/>
        <v>128.89672635249326</v>
      </c>
      <c r="AP253" s="776">
        <v>144.60309178366666</v>
      </c>
      <c r="AQ253" s="691">
        <f t="shared" si="180"/>
        <v>-2.0944737383077228E-2</v>
      </c>
      <c r="AR253" s="665" t="e">
        <f t="shared" si="189"/>
        <v>#N/A</v>
      </c>
      <c r="AS253" s="683"/>
      <c r="AT253" s="684" t="str">
        <f t="shared" si="190"/>
        <v/>
      </c>
      <c r="AU253" s="695">
        <f t="shared" si="191"/>
        <v>0.11154008655047365</v>
      </c>
      <c r="AV253" s="728">
        <f t="shared" si="192"/>
        <v>-0.10601044906418644</v>
      </c>
      <c r="AW253" s="725">
        <f t="shared" si="205"/>
        <v>-5.8716403327959577E-2</v>
      </c>
      <c r="AX253" s="726">
        <f t="shared" si="206"/>
        <v>-0.14129599294294914</v>
      </c>
      <c r="AY253" s="727">
        <f t="shared" si="209"/>
        <v>-6.0093289730938748E-2</v>
      </c>
      <c r="AZ253" s="724">
        <f t="shared" si="201"/>
        <v>153.01563067442885</v>
      </c>
      <c r="BA253" s="108">
        <f t="shared" si="223"/>
        <v>4.7029155077431911E-2</v>
      </c>
      <c r="BB253" s="723">
        <f t="shared" si="223"/>
        <v>0.1285735137719542</v>
      </c>
      <c r="BC253" s="723">
        <f t="shared" si="223"/>
        <v>-3.4515203617090359E-2</v>
      </c>
      <c r="BD253" s="1387">
        <f>[2]Pat!$F253</f>
        <v>659</v>
      </c>
      <c r="BE253" s="648">
        <v>0.76080863035559099</v>
      </c>
      <c r="BF253" s="649">
        <v>1</v>
      </c>
      <c r="BG253" s="1374">
        <v>897.42580845564498</v>
      </c>
      <c r="BH253" s="1375">
        <f t="shared" si="211"/>
        <v>866.18365474113102</v>
      </c>
      <c r="BI253" s="1376">
        <f t="shared" si="210"/>
        <v>866.18365474113102</v>
      </c>
      <c r="BJ253" s="1378">
        <f t="shared" si="213"/>
        <v>880.80570543809745</v>
      </c>
      <c r="BK253" s="335">
        <f t="shared" si="212"/>
        <v>-5.0994425181637597E-2</v>
      </c>
      <c r="BL253" s="665" t="e">
        <f t="shared" si="214"/>
        <v>#N/A</v>
      </c>
      <c r="BM253" s="683"/>
      <c r="BN253" s="684" t="str">
        <f t="shared" si="215"/>
        <v/>
      </c>
      <c r="BO253" s="685">
        <f t="shared" si="229"/>
        <v>1159.9192499350975</v>
      </c>
      <c r="BP253" s="686">
        <f t="shared" si="230"/>
        <v>776.85785028667965</v>
      </c>
      <c r="BQ253" s="776">
        <v>990.06355958322536</v>
      </c>
      <c r="BR253" s="691">
        <f t="shared" si="216"/>
        <v>-0.11035438390553509</v>
      </c>
      <c r="BS253" s="665" t="e">
        <f t="shared" si="217"/>
        <v>#N/A</v>
      </c>
      <c r="BT253" s="683"/>
      <c r="BU253" s="684" t="str">
        <f t="shared" si="218"/>
        <v/>
      </c>
      <c r="BV253" s="695">
        <f t="shared" si="219"/>
        <v>0.12594047194880109</v>
      </c>
      <c r="BW253" s="728">
        <f t="shared" si="220"/>
        <v>-0.19181570458659214</v>
      </c>
      <c r="BX253" s="725">
        <f t="shared" si="224"/>
        <v>-0.30982461808825046</v>
      </c>
      <c r="BY253" s="726">
        <f t="shared" si="225"/>
        <v>-0.32519743410159396</v>
      </c>
      <c r="BZ253" s="943">
        <f t="shared" ref="BZ253:BZ316" si="231">(BJ253/CA246)^BZ$9-1</f>
        <v>-0.22082185696458467</v>
      </c>
      <c r="CA253" s="947">
        <f t="shared" si="174"/>
        <v>1057.0070769679364</v>
      </c>
      <c r="CB253" s="831">
        <f t="shared" si="226"/>
        <v>9.4779206777033151E-2</v>
      </c>
      <c r="CC253" s="723">
        <f t="shared" si="227"/>
        <v>0.2983549397125923</v>
      </c>
      <c r="CD253" s="723">
        <f t="shared" si="228"/>
        <v>-0.10879652615852599</v>
      </c>
      <c r="CE253" s="786">
        <f>[3]OUTM!M253</f>
        <v>136.78561808130922</v>
      </c>
      <c r="CF253" s="779">
        <f>[1]OUTM!$T541</f>
        <v>1</v>
      </c>
      <c r="CG253" s="781">
        <f>[1]OUTM!$U541</f>
        <v>1</v>
      </c>
    </row>
    <row r="254" spans="1:85" ht="13.8" x14ac:dyDescent="0.25">
      <c r="A254" s="14">
        <v>2014.04</v>
      </c>
      <c r="B254" s="931">
        <f>[2]Pat!$B254/1000</f>
        <v>53.759</v>
      </c>
      <c r="C254" s="648">
        <v>0.92969517273256896</v>
      </c>
      <c r="D254" s="649">
        <v>1</v>
      </c>
      <c r="E254" s="767">
        <v>59.847157581146199</v>
      </c>
      <c r="F254" s="768">
        <f t="shared" si="175"/>
        <v>57.824329497152313</v>
      </c>
      <c r="G254" s="769">
        <f t="shared" si="176"/>
        <v>57.824329497152313</v>
      </c>
      <c r="H254" s="772">
        <f t="shared" si="181"/>
        <v>58.656197409109794</v>
      </c>
      <c r="I254" s="662">
        <f t="shared" si="182"/>
        <v>-7.8820534133701881E-2</v>
      </c>
      <c r="J254" s="665" t="e">
        <f t="shared" si="186"/>
        <v>#N/A</v>
      </c>
      <c r="K254" s="683"/>
      <c r="L254" s="684" t="str">
        <f t="shared" si="221"/>
        <v/>
      </c>
      <c r="M254" s="685">
        <f t="shared" si="193"/>
        <v>80.399067047661489</v>
      </c>
      <c r="N254" s="686">
        <f t="shared" si="194"/>
        <v>49.562892439342214</v>
      </c>
      <c r="O254" s="776">
        <v>66.95208218813606</v>
      </c>
      <c r="P254" s="691">
        <f t="shared" si="177"/>
        <v>-0.12390779357264414</v>
      </c>
      <c r="Q254" s="665" t="e">
        <f t="shared" si="187"/>
        <v>#N/A</v>
      </c>
      <c r="R254" s="683"/>
      <c r="S254" s="684" t="str">
        <f t="shared" si="188"/>
        <v/>
      </c>
      <c r="T254" s="695">
        <f t="shared" si="195"/>
        <v>0.19176516935891863</v>
      </c>
      <c r="U254" s="728">
        <f t="shared" si="196"/>
        <v>-0.24616274158854856</v>
      </c>
      <c r="V254" s="725">
        <f t="shared" si="202"/>
        <v>-0.28487088039368991</v>
      </c>
      <c r="W254" s="726">
        <f t="shared" si="203"/>
        <v>-0.39027330640066504</v>
      </c>
      <c r="X254" s="727">
        <f t="shared" si="208"/>
        <v>-0.22123804679794834</v>
      </c>
      <c r="Y254" s="724">
        <f t="shared" si="200"/>
        <v>74.735847399453306</v>
      </c>
      <c r="Z254" s="108">
        <f t="shared" si="222"/>
        <v>6.8043152465711701E-2</v>
      </c>
      <c r="AA254" s="723">
        <f t="shared" si="222"/>
        <v>0.26104796967449617</v>
      </c>
      <c r="AB254" s="723">
        <f t="shared" si="222"/>
        <v>-0.12496166474307278</v>
      </c>
      <c r="AC254" s="931">
        <f>[2]Pat!$D254/1000</f>
        <v>126.714</v>
      </c>
      <c r="AD254" s="648">
        <v>0.91341497594224297</v>
      </c>
      <c r="AE254" s="649">
        <v>1</v>
      </c>
      <c r="AF254" s="767">
        <v>137.747142650417</v>
      </c>
      <c r="AG254" s="768">
        <f t="shared" si="178"/>
        <v>138.72555556611803</v>
      </c>
      <c r="AH254" s="769">
        <f t="shared" si="179"/>
        <v>138.72555556611803</v>
      </c>
      <c r="AI254" s="772">
        <f t="shared" si="183"/>
        <v>137.47490056216157</v>
      </c>
      <c r="AJ254" s="662">
        <f t="shared" si="184"/>
        <v>-2.9384142028739253E-2</v>
      </c>
      <c r="AK254" s="665" t="e">
        <f t="shared" si="185"/>
        <v>#N/A</v>
      </c>
      <c r="AL254" s="683"/>
      <c r="AM254" s="684" t="str">
        <f t="shared" si="197"/>
        <v/>
      </c>
      <c r="AN254" s="685">
        <f t="shared" si="198"/>
        <v>158.73634858941679</v>
      </c>
      <c r="AO254" s="686">
        <f t="shared" si="199"/>
        <v>128.89672635249326</v>
      </c>
      <c r="AP254" s="776">
        <v>144.53380761592496</v>
      </c>
      <c r="AQ254" s="691">
        <f t="shared" si="180"/>
        <v>-4.8839141306795786E-2</v>
      </c>
      <c r="AR254" s="665" t="e">
        <f t="shared" si="189"/>
        <v>#N/A</v>
      </c>
      <c r="AS254" s="683"/>
      <c r="AT254" s="684" t="str">
        <f t="shared" si="190"/>
        <v/>
      </c>
      <c r="AU254" s="695">
        <f t="shared" si="191"/>
        <v>9.652628362243787E-2</v>
      </c>
      <c r="AV254" s="728">
        <f t="shared" si="192"/>
        <v>-0.10601044906418644</v>
      </c>
      <c r="AW254" s="725">
        <f t="shared" si="205"/>
        <v>-0.10530770908574849</v>
      </c>
      <c r="AX254" s="726">
        <f t="shared" si="206"/>
        <v>-0.17940099444994884</v>
      </c>
      <c r="AY254" s="727">
        <f t="shared" si="209"/>
        <v>-9.1664349627503028E-2</v>
      </c>
      <c r="AZ254" s="724">
        <f t="shared" si="201"/>
        <v>151.66719995491312</v>
      </c>
      <c r="BA254" s="108">
        <f t="shared" si="223"/>
        <v>4.7029155077431911E-2</v>
      </c>
      <c r="BB254" s="723">
        <f t="shared" si="223"/>
        <v>0.1285735137719542</v>
      </c>
      <c r="BC254" s="723">
        <f t="shared" si="223"/>
        <v>-3.4515203617090359E-2</v>
      </c>
      <c r="BD254" s="1387">
        <f>[2]Pat!$F254</f>
        <v>738</v>
      </c>
      <c r="BE254" s="648">
        <v>0.86897747965282102</v>
      </c>
      <c r="BF254" s="649">
        <v>1</v>
      </c>
      <c r="BG254" s="1374">
        <v>880.077233264867</v>
      </c>
      <c r="BH254" s="1375">
        <f t="shared" si="211"/>
        <v>849.27402295264324</v>
      </c>
      <c r="BI254" s="1376">
        <f t="shared" si="210"/>
        <v>849.27402295264324</v>
      </c>
      <c r="BJ254" s="1378">
        <f t="shared" si="213"/>
        <v>870.8228757059585</v>
      </c>
      <c r="BK254" s="335">
        <f t="shared" si="212"/>
        <v>-1.1398464177037052E-2</v>
      </c>
      <c r="BL254" s="665" t="e">
        <f t="shared" si="214"/>
        <v>#N/A</v>
      </c>
      <c r="BM254" s="683"/>
      <c r="BN254" s="684" t="str">
        <f t="shared" si="215"/>
        <v/>
      </c>
      <c r="BO254" s="685">
        <f t="shared" si="229"/>
        <v>1082.6332042100407</v>
      </c>
      <c r="BP254" s="686">
        <f t="shared" si="230"/>
        <v>776.85785028667965</v>
      </c>
      <c r="BQ254" s="776">
        <v>986.22867794971512</v>
      </c>
      <c r="BR254" s="691">
        <f t="shared" si="216"/>
        <v>-0.11701728496039621</v>
      </c>
      <c r="BS254" s="665" t="e">
        <f t="shared" si="217"/>
        <v>#N/A</v>
      </c>
      <c r="BT254" s="683"/>
      <c r="BU254" s="684" t="str">
        <f t="shared" si="218"/>
        <v/>
      </c>
      <c r="BV254" s="695">
        <f t="shared" si="219"/>
        <v>6.032475659059533E-2</v>
      </c>
      <c r="BW254" s="728">
        <f t="shared" si="220"/>
        <v>-0.19181570458659214</v>
      </c>
      <c r="BX254" s="725">
        <f t="shared" si="224"/>
        <v>-0.29961460557967734</v>
      </c>
      <c r="BY254" s="726">
        <f t="shared" si="225"/>
        <v>-0.30072222674889892</v>
      </c>
      <c r="BZ254" s="943">
        <f t="shared" si="231"/>
        <v>-0.23297715709898004</v>
      </c>
      <c r="CA254" s="947">
        <f t="shared" si="174"/>
        <v>1025.9633051492383</v>
      </c>
      <c r="CB254" s="831">
        <f t="shared" si="226"/>
        <v>9.4779206777033151E-2</v>
      </c>
      <c r="CC254" s="723">
        <f t="shared" si="227"/>
        <v>0.2983549397125923</v>
      </c>
      <c r="CD254" s="723">
        <f t="shared" si="228"/>
        <v>-0.10879652615852599</v>
      </c>
      <c r="CE254" s="786">
        <f>[3]OUTM!M254</f>
        <v>135.06696045886329</v>
      </c>
      <c r="CF254" s="779">
        <f>[1]OUTM!$T542</f>
        <v>1</v>
      </c>
      <c r="CG254" s="781">
        <f>[1]OUTM!$U542</f>
        <v>1</v>
      </c>
    </row>
    <row r="255" spans="1:85" ht="13.8" x14ac:dyDescent="0.25">
      <c r="A255" s="14">
        <v>2014.05</v>
      </c>
      <c r="B255" s="931">
        <f>[2]Pat!$B255/1000</f>
        <v>56.761000000000003</v>
      </c>
      <c r="C255" s="648">
        <v>1.0234185850779201</v>
      </c>
      <c r="D255" s="649">
        <v>1</v>
      </c>
      <c r="E255" s="767">
        <v>57.134361138398901</v>
      </c>
      <c r="F255" s="768">
        <f t="shared" si="175"/>
        <v>55.462154809000651</v>
      </c>
      <c r="G255" s="769">
        <f t="shared" si="176"/>
        <v>55.462154809000651</v>
      </c>
      <c r="H255" s="772">
        <f t="shared" si="181"/>
        <v>55.739636855278619</v>
      </c>
      <c r="I255" s="662">
        <f t="shared" si="182"/>
        <v>-5.1001730134242688E-2</v>
      </c>
      <c r="J255" s="665" t="e">
        <f t="shared" si="186"/>
        <v>#N/A</v>
      </c>
      <c r="K255" s="683"/>
      <c r="L255" s="684" t="str">
        <f t="shared" si="221"/>
        <v/>
      </c>
      <c r="M255" s="685">
        <f t="shared" si="193"/>
        <v>80.399067047661489</v>
      </c>
      <c r="N255" s="686">
        <f t="shared" si="194"/>
        <v>49.562892439342214</v>
      </c>
      <c r="O255" s="776">
        <v>66.838209568145217</v>
      </c>
      <c r="P255" s="691">
        <f t="shared" si="177"/>
        <v>-0.1660513168227673</v>
      </c>
      <c r="Q255" s="665" t="e">
        <f t="shared" si="187"/>
        <v>#N/A</v>
      </c>
      <c r="R255" s="683"/>
      <c r="S255" s="684" t="str">
        <f t="shared" si="188"/>
        <v/>
      </c>
      <c r="T255" s="695">
        <f t="shared" si="195"/>
        <v>0.19176516935891863</v>
      </c>
      <c r="U255" s="728">
        <f t="shared" si="196"/>
        <v>-0.24616274158854856</v>
      </c>
      <c r="V255" s="725">
        <f t="shared" si="202"/>
        <v>-0.33021693644155714</v>
      </c>
      <c r="W255" s="726">
        <f t="shared" si="203"/>
        <v>-0.41807779073528084</v>
      </c>
      <c r="X255" s="727">
        <f t="shared" si="208"/>
        <v>-0.26917891924533632</v>
      </c>
      <c r="Y255" s="724">
        <f t="shared" si="200"/>
        <v>72.445781017993639</v>
      </c>
      <c r="Z255" s="108">
        <f t="shared" si="222"/>
        <v>6.8043152465711701E-2</v>
      </c>
      <c r="AA255" s="723">
        <f t="shared" si="222"/>
        <v>0.26104796967449617</v>
      </c>
      <c r="AB255" s="723">
        <f t="shared" si="222"/>
        <v>-0.12496166474307278</v>
      </c>
      <c r="AC255" s="931">
        <f>[2]Pat!$D255/1000</f>
        <v>128.059</v>
      </c>
      <c r="AD255" s="648">
        <v>0.97779031474743605</v>
      </c>
      <c r="AE255" s="649">
        <v>1</v>
      </c>
      <c r="AF255" s="767">
        <v>133.85863770466099</v>
      </c>
      <c r="AG255" s="768">
        <f t="shared" si="178"/>
        <v>130.96775256265218</v>
      </c>
      <c r="AH255" s="769">
        <f t="shared" si="179"/>
        <v>130.96775256265218</v>
      </c>
      <c r="AI255" s="772">
        <f t="shared" si="183"/>
        <v>133.56634022438874</v>
      </c>
      <c r="AJ255" s="662">
        <f t="shared" si="184"/>
        <v>-2.884307414683724E-2</v>
      </c>
      <c r="AK255" s="665" t="e">
        <f t="shared" si="185"/>
        <v>#N/A</v>
      </c>
      <c r="AL255" s="683"/>
      <c r="AM255" s="684" t="str">
        <f t="shared" si="197"/>
        <v/>
      </c>
      <c r="AN255" s="685">
        <f t="shared" si="198"/>
        <v>158.47735118800219</v>
      </c>
      <c r="AO255" s="686">
        <f t="shared" si="199"/>
        <v>128.89672635249326</v>
      </c>
      <c r="AP255" s="776">
        <v>144.45625562897314</v>
      </c>
      <c r="AQ255" s="691">
        <f t="shared" si="180"/>
        <v>-7.5385557774351186E-2</v>
      </c>
      <c r="AR255" s="665" t="e">
        <f t="shared" si="189"/>
        <v>#N/A</v>
      </c>
      <c r="AS255" s="683"/>
      <c r="AT255" s="684" t="str">
        <f t="shared" si="190"/>
        <v/>
      </c>
      <c r="AU255" s="695">
        <f t="shared" si="191"/>
        <v>9.4544017237697231E-2</v>
      </c>
      <c r="AV255" s="728">
        <f t="shared" si="192"/>
        <v>-0.10601044906418644</v>
      </c>
      <c r="AW255" s="725">
        <f t="shared" si="205"/>
        <v>-0.16127401699130384</v>
      </c>
      <c r="AX255" s="726">
        <f t="shared" si="206"/>
        <v>-0.20913528782183755</v>
      </c>
      <c r="AY255" s="727">
        <f t="shared" si="209"/>
        <v>-0.12172158169379654</v>
      </c>
      <c r="AZ255" s="724">
        <f t="shared" si="201"/>
        <v>149.52697173385747</v>
      </c>
      <c r="BA255" s="108">
        <f t="shared" si="223"/>
        <v>4.7029155077431911E-2</v>
      </c>
      <c r="BB255" s="723">
        <f t="shared" si="223"/>
        <v>0.1285735137719542</v>
      </c>
      <c r="BC255" s="723">
        <f t="shared" si="223"/>
        <v>-3.4515203617090359E-2</v>
      </c>
      <c r="BD255" s="1387">
        <f>[2]Pat!$F255</f>
        <v>854</v>
      </c>
      <c r="BE255" s="648">
        <v>0.92971627756366004</v>
      </c>
      <c r="BF255" s="649">
        <v>1</v>
      </c>
      <c r="BG255" s="1374">
        <v>871.10616281950104</v>
      </c>
      <c r="BH255" s="1375">
        <f t="shared" si="211"/>
        <v>918.55980217741694</v>
      </c>
      <c r="BI255" s="1376">
        <f t="shared" si="210"/>
        <v>918.55980217741694</v>
      </c>
      <c r="BJ255" s="1378">
        <f t="shared" si="213"/>
        <v>884.7764171094758</v>
      </c>
      <c r="BK255" s="335">
        <f t="shared" si="212"/>
        <v>1.5896378281437095E-2</v>
      </c>
      <c r="BL255" s="665" t="e">
        <f t="shared" si="214"/>
        <v>#N/A</v>
      </c>
      <c r="BM255" s="683"/>
      <c r="BN255" s="684" t="str">
        <f t="shared" si="215"/>
        <v/>
      </c>
      <c r="BO255" s="685">
        <f t="shared" si="229"/>
        <v>1072.2413493284766</v>
      </c>
      <c r="BP255" s="686">
        <f t="shared" si="230"/>
        <v>776.85785028667965</v>
      </c>
      <c r="BQ255" s="776">
        <v>982.54169489821538</v>
      </c>
      <c r="BR255" s="691">
        <f t="shared" si="216"/>
        <v>-9.9502421420260889E-2</v>
      </c>
      <c r="BS255" s="665" t="e">
        <f t="shared" si="217"/>
        <v>#N/A</v>
      </c>
      <c r="BT255" s="683"/>
      <c r="BU255" s="684" t="str">
        <f t="shared" si="218"/>
        <v/>
      </c>
      <c r="BV255" s="695">
        <f t="shared" si="219"/>
        <v>6.032475659059533E-2</v>
      </c>
      <c r="BW255" s="728">
        <f t="shared" si="220"/>
        <v>-0.19181570458659214</v>
      </c>
      <c r="BX255" s="725">
        <f t="shared" si="224"/>
        <v>-0.26695884282032734</v>
      </c>
      <c r="BY255" s="726">
        <f t="shared" si="225"/>
        <v>-0.23915627106156367</v>
      </c>
      <c r="BZ255" s="943">
        <f t="shared" si="231"/>
        <v>-0.22432380463109647</v>
      </c>
      <c r="CA255" s="947">
        <f t="shared" ref="CA255:CA318" si="232">CA254+(BJ255-BJ243)/12</f>
        <v>999.11182414747338</v>
      </c>
      <c r="CB255" s="831">
        <f t="shared" si="226"/>
        <v>9.4779206777033151E-2</v>
      </c>
      <c r="CC255" s="723">
        <f t="shared" si="227"/>
        <v>0.2983549397125923</v>
      </c>
      <c r="CD255" s="723">
        <f t="shared" si="228"/>
        <v>-0.10879652615852599</v>
      </c>
      <c r="CE255" s="786">
        <f>[3]OUTM!M255</f>
        <v>136.8665966699939</v>
      </c>
      <c r="CF255" s="779">
        <f>[1]OUTM!$T543</f>
        <v>1</v>
      </c>
      <c r="CG255" s="781">
        <f>[1]OUTM!$U543</f>
        <v>1</v>
      </c>
    </row>
    <row r="256" spans="1:85" ht="13.8" x14ac:dyDescent="0.25">
      <c r="A256" s="14">
        <v>2014.06</v>
      </c>
      <c r="B256" s="931">
        <f>[2]Pat!$B256/1000</f>
        <v>53.457999999999998</v>
      </c>
      <c r="C256" s="648">
        <v>0.98612968865918205</v>
      </c>
      <c r="D256" s="649">
        <v>1</v>
      </c>
      <c r="E256" s="767">
        <v>55.324920183009297</v>
      </c>
      <c r="F256" s="768">
        <f t="shared" si="175"/>
        <v>54.209908305960866</v>
      </c>
      <c r="G256" s="769">
        <f t="shared" si="176"/>
        <v>54.209908305960866</v>
      </c>
      <c r="H256" s="772">
        <f t="shared" si="181"/>
        <v>54.816198376700569</v>
      </c>
      <c r="I256" s="662">
        <f t="shared" si="182"/>
        <v>-1.6705765965997075E-2</v>
      </c>
      <c r="J256" s="665" t="e">
        <f t="shared" si="186"/>
        <v>#N/A</v>
      </c>
      <c r="K256" s="683"/>
      <c r="L256" s="684" t="str">
        <f t="shared" si="221"/>
        <v/>
      </c>
      <c r="M256" s="685">
        <f t="shared" si="193"/>
        <v>80.399067047661489</v>
      </c>
      <c r="N256" s="686">
        <f t="shared" si="194"/>
        <v>49.562892439342214</v>
      </c>
      <c r="O256" s="776">
        <v>66.71804990948317</v>
      </c>
      <c r="P256" s="691">
        <f t="shared" si="177"/>
        <v>-0.17839027892646631</v>
      </c>
      <c r="Q256" s="665" t="e">
        <f t="shared" si="187"/>
        <v>#N/A</v>
      </c>
      <c r="R256" s="683"/>
      <c r="S256" s="684" t="str">
        <f t="shared" si="188"/>
        <v/>
      </c>
      <c r="T256" s="695">
        <f t="shared" si="195"/>
        <v>0.19176516935891863</v>
      </c>
      <c r="U256" s="728">
        <f t="shared" si="196"/>
        <v>-0.24616274158854856</v>
      </c>
      <c r="V256" s="725">
        <f t="shared" si="202"/>
        <v>-0.32407278505728188</v>
      </c>
      <c r="W256" s="726">
        <f t="shared" si="203"/>
        <v>-0.40238286444800031</v>
      </c>
      <c r="X256" s="727">
        <f t="shared" si="208"/>
        <v>-0.28731628510603202</v>
      </c>
      <c r="Y256" s="724">
        <f t="shared" si="200"/>
        <v>70.255648993732308</v>
      </c>
      <c r="Z256" s="108">
        <f t="shared" si="222"/>
        <v>6.8043152465711701E-2</v>
      </c>
      <c r="AA256" s="723">
        <f t="shared" si="222"/>
        <v>0.26104796967449617</v>
      </c>
      <c r="AB256" s="723">
        <f t="shared" si="222"/>
        <v>-0.12496166474307278</v>
      </c>
      <c r="AC256" s="931">
        <f>[2]Pat!$D256/1000</f>
        <v>118.17400000000001</v>
      </c>
      <c r="AD256" s="648">
        <v>0.88450745835032396</v>
      </c>
      <c r="AE256" s="649">
        <v>1</v>
      </c>
      <c r="AF256" s="767">
        <v>131.219607962097</v>
      </c>
      <c r="AG256" s="768">
        <f t="shared" si="178"/>
        <v>133.60430020613259</v>
      </c>
      <c r="AH256" s="769">
        <f t="shared" si="179"/>
        <v>133.60430020613259</v>
      </c>
      <c r="AI256" s="772">
        <f t="shared" si="183"/>
        <v>131.8131290703723</v>
      </c>
      <c r="AJ256" s="662">
        <f t="shared" si="184"/>
        <v>-1.3213054239676494E-2</v>
      </c>
      <c r="AK256" s="665" t="e">
        <f t="shared" si="185"/>
        <v>#N/A</v>
      </c>
      <c r="AL256" s="683"/>
      <c r="AM256" s="684" t="str">
        <f t="shared" si="197"/>
        <v/>
      </c>
      <c r="AN256" s="685">
        <f t="shared" si="198"/>
        <v>158.01584887866971</v>
      </c>
      <c r="AO256" s="686">
        <f t="shared" si="199"/>
        <v>128.89672635249326</v>
      </c>
      <c r="AP256" s="776">
        <v>144.37121254284435</v>
      </c>
      <c r="AQ256" s="691">
        <f t="shared" si="180"/>
        <v>-8.6984678256028736E-2</v>
      </c>
      <c r="AR256" s="665" t="e">
        <f t="shared" si="189"/>
        <v>#N/A</v>
      </c>
      <c r="AS256" s="683"/>
      <c r="AT256" s="684" t="str">
        <f t="shared" si="190"/>
        <v/>
      </c>
      <c r="AU256" s="695">
        <f t="shared" si="191"/>
        <v>9.1272803891019105E-2</v>
      </c>
      <c r="AV256" s="728">
        <f t="shared" si="192"/>
        <v>-0.10601044906418644</v>
      </c>
      <c r="AW256" s="725">
        <f t="shared" si="205"/>
        <v>-0.18059639347720968</v>
      </c>
      <c r="AX256" s="726">
        <f t="shared" si="206"/>
        <v>-0.2076756326287742</v>
      </c>
      <c r="AY256" s="727">
        <f t="shared" si="209"/>
        <v>-0.13502630902684609</v>
      </c>
      <c r="AZ256" s="724">
        <f t="shared" si="201"/>
        <v>147.1060060935676</v>
      </c>
      <c r="BA256" s="108">
        <f t="shared" si="223"/>
        <v>4.7029155077431911E-2</v>
      </c>
      <c r="BB256" s="723">
        <f t="shared" si="223"/>
        <v>0.1285735137719542</v>
      </c>
      <c r="BC256" s="723">
        <f t="shared" si="223"/>
        <v>-3.4515203617090359E-2</v>
      </c>
      <c r="BD256" s="1387">
        <f>[2]Pat!$F256</f>
        <v>852</v>
      </c>
      <c r="BE256" s="648">
        <v>0.99916496883346195</v>
      </c>
      <c r="BF256" s="649">
        <v>1</v>
      </c>
      <c r="BG256" s="1374">
        <v>866.23337798403702</v>
      </c>
      <c r="BH256" s="1375">
        <f t="shared" si="211"/>
        <v>852.7120411304262</v>
      </c>
      <c r="BI256" s="1376">
        <f t="shared" si="210"/>
        <v>852.7120411304262</v>
      </c>
      <c r="BJ256" s="1378">
        <f t="shared" si="213"/>
        <v>866.23478119709671</v>
      </c>
      <c r="BK256" s="335">
        <f t="shared" si="212"/>
        <v>-2.1178995309436989E-2</v>
      </c>
      <c r="BL256" s="665" t="e">
        <f t="shared" si="214"/>
        <v>#N/A</v>
      </c>
      <c r="BM256" s="683"/>
      <c r="BN256" s="684" t="str">
        <f t="shared" si="215"/>
        <v/>
      </c>
      <c r="BO256" s="685">
        <f t="shared" si="229"/>
        <v>1072.2413493284766</v>
      </c>
      <c r="BP256" s="686">
        <f t="shared" si="230"/>
        <v>776.85785028667965</v>
      </c>
      <c r="BQ256" s="776">
        <v>979.00778910060626</v>
      </c>
      <c r="BR256" s="691">
        <f t="shared" si="216"/>
        <v>-0.11519112427809353</v>
      </c>
      <c r="BS256" s="665" t="e">
        <f t="shared" si="217"/>
        <v>#N/A</v>
      </c>
      <c r="BT256" s="683"/>
      <c r="BU256" s="684" t="str">
        <f t="shared" si="218"/>
        <v/>
      </c>
      <c r="BV256" s="695">
        <f t="shared" si="219"/>
        <v>6.032475659059533E-2</v>
      </c>
      <c r="BW256" s="728">
        <f t="shared" si="220"/>
        <v>-0.19181570458659214</v>
      </c>
      <c r="BX256" s="725">
        <f t="shared" si="224"/>
        <v>-0.25319389151825322</v>
      </c>
      <c r="BY256" s="726">
        <f t="shared" si="225"/>
        <v>-0.23161621993579828</v>
      </c>
      <c r="BZ256" s="943">
        <f t="shared" si="231"/>
        <v>-0.23858941942217937</v>
      </c>
      <c r="CA256" s="947">
        <f t="shared" si="232"/>
        <v>974.63811841930669</v>
      </c>
      <c r="CB256" s="831">
        <f t="shared" si="226"/>
        <v>9.4779206777033151E-2</v>
      </c>
      <c r="CC256" s="723">
        <f t="shared" si="227"/>
        <v>0.2983549397125923</v>
      </c>
      <c r="CD256" s="723">
        <f t="shared" si="228"/>
        <v>-0.10879652615852599</v>
      </c>
      <c r="CE256" s="786">
        <f>[3]OUTM!M256</f>
        <v>143.30864784321147</v>
      </c>
      <c r="CF256" s="779">
        <f>[1]OUTM!$T544</f>
        <v>1</v>
      </c>
      <c r="CG256" s="781">
        <f>[1]OUTM!$U544</f>
        <v>1</v>
      </c>
    </row>
    <row r="257" spans="1:85" ht="13.8" x14ac:dyDescent="0.25">
      <c r="A257" s="14">
        <v>2014.07</v>
      </c>
      <c r="B257" s="931">
        <f>[2]Pat!$B257/1000</f>
        <v>61.616999999999997</v>
      </c>
      <c r="C257" s="648">
        <v>1.1125651904204701</v>
      </c>
      <c r="D257" s="649">
        <v>1</v>
      </c>
      <c r="E257" s="767">
        <v>54.3443203932583</v>
      </c>
      <c r="F257" s="768">
        <f t="shared" si="175"/>
        <v>55.382822085879909</v>
      </c>
      <c r="G257" s="769">
        <f t="shared" si="176"/>
        <v>55.382822085879909</v>
      </c>
      <c r="H257" s="772">
        <f t="shared" si="181"/>
        <v>55.251526489962203</v>
      </c>
      <c r="I257" s="662">
        <f t="shared" si="182"/>
        <v>7.9102277024754794E-3</v>
      </c>
      <c r="J257" s="665" t="e">
        <f t="shared" si="186"/>
        <v>#N/A</v>
      </c>
      <c r="K257" s="683"/>
      <c r="L257" s="684" t="str">
        <f t="shared" si="221"/>
        <v/>
      </c>
      <c r="M257" s="685">
        <f t="shared" si="193"/>
        <v>80.399067047661489</v>
      </c>
      <c r="N257" s="686">
        <f t="shared" si="194"/>
        <v>49.562892439342214</v>
      </c>
      <c r="O257" s="776">
        <v>66.592250232625162</v>
      </c>
      <c r="P257" s="691">
        <f t="shared" si="177"/>
        <v>-0.17030095398558653</v>
      </c>
      <c r="Q257" s="665" t="e">
        <f t="shared" si="187"/>
        <v>#N/A</v>
      </c>
      <c r="R257" s="683"/>
      <c r="S257" s="684" t="str">
        <f t="shared" si="188"/>
        <v/>
      </c>
      <c r="T257" s="695">
        <f t="shared" si="195"/>
        <v>0.19176516935891863</v>
      </c>
      <c r="U257" s="728">
        <f t="shared" si="196"/>
        <v>-0.24616274158854856</v>
      </c>
      <c r="V257" s="725">
        <f t="shared" si="202"/>
        <v>-0.2993487939893823</v>
      </c>
      <c r="W257" s="726">
        <f t="shared" si="203"/>
        <v>-0.35823222840413504</v>
      </c>
      <c r="X257" s="727">
        <f t="shared" si="208"/>
        <v>-0.28531754266575193</v>
      </c>
      <c r="Y257" s="724">
        <f t="shared" si="200"/>
        <v>68.288493572347562</v>
      </c>
      <c r="Z257" s="108">
        <f t="shared" si="222"/>
        <v>6.8043152465711701E-2</v>
      </c>
      <c r="AA257" s="723">
        <f t="shared" si="222"/>
        <v>0.26104796967449617</v>
      </c>
      <c r="AB257" s="723">
        <f t="shared" si="222"/>
        <v>-0.12496166474307278</v>
      </c>
      <c r="AC257" s="931">
        <f>[2]Pat!$D257/1000</f>
        <v>141.99199999999999</v>
      </c>
      <c r="AD257" s="648">
        <v>1.10006368614127</v>
      </c>
      <c r="AE257" s="649">
        <v>1</v>
      </c>
      <c r="AF257" s="767">
        <v>130.45620920975699</v>
      </c>
      <c r="AG257" s="768">
        <f t="shared" si="178"/>
        <v>129.07616330657186</v>
      </c>
      <c r="AH257" s="769">
        <f t="shared" si="179"/>
        <v>129.07616330657186</v>
      </c>
      <c r="AI257" s="772">
        <f t="shared" si="183"/>
        <v>129.6620379368093</v>
      </c>
      <c r="AJ257" s="662">
        <f t="shared" si="184"/>
        <v>-1.6453873523562854E-2</v>
      </c>
      <c r="AK257" s="665" t="e">
        <f t="shared" si="185"/>
        <v>#N/A</v>
      </c>
      <c r="AL257" s="683"/>
      <c r="AM257" s="684" t="str">
        <f t="shared" si="197"/>
        <v/>
      </c>
      <c r="AN257" s="685">
        <f t="shared" si="198"/>
        <v>153.7817912623081</v>
      </c>
      <c r="AO257" s="686">
        <f t="shared" si="199"/>
        <v>128.89672635249326</v>
      </c>
      <c r="AP257" s="776">
        <v>144.27939853595484</v>
      </c>
      <c r="AQ257" s="691">
        <f t="shared" si="180"/>
        <v>-0.10131287451619686</v>
      </c>
      <c r="AR257" s="665" t="e">
        <f t="shared" si="189"/>
        <v>#N/A</v>
      </c>
      <c r="AS257" s="683"/>
      <c r="AT257" s="684" t="str">
        <f t="shared" si="190"/>
        <v/>
      </c>
      <c r="AU257" s="695">
        <f t="shared" si="191"/>
        <v>6.2051539968676517E-2</v>
      </c>
      <c r="AV257" s="728">
        <f t="shared" si="192"/>
        <v>-0.10601044906418644</v>
      </c>
      <c r="AW257" s="725">
        <f t="shared" si="205"/>
        <v>-0.18316101454374722</v>
      </c>
      <c r="AX257" s="726">
        <f t="shared" si="206"/>
        <v>-0.20786655853722535</v>
      </c>
      <c r="AY257" s="727">
        <f t="shared" si="209"/>
        <v>-0.14940782094638738</v>
      </c>
      <c r="AZ257" s="724">
        <f t="shared" si="201"/>
        <v>144.68314687251697</v>
      </c>
      <c r="BA257" s="108">
        <f t="shared" si="223"/>
        <v>4.7029155077431911E-2</v>
      </c>
      <c r="BB257" s="723">
        <f t="shared" si="223"/>
        <v>0.1285735137719542</v>
      </c>
      <c r="BC257" s="723">
        <f t="shared" si="223"/>
        <v>-3.4515203617090359E-2</v>
      </c>
      <c r="BD257" s="1387">
        <f>[2]Pat!$F257</f>
        <v>837</v>
      </c>
      <c r="BE257" s="648">
        <v>0.99529672905246303</v>
      </c>
      <c r="BF257" s="649">
        <v>1</v>
      </c>
      <c r="BG257" s="1374">
        <v>859.77963250574498</v>
      </c>
      <c r="BH257" s="1375">
        <f t="shared" si="211"/>
        <v>840.95524035011772</v>
      </c>
      <c r="BI257" s="1376">
        <f t="shared" si="210"/>
        <v>840.95524035011772</v>
      </c>
      <c r="BJ257" s="1378">
        <f t="shared" si="213"/>
        <v>857.92663756483614</v>
      </c>
      <c r="BK257" s="335">
        <f t="shared" si="212"/>
        <v>-9.6373899175439797E-3</v>
      </c>
      <c r="BL257" s="665" t="e">
        <f t="shared" si="214"/>
        <v>#N/A</v>
      </c>
      <c r="BM257" s="683"/>
      <c r="BN257" s="684" t="str">
        <f t="shared" si="215"/>
        <v/>
      </c>
      <c r="BO257" s="685">
        <f t="shared" si="229"/>
        <v>1072.2413493284766</v>
      </c>
      <c r="BP257" s="686">
        <f t="shared" si="230"/>
        <v>776.85785028667965</v>
      </c>
      <c r="BQ257" s="776">
        <v>975.63163162088733</v>
      </c>
      <c r="BR257" s="691">
        <f t="shared" si="216"/>
        <v>-0.1206449137575617</v>
      </c>
      <c r="BS257" s="665" t="e">
        <f t="shared" si="217"/>
        <v>#N/A</v>
      </c>
      <c r="BT257" s="683"/>
      <c r="BU257" s="684" t="str">
        <f t="shared" si="218"/>
        <v/>
      </c>
      <c r="BV257" s="695">
        <f t="shared" si="219"/>
        <v>6.032475659059533E-2</v>
      </c>
      <c r="BW257" s="728">
        <f t="shared" si="220"/>
        <v>-0.19181570458659214</v>
      </c>
      <c r="BX257" s="725">
        <f t="shared" si="224"/>
        <v>-0.20755558371144278</v>
      </c>
      <c r="BY257" s="726">
        <f t="shared" si="225"/>
        <v>-0.20980267325262691</v>
      </c>
      <c r="BZ257" s="943">
        <f t="shared" si="231"/>
        <v>-0.23741695826052478</v>
      </c>
      <c r="CA257" s="947">
        <f t="shared" si="232"/>
        <v>955.91257119887302</v>
      </c>
      <c r="CB257" s="831">
        <f t="shared" si="226"/>
        <v>9.4779206777033151E-2</v>
      </c>
      <c r="CC257" s="723">
        <f t="shared" si="227"/>
        <v>0.2983549397125923</v>
      </c>
      <c r="CD257" s="723">
        <f t="shared" si="228"/>
        <v>-0.10879652615852599</v>
      </c>
      <c r="CE257" s="786">
        <f>[3]OUTM!M257</f>
        <v>146.78443415068361</v>
      </c>
      <c r="CF257" s="779">
        <f>[1]OUTM!$T545</f>
        <v>1</v>
      </c>
      <c r="CG257" s="781">
        <f>[1]OUTM!$U545</f>
        <v>1</v>
      </c>
    </row>
    <row r="258" spans="1:85" ht="13.8" x14ac:dyDescent="0.25">
      <c r="A258" s="14">
        <v>2014.08</v>
      </c>
      <c r="B258" s="931">
        <f>[2]Pat!$B258/1000</f>
        <v>58.502000000000002</v>
      </c>
      <c r="C258" s="648">
        <v>1.0441089078061701</v>
      </c>
      <c r="D258" s="649">
        <v>1</v>
      </c>
      <c r="E258" s="767">
        <v>53.593782659165797</v>
      </c>
      <c r="F258" s="768">
        <f t="shared" si="175"/>
        <v>56.030553482128134</v>
      </c>
      <c r="G258" s="769">
        <f t="shared" si="176"/>
        <v>56.030553482128134</v>
      </c>
      <c r="H258" s="772">
        <f t="shared" si="181"/>
        <v>55.146004993999519</v>
      </c>
      <c r="I258" s="662">
        <f t="shared" si="182"/>
        <v>-1.9116646301709471E-3</v>
      </c>
      <c r="J258" s="665" t="e">
        <f t="shared" si="186"/>
        <v>#N/A</v>
      </c>
      <c r="K258" s="683"/>
      <c r="L258" s="684" t="str">
        <f t="shared" si="221"/>
        <v/>
      </c>
      <c r="M258" s="685">
        <f t="shared" si="193"/>
        <v>77.23409609517627</v>
      </c>
      <c r="N258" s="686">
        <f t="shared" si="194"/>
        <v>49.562892439342214</v>
      </c>
      <c r="O258" s="776">
        <v>66.461395762347948</v>
      </c>
      <c r="P258" s="691">
        <f t="shared" si="177"/>
        <v>-0.17025508776267506</v>
      </c>
      <c r="Q258" s="665" t="e">
        <f t="shared" si="187"/>
        <v>#N/A</v>
      </c>
      <c r="R258" s="683"/>
      <c r="S258" s="684" t="str">
        <f t="shared" si="188"/>
        <v/>
      </c>
      <c r="T258" s="695">
        <f t="shared" si="195"/>
        <v>0.14588119873508409</v>
      </c>
      <c r="U258" s="728">
        <f t="shared" si="196"/>
        <v>-0.24616274158854856</v>
      </c>
      <c r="V258" s="725">
        <f t="shared" si="202"/>
        <v>-0.29510447833861408</v>
      </c>
      <c r="W258" s="726">
        <f t="shared" si="203"/>
        <v>-0.32606948675943881</v>
      </c>
      <c r="X258" s="727">
        <f t="shared" si="208"/>
        <v>-0.28734507022104483</v>
      </c>
      <c r="Y258" s="724">
        <f t="shared" si="200"/>
        <v>66.36458753046864</v>
      </c>
      <c r="Z258" s="108">
        <f t="shared" si="222"/>
        <v>6.8043152465711701E-2</v>
      </c>
      <c r="AA258" s="723">
        <f t="shared" si="222"/>
        <v>0.26104796967449617</v>
      </c>
      <c r="AB258" s="723">
        <f t="shared" si="222"/>
        <v>-0.12496166474307278</v>
      </c>
      <c r="AC258" s="931">
        <f>[2]Pat!$D258/1000</f>
        <v>134.88499999999999</v>
      </c>
      <c r="AD258" s="648">
        <v>1.06299455441628</v>
      </c>
      <c r="AE258" s="649">
        <v>1</v>
      </c>
      <c r="AF258" s="767">
        <v>131.268509117354</v>
      </c>
      <c r="AG258" s="768">
        <f t="shared" si="178"/>
        <v>126.89152492796082</v>
      </c>
      <c r="AH258" s="769">
        <f t="shared" si="179"/>
        <v>126.89152492796082</v>
      </c>
      <c r="AI258" s="772">
        <f t="shared" si="183"/>
        <v>128.89672635249326</v>
      </c>
      <c r="AJ258" s="662">
        <f t="shared" si="184"/>
        <v>-5.9198443450083384E-3</v>
      </c>
      <c r="AK258" s="665">
        <f t="shared" si="185"/>
        <v>123.89672635249326</v>
      </c>
      <c r="AL258" s="683">
        <v>-1</v>
      </c>
      <c r="AM258" s="684">
        <f t="shared" si="197"/>
        <v>-1</v>
      </c>
      <c r="AN258" s="685">
        <f t="shared" si="198"/>
        <v>149.56297407389329</v>
      </c>
      <c r="AO258" s="686">
        <f t="shared" si="199"/>
        <v>128.89672635249326</v>
      </c>
      <c r="AP258" s="776">
        <v>144.18146858379529</v>
      </c>
      <c r="AQ258" s="691">
        <f t="shared" si="180"/>
        <v>-0.10601044906418644</v>
      </c>
      <c r="AR258" s="665">
        <f t="shared" si="189"/>
        <v>123.89672635249326</v>
      </c>
      <c r="AS258" s="683">
        <v>-1</v>
      </c>
      <c r="AT258" s="684">
        <f t="shared" si="190"/>
        <v>-1</v>
      </c>
      <c r="AU258" s="695">
        <f t="shared" si="191"/>
        <v>3.35102370514333E-2</v>
      </c>
      <c r="AV258" s="728">
        <f t="shared" si="192"/>
        <v>-0.10601044906418644</v>
      </c>
      <c r="AW258" s="725">
        <f t="shared" si="205"/>
        <v>-0.18665521990216338</v>
      </c>
      <c r="AX258" s="726">
        <f t="shared" si="206"/>
        <v>-0.19208201431911553</v>
      </c>
      <c r="AY258" s="727">
        <f t="shared" si="209"/>
        <v>-0.15603655192836796</v>
      </c>
      <c r="AZ258" s="724">
        <f t="shared" si="201"/>
        <v>142.21809480289122</v>
      </c>
      <c r="BA258" s="108">
        <f t="shared" si="223"/>
        <v>4.7029155077431911E-2</v>
      </c>
      <c r="BB258" s="723">
        <f t="shared" si="223"/>
        <v>0.1285735137719542</v>
      </c>
      <c r="BC258" s="723">
        <f t="shared" si="223"/>
        <v>-3.4515203617090359E-2</v>
      </c>
      <c r="BD258" s="1387">
        <f>[2]Pat!$F258</f>
        <v>815</v>
      </c>
      <c r="BE258" s="648">
        <v>0.90849906382520296</v>
      </c>
      <c r="BF258" s="649">
        <v>1</v>
      </c>
      <c r="BG258" s="1374">
        <v>848.16885800515104</v>
      </c>
      <c r="BH258" s="1375">
        <f t="shared" si="211"/>
        <v>897.0840284286827</v>
      </c>
      <c r="BI258" s="1376">
        <f t="shared" si="210"/>
        <v>897.0840284286827</v>
      </c>
      <c r="BJ258" s="1378">
        <f t="shared" si="213"/>
        <v>861.67375799691058</v>
      </c>
      <c r="BK258" s="335">
        <f t="shared" si="212"/>
        <v>4.3581361956049509E-3</v>
      </c>
      <c r="BL258" s="665" t="e">
        <f t="shared" si="214"/>
        <v>#N/A</v>
      </c>
      <c r="BM258" s="683"/>
      <c r="BN258" s="684" t="str">
        <f t="shared" si="215"/>
        <v/>
      </c>
      <c r="BO258" s="685">
        <f t="shared" si="229"/>
        <v>1036.1638401597334</v>
      </c>
      <c r="BP258" s="686">
        <f t="shared" si="230"/>
        <v>776.85785028667965</v>
      </c>
      <c r="BQ258" s="776">
        <v>972.41730799342201</v>
      </c>
      <c r="BR258" s="691">
        <f t="shared" si="216"/>
        <v>-0.11388479934096418</v>
      </c>
      <c r="BS258" s="665" t="e">
        <f t="shared" si="217"/>
        <v>#N/A</v>
      </c>
      <c r="BT258" s="683"/>
      <c r="BU258" s="684" t="str">
        <f t="shared" si="218"/>
        <v/>
      </c>
      <c r="BV258" s="695">
        <f t="shared" si="219"/>
        <v>2.9207154644586009E-2</v>
      </c>
      <c r="BW258" s="728">
        <f t="shared" si="220"/>
        <v>-0.19181570458659214</v>
      </c>
      <c r="BX258" s="725">
        <f t="shared" si="224"/>
        <v>-0.17816344890803126</v>
      </c>
      <c r="BY258" s="726">
        <f t="shared" si="225"/>
        <v>-0.17437268994952715</v>
      </c>
      <c r="BZ258" s="943">
        <f t="shared" si="231"/>
        <v>-0.22072923702178548</v>
      </c>
      <c r="CA258" s="947">
        <f t="shared" si="232"/>
        <v>940.3459348693118</v>
      </c>
      <c r="CB258" s="831">
        <f t="shared" si="226"/>
        <v>9.4779206777033151E-2</v>
      </c>
      <c r="CC258" s="723">
        <f t="shared" si="227"/>
        <v>0.2983549397125923</v>
      </c>
      <c r="CD258" s="723">
        <f t="shared" si="228"/>
        <v>-0.10879652615852599</v>
      </c>
      <c r="CE258" s="786">
        <f>[3]OUTM!M258</f>
        <v>143.78318941044131</v>
      </c>
      <c r="CF258" s="779">
        <f>[1]OUTM!$T546</f>
        <v>1</v>
      </c>
      <c r="CG258" s="781">
        <f>[1]OUTM!$U546</f>
        <v>1</v>
      </c>
    </row>
    <row r="259" spans="1:85" ht="13.8" x14ac:dyDescent="0.25">
      <c r="A259" s="14">
        <v>2014.09</v>
      </c>
      <c r="B259" s="931">
        <f>[2]Pat!$B259/1000</f>
        <v>59.570999999999998</v>
      </c>
      <c r="C259" s="648">
        <v>1.1210180291770699</v>
      </c>
      <c r="D259" s="649">
        <v>1</v>
      </c>
      <c r="E259" s="767">
        <v>52.724953006239097</v>
      </c>
      <c r="F259" s="768">
        <f t="shared" si="175"/>
        <v>53.140090925861891</v>
      </c>
      <c r="G259" s="769">
        <f t="shared" si="176"/>
        <v>53.140090925861891</v>
      </c>
      <c r="H259" s="772">
        <f t="shared" si="181"/>
        <v>53.186723472184752</v>
      </c>
      <c r="I259" s="662">
        <f t="shared" si="182"/>
        <v>-3.6175497754518469E-2</v>
      </c>
      <c r="J259" s="665" t="e">
        <f t="shared" si="186"/>
        <v>#N/A</v>
      </c>
      <c r="K259" s="683"/>
      <c r="L259" s="684" t="str">
        <f t="shared" si="221"/>
        <v/>
      </c>
      <c r="M259" s="685">
        <f t="shared" si="193"/>
        <v>74.694201231025602</v>
      </c>
      <c r="N259" s="686">
        <f t="shared" si="194"/>
        <v>49.562892439342214</v>
      </c>
      <c r="O259" s="776">
        <v>66.326012841165834</v>
      </c>
      <c r="P259" s="691">
        <f t="shared" si="177"/>
        <v>-0.19810160156085943</v>
      </c>
      <c r="Q259" s="665" t="e">
        <f t="shared" si="187"/>
        <v>#N/A</v>
      </c>
      <c r="R259" s="683"/>
      <c r="S259" s="684" t="str">
        <f t="shared" si="188"/>
        <v/>
      </c>
      <c r="T259" s="695">
        <f t="shared" si="195"/>
        <v>0.10937290296149849</v>
      </c>
      <c r="U259" s="728">
        <f t="shared" si="196"/>
        <v>-0.24616274158854856</v>
      </c>
      <c r="V259" s="725">
        <f t="shared" si="202"/>
        <v>-0.33373867868380147</v>
      </c>
      <c r="W259" s="726">
        <f t="shared" si="203"/>
        <v>-0.33545653459553992</v>
      </c>
      <c r="X259" s="727">
        <f t="shared" si="208"/>
        <v>-0.30727316471100119</v>
      </c>
      <c r="Y259" s="724">
        <f t="shared" si="200"/>
        <v>64.144429282342912</v>
      </c>
      <c r="Z259" s="108">
        <f t="shared" si="222"/>
        <v>6.8043152465711701E-2</v>
      </c>
      <c r="AA259" s="723">
        <f t="shared" si="222"/>
        <v>0.26104796967449617</v>
      </c>
      <c r="AB259" s="723">
        <f t="shared" si="222"/>
        <v>-0.12496166474307278</v>
      </c>
      <c r="AC259" s="931">
        <f>[2]Pat!$D259/1000</f>
        <v>154.23699999999999</v>
      </c>
      <c r="AD259" s="648">
        <v>1.1620559160511501</v>
      </c>
      <c r="AE259" s="649">
        <v>1</v>
      </c>
      <c r="AF259" s="767">
        <v>133.09004819773099</v>
      </c>
      <c r="AG259" s="768">
        <f t="shared" si="178"/>
        <v>132.72769224747955</v>
      </c>
      <c r="AH259" s="769">
        <f t="shared" si="179"/>
        <v>132.72769224747955</v>
      </c>
      <c r="AI259" s="772">
        <f t="shared" si="183"/>
        <v>132.94954554534164</v>
      </c>
      <c r="AJ259" s="662">
        <f t="shared" si="184"/>
        <v>3.0958186623076013E-2</v>
      </c>
      <c r="AK259" s="665" t="e">
        <f t="shared" si="185"/>
        <v>#N/A</v>
      </c>
      <c r="AL259" s="683"/>
      <c r="AM259" s="684" t="str">
        <f t="shared" si="197"/>
        <v/>
      </c>
      <c r="AN259" s="685">
        <f t="shared" si="198"/>
        <v>149.83365937879196</v>
      </c>
      <c r="AO259" s="686">
        <f t="shared" si="199"/>
        <v>128.89672635249326</v>
      </c>
      <c r="AP259" s="776">
        <v>144.07800176694153</v>
      </c>
      <c r="AQ259" s="691">
        <f t="shared" si="180"/>
        <v>-7.7239107185850031E-2</v>
      </c>
      <c r="AR259" s="665" t="e">
        <f t="shared" si="189"/>
        <v>#N/A</v>
      </c>
      <c r="AS259" s="683"/>
      <c r="AT259" s="684" t="str">
        <f t="shared" si="190"/>
        <v/>
      </c>
      <c r="AU259" s="695">
        <f t="shared" si="191"/>
        <v>4.8024623736608874E-2</v>
      </c>
      <c r="AV259" s="728">
        <f t="shared" si="192"/>
        <v>-0.10601044906418644</v>
      </c>
      <c r="AW259" s="725">
        <f t="shared" si="205"/>
        <v>-0.15863157721966792</v>
      </c>
      <c r="AX259" s="726">
        <f t="shared" si="206"/>
        <v>-0.1169876645480985</v>
      </c>
      <c r="AY259" s="727">
        <f t="shared" si="209"/>
        <v>-0.13025367206638672</v>
      </c>
      <c r="AZ259" s="724">
        <f t="shared" si="201"/>
        <v>140.12923619178054</v>
      </c>
      <c r="BA259" s="108">
        <f t="shared" si="223"/>
        <v>4.7029155077431911E-2</v>
      </c>
      <c r="BB259" s="723">
        <f t="shared" si="223"/>
        <v>0.1285735137719542</v>
      </c>
      <c r="BC259" s="723">
        <f t="shared" si="223"/>
        <v>-3.4515203617090359E-2</v>
      </c>
      <c r="BD259" s="1387">
        <f>[2]Pat!$F259</f>
        <v>911</v>
      </c>
      <c r="BE259" s="648">
        <v>1.12251321843629</v>
      </c>
      <c r="BF259" s="649">
        <v>1</v>
      </c>
      <c r="BG259" s="1374">
        <v>829.53411136353895</v>
      </c>
      <c r="BH259" s="1375">
        <f t="shared" si="211"/>
        <v>811.57173478015943</v>
      </c>
      <c r="BI259" s="1376">
        <f t="shared" si="210"/>
        <v>811.57173478015943</v>
      </c>
      <c r="BJ259" s="1378">
        <f t="shared" si="213"/>
        <v>834.49686166242941</v>
      </c>
      <c r="BK259" s="335">
        <f t="shared" si="212"/>
        <v>-3.204774566943442E-2</v>
      </c>
      <c r="BL259" s="665" t="e">
        <f t="shared" si="214"/>
        <v>#N/A</v>
      </c>
      <c r="BM259" s="683"/>
      <c r="BN259" s="684" t="str">
        <f t="shared" si="215"/>
        <v/>
      </c>
      <c r="BO259" s="685">
        <f t="shared" si="229"/>
        <v>994.41878943352992</v>
      </c>
      <c r="BP259" s="686">
        <f t="shared" si="230"/>
        <v>776.85785028667965</v>
      </c>
      <c r="BQ259" s="776">
        <v>969.36829261553305</v>
      </c>
      <c r="BR259" s="691">
        <f t="shared" si="216"/>
        <v>-0.13913332216509355</v>
      </c>
      <c r="BS259" s="665" t="e">
        <f t="shared" si="217"/>
        <v>#N/A</v>
      </c>
      <c r="BT259" s="683"/>
      <c r="BU259" s="684" t="str">
        <f t="shared" si="218"/>
        <v/>
      </c>
      <c r="BV259" s="695">
        <f t="shared" si="219"/>
        <v>-7.9573506038943531E-3</v>
      </c>
      <c r="BW259" s="728">
        <f t="shared" si="220"/>
        <v>-0.19181570458659214</v>
      </c>
      <c r="BX259" s="725">
        <f t="shared" si="224"/>
        <v>-0.21922577047638725</v>
      </c>
      <c r="BY259" s="726">
        <f t="shared" si="225"/>
        <v>-0.19785472984686803</v>
      </c>
      <c r="BZ259" s="943">
        <f t="shared" si="231"/>
        <v>-0.22615371462302825</v>
      </c>
      <c r="CA259" s="947">
        <f t="shared" si="232"/>
        <v>920.82010071004663</v>
      </c>
      <c r="CB259" s="831">
        <f t="shared" si="226"/>
        <v>9.4779206777033151E-2</v>
      </c>
      <c r="CC259" s="723">
        <f t="shared" si="227"/>
        <v>0.2983549397125923</v>
      </c>
      <c r="CD259" s="723">
        <f t="shared" si="228"/>
        <v>-0.10879652615852599</v>
      </c>
      <c r="CE259" s="786">
        <f>[3]OUTM!M259</f>
        <v>141.86007542589937</v>
      </c>
      <c r="CF259" s="779">
        <f>[1]OUTM!$T547</f>
        <v>0</v>
      </c>
      <c r="CG259" s="781">
        <f>[1]OUTM!$U547</f>
        <v>0</v>
      </c>
    </row>
    <row r="260" spans="1:85" ht="13.8" x14ac:dyDescent="0.25">
      <c r="A260" s="14">
        <v>2014.1</v>
      </c>
      <c r="B260" s="931">
        <f>[2]Pat!$B260/1000</f>
        <v>54.456000000000003</v>
      </c>
      <c r="C260" s="648">
        <v>1.07970157839714</v>
      </c>
      <c r="D260" s="649">
        <v>1</v>
      </c>
      <c r="E260" s="767">
        <v>51.615984886944702</v>
      </c>
      <c r="F260" s="768">
        <f t="shared" si="175"/>
        <v>50.436158554887086</v>
      </c>
      <c r="G260" s="769">
        <f t="shared" si="176"/>
        <v>50.436158554887086</v>
      </c>
      <c r="H260" s="772">
        <f t="shared" si="181"/>
        <v>51.023102516187059</v>
      </c>
      <c r="I260" s="662">
        <f t="shared" si="182"/>
        <v>-4.1530285740532524E-2</v>
      </c>
      <c r="J260" s="665" t="e">
        <f t="shared" si="186"/>
        <v>#N/A</v>
      </c>
      <c r="K260" s="683"/>
      <c r="L260" s="684" t="str">
        <f t="shared" si="221"/>
        <v/>
      </c>
      <c r="M260" s="685">
        <f t="shared" si="193"/>
        <v>72.550212940137172</v>
      </c>
      <c r="N260" s="686">
        <f t="shared" si="194"/>
        <v>49.562892439342214</v>
      </c>
      <c r="O260" s="776">
        <v>66.186569060862254</v>
      </c>
      <c r="P260" s="691">
        <f t="shared" si="177"/>
        <v>-0.22910186703788105</v>
      </c>
      <c r="Q260" s="665" t="e">
        <f t="shared" si="187"/>
        <v>#N/A</v>
      </c>
      <c r="R260" s="683"/>
      <c r="S260" s="684" t="str">
        <f t="shared" si="188"/>
        <v/>
      </c>
      <c r="T260" s="695">
        <f t="shared" si="195"/>
        <v>7.8833781722556173E-2</v>
      </c>
      <c r="U260" s="728">
        <f t="shared" si="196"/>
        <v>-0.24616274158854856</v>
      </c>
      <c r="V260" s="725">
        <f t="shared" si="202"/>
        <v>-0.36537693296938412</v>
      </c>
      <c r="W260" s="726">
        <f t="shared" si="203"/>
        <v>-0.34459926439772237</v>
      </c>
      <c r="X260" s="727">
        <f t="shared" si="208"/>
        <v>-0.32369102917180892</v>
      </c>
      <c r="Y260" s="724">
        <f t="shared" si="200"/>
        <v>61.696432238053376</v>
      </c>
      <c r="Z260" s="108">
        <f t="shared" si="222"/>
        <v>6.8043152465711701E-2</v>
      </c>
      <c r="AA260" s="723">
        <f t="shared" si="222"/>
        <v>0.26104796967449617</v>
      </c>
      <c r="AB260" s="723">
        <f t="shared" si="222"/>
        <v>-0.12496166474307278</v>
      </c>
      <c r="AC260" s="931">
        <f>[2]Pat!$D260/1000</f>
        <v>154.72200000000001</v>
      </c>
      <c r="AD260" s="648">
        <v>1.1095058290934701</v>
      </c>
      <c r="AE260" s="649">
        <v>1</v>
      </c>
      <c r="AF260" s="767">
        <v>135.30821798699299</v>
      </c>
      <c r="AG260" s="768">
        <f t="shared" si="178"/>
        <v>139.45127275844666</v>
      </c>
      <c r="AH260" s="769">
        <f t="shared" si="179"/>
        <v>139.45127275844666</v>
      </c>
      <c r="AI260" s="772">
        <f t="shared" si="183"/>
        <v>138.61480718016668</v>
      </c>
      <c r="AJ260" s="662">
        <f t="shared" si="184"/>
        <v>4.1729215515387011E-2</v>
      </c>
      <c r="AK260" s="665" t="e">
        <f t="shared" si="185"/>
        <v>#N/A</v>
      </c>
      <c r="AL260" s="683"/>
      <c r="AM260" s="684" t="str">
        <f t="shared" si="197"/>
        <v/>
      </c>
      <c r="AN260" s="685">
        <f t="shared" si="198"/>
        <v>152.69228292337652</v>
      </c>
      <c r="AO260" s="686">
        <f t="shared" si="199"/>
        <v>128.89672635249326</v>
      </c>
      <c r="AP260" s="776">
        <v>143.96949780593701</v>
      </c>
      <c r="AQ260" s="691">
        <f t="shared" si="180"/>
        <v>-3.7193229867260924E-2</v>
      </c>
      <c r="AR260" s="665" t="e">
        <f t="shared" si="189"/>
        <v>#N/A</v>
      </c>
      <c r="AS260" s="683"/>
      <c r="AT260" s="684" t="str">
        <f t="shared" si="190"/>
        <v/>
      </c>
      <c r="AU260" s="695">
        <f t="shared" si="191"/>
        <v>6.9042617934226724E-2</v>
      </c>
      <c r="AV260" s="728">
        <f t="shared" si="192"/>
        <v>-0.10601044906418644</v>
      </c>
      <c r="AW260" s="725">
        <f t="shared" si="205"/>
        <v>-9.8626657666321838E-2</v>
      </c>
      <c r="AX260" s="726">
        <f t="shared" si="206"/>
        <v>-1.9860795794620079E-2</v>
      </c>
      <c r="AY260" s="727">
        <f t="shared" si="209"/>
        <v>-9.0524769859347876E-2</v>
      </c>
      <c r="AZ260" s="724">
        <f t="shared" si="201"/>
        <v>138.86532085160209</v>
      </c>
      <c r="BA260" s="108">
        <f t="shared" si="223"/>
        <v>4.7029155077431911E-2</v>
      </c>
      <c r="BB260" s="723">
        <f t="shared" si="223"/>
        <v>0.1285735137719542</v>
      </c>
      <c r="BC260" s="723">
        <f t="shared" si="223"/>
        <v>-3.4515203617090359E-2</v>
      </c>
      <c r="BD260" s="1387">
        <f>[2]Pat!$F260</f>
        <v>1076</v>
      </c>
      <c r="BE260" s="648">
        <v>1.31578955628998</v>
      </c>
      <c r="BF260" s="649">
        <v>1</v>
      </c>
      <c r="BG260" s="1374">
        <v>807.83668360019101</v>
      </c>
      <c r="BH260" s="1375">
        <f t="shared" si="211"/>
        <v>817.75994866071574</v>
      </c>
      <c r="BI260" s="1376">
        <f t="shared" si="210"/>
        <v>817.75994866071574</v>
      </c>
      <c r="BJ260" s="1378">
        <f t="shared" si="213"/>
        <v>812.2555699241359</v>
      </c>
      <c r="BK260" s="335">
        <f t="shared" si="212"/>
        <v>-2.701395042785798E-2</v>
      </c>
      <c r="BL260" s="665" t="e">
        <f t="shared" si="214"/>
        <v>#N/A</v>
      </c>
      <c r="BM260" s="683"/>
      <c r="BN260" s="684" t="str">
        <f t="shared" si="215"/>
        <v/>
      </c>
      <c r="BO260" s="685">
        <f t="shared" si="229"/>
        <v>963.39335179721547</v>
      </c>
      <c r="BP260" s="686">
        <f t="shared" si="230"/>
        <v>776.85785028667965</v>
      </c>
      <c r="BQ260" s="776">
        <v>966.48748489207185</v>
      </c>
      <c r="BR260" s="691">
        <f t="shared" si="216"/>
        <v>-0.15957983665474895</v>
      </c>
      <c r="BS260" s="665" t="e">
        <f t="shared" si="217"/>
        <v>#N/A</v>
      </c>
      <c r="BT260" s="683"/>
      <c r="BU260" s="684" t="str">
        <f t="shared" si="218"/>
        <v/>
      </c>
      <c r="BV260" s="695">
        <f t="shared" si="219"/>
        <v>-3.4824296676938982E-2</v>
      </c>
      <c r="BW260" s="728">
        <f t="shared" si="220"/>
        <v>-0.19181570458659214</v>
      </c>
      <c r="BX260" s="725">
        <f t="shared" si="224"/>
        <v>-0.24246945854789559</v>
      </c>
      <c r="BY260" s="726">
        <f t="shared" si="225"/>
        <v>-0.20673612934413133</v>
      </c>
      <c r="BZ260" s="943">
        <f t="shared" si="231"/>
        <v>-0.2234128305686105</v>
      </c>
      <c r="CA260" s="947">
        <f t="shared" si="232"/>
        <v>899.15461909301825</v>
      </c>
      <c r="CB260" s="831">
        <f t="shared" si="226"/>
        <v>9.4779206777033151E-2</v>
      </c>
      <c r="CC260" s="723">
        <f t="shared" si="227"/>
        <v>0.2983549397125923</v>
      </c>
      <c r="CD260" s="723">
        <f t="shared" si="228"/>
        <v>-0.10879652615852599</v>
      </c>
      <c r="CE260" s="786">
        <f>[3]OUTM!M260</f>
        <v>146.28897269927919</v>
      </c>
      <c r="CF260" s="779">
        <f>[1]OUTM!$T548</f>
        <v>0</v>
      </c>
      <c r="CG260" s="781">
        <f>[1]OUTM!$U548</f>
        <v>0</v>
      </c>
    </row>
    <row r="261" spans="1:85" ht="13.8" x14ac:dyDescent="0.25">
      <c r="A261" s="14">
        <v>2014.11</v>
      </c>
      <c r="B261" s="931">
        <f>[2]Pat!$B261/1000</f>
        <v>39.975000000000001</v>
      </c>
      <c r="C261" s="648">
        <v>0.79822281110855398</v>
      </c>
      <c r="D261" s="649">
        <v>1</v>
      </c>
      <c r="E261" s="767">
        <v>50.543498522645997</v>
      </c>
      <c r="F261" s="768">
        <f t="shared" si="175"/>
        <v>50.080002029112165</v>
      </c>
      <c r="G261" s="769">
        <f t="shared" si="176"/>
        <v>50.080002029112165</v>
      </c>
      <c r="H261" s="772">
        <f t="shared" si="181"/>
        <v>50.350639579191906</v>
      </c>
      <c r="I261" s="662">
        <f t="shared" si="182"/>
        <v>-1.326719891949398E-2</v>
      </c>
      <c r="J261" s="665" t="e">
        <f t="shared" si="186"/>
        <v>#N/A</v>
      </c>
      <c r="K261" s="683"/>
      <c r="L261" s="684" t="str">
        <f t="shared" si="221"/>
        <v/>
      </c>
      <c r="M261" s="685">
        <f t="shared" si="193"/>
        <v>68.592687234872216</v>
      </c>
      <c r="N261" s="686">
        <f t="shared" si="194"/>
        <v>49.562892439342214</v>
      </c>
      <c r="O261" s="776">
        <v>66.043463792611263</v>
      </c>
      <c r="P261" s="691">
        <f t="shared" si="177"/>
        <v>-0.23761358523983145</v>
      </c>
      <c r="Q261" s="665" t="e">
        <f t="shared" si="187"/>
        <v>#N/A</v>
      </c>
      <c r="R261" s="683"/>
      <c r="S261" s="684" t="str">
        <f t="shared" si="188"/>
        <v/>
      </c>
      <c r="T261" s="695">
        <f t="shared" si="195"/>
        <v>2.1361272553411359E-2</v>
      </c>
      <c r="U261" s="728">
        <f t="shared" si="196"/>
        <v>-0.24616274158854856</v>
      </c>
      <c r="V261" s="725">
        <f t="shared" si="202"/>
        <v>-0.34807757033701336</v>
      </c>
      <c r="W261" s="726">
        <f t="shared" si="203"/>
        <v>-0.3128246323739472</v>
      </c>
      <c r="X261" s="727">
        <f t="shared" si="208"/>
        <v>-0.31555747114217625</v>
      </c>
      <c r="Y261" s="724">
        <f t="shared" si="200"/>
        <v>59.456144195054677</v>
      </c>
      <c r="Z261" s="108">
        <f t="shared" si="222"/>
        <v>6.8043152465711701E-2</v>
      </c>
      <c r="AA261" s="723">
        <f t="shared" si="222"/>
        <v>0.26104796967449617</v>
      </c>
      <c r="AB261" s="723">
        <f t="shared" si="222"/>
        <v>-0.12496166474307278</v>
      </c>
      <c r="AC261" s="931">
        <f>[2]Pat!$D261/1000</f>
        <v>126.62</v>
      </c>
      <c r="AD261" s="648">
        <v>0.88651469951745399</v>
      </c>
      <c r="AE261" s="649">
        <v>1</v>
      </c>
      <c r="AF261" s="767">
        <v>137.43382558841901</v>
      </c>
      <c r="AG261" s="768">
        <f t="shared" si="178"/>
        <v>142.82899095629386</v>
      </c>
      <c r="AH261" s="769">
        <f t="shared" si="179"/>
        <v>142.82899095629386</v>
      </c>
      <c r="AI261" s="772">
        <f t="shared" si="183"/>
        <v>139.22663306956974</v>
      </c>
      <c r="AJ261" s="662">
        <f t="shared" si="184"/>
        <v>4.4041441607281856E-3</v>
      </c>
      <c r="AK261" s="665" t="e">
        <f t="shared" si="185"/>
        <v>#N/A</v>
      </c>
      <c r="AL261" s="683"/>
      <c r="AM261" s="684" t="str">
        <f t="shared" si="197"/>
        <v/>
      </c>
      <c r="AN261" s="685">
        <f t="shared" si="198"/>
        <v>152.69228292337652</v>
      </c>
      <c r="AO261" s="686">
        <f t="shared" si="199"/>
        <v>128.89672635249326</v>
      </c>
      <c r="AP261" s="776">
        <v>143.85639864117871</v>
      </c>
      <c r="AQ261" s="691">
        <f t="shared" si="180"/>
        <v>-3.2183243952582208E-2</v>
      </c>
      <c r="AR261" s="665" t="e">
        <f t="shared" si="189"/>
        <v>#N/A</v>
      </c>
      <c r="AS261" s="683"/>
      <c r="AT261" s="684" t="str">
        <f t="shared" si="190"/>
        <v/>
      </c>
      <c r="AU261" s="695">
        <f t="shared" si="191"/>
        <v>6.9042617934226724E-2</v>
      </c>
      <c r="AV261" s="728">
        <f t="shared" si="192"/>
        <v>-0.10601044906418644</v>
      </c>
      <c r="AW261" s="725">
        <f t="shared" si="205"/>
        <v>-6.063118662207112E-2</v>
      </c>
      <c r="AX261" s="726">
        <f t="shared" si="206"/>
        <v>4.808775249502073E-3</v>
      </c>
      <c r="AY261" s="727">
        <f t="shared" si="209"/>
        <v>-7.8877426196167999E-2</v>
      </c>
      <c r="AZ261" s="724">
        <f t="shared" si="201"/>
        <v>138.11646021133447</v>
      </c>
      <c r="BA261" s="108">
        <f t="shared" si="223"/>
        <v>4.7029155077431911E-2</v>
      </c>
      <c r="BB261" s="723">
        <f t="shared" si="223"/>
        <v>0.1285735137719542</v>
      </c>
      <c r="BC261" s="723">
        <f t="shared" si="223"/>
        <v>-3.4515203617090359E-2</v>
      </c>
      <c r="BD261" s="1387">
        <f>[2]Pat!$F261</f>
        <v>877</v>
      </c>
      <c r="BE261" s="648">
        <v>1.0936107787253</v>
      </c>
      <c r="BF261" s="649">
        <v>1</v>
      </c>
      <c r="BG261" s="1374">
        <v>794.18722447071002</v>
      </c>
      <c r="BH261" s="1375">
        <f t="shared" si="211"/>
        <v>801.93064759495235</v>
      </c>
      <c r="BI261" s="1376">
        <f t="shared" si="210"/>
        <v>801.93064759495235</v>
      </c>
      <c r="BJ261" s="1378">
        <f t="shared" si="213"/>
        <v>792.78377914922476</v>
      </c>
      <c r="BK261" s="335">
        <f t="shared" si="212"/>
        <v>-2.426450932576309E-2</v>
      </c>
      <c r="BL261" s="665" t="e">
        <f t="shared" si="214"/>
        <v>#N/A</v>
      </c>
      <c r="BM261" s="683"/>
      <c r="BN261" s="684" t="str">
        <f t="shared" si="215"/>
        <v/>
      </c>
      <c r="BO261" s="685">
        <f t="shared" si="229"/>
        <v>926.8868411267872</v>
      </c>
      <c r="BP261" s="686">
        <f t="shared" si="230"/>
        <v>776.85785028667965</v>
      </c>
      <c r="BQ261" s="776">
        <v>963.77708396085472</v>
      </c>
      <c r="BR261" s="691">
        <f t="shared" si="216"/>
        <v>-0.17741997361972461</v>
      </c>
      <c r="BS261" s="665" t="e">
        <f t="shared" si="217"/>
        <v>#N/A</v>
      </c>
      <c r="BT261" s="683"/>
      <c r="BU261" s="684" t="str">
        <f t="shared" si="218"/>
        <v/>
      </c>
      <c r="BV261" s="695">
        <f t="shared" si="219"/>
        <v>-5.8958969420792373E-2</v>
      </c>
      <c r="BW261" s="728">
        <f t="shared" si="220"/>
        <v>-0.19181570458659214</v>
      </c>
      <c r="BX261" s="725">
        <f t="shared" si="224"/>
        <v>-0.23488569237562806</v>
      </c>
      <c r="BY261" s="726">
        <f t="shared" si="225"/>
        <v>-0.20740194584559568</v>
      </c>
      <c r="BZ261" s="943">
        <f t="shared" si="231"/>
        <v>-0.21926794549502227</v>
      </c>
      <c r="CA261" s="947">
        <f t="shared" si="232"/>
        <v>878.87294734214254</v>
      </c>
      <c r="CB261" s="831">
        <f t="shared" si="226"/>
        <v>9.4779206777033151E-2</v>
      </c>
      <c r="CC261" s="723">
        <f t="shared" si="227"/>
        <v>0.2983549397125923</v>
      </c>
      <c r="CD261" s="723">
        <f t="shared" si="228"/>
        <v>-0.10879652615852599</v>
      </c>
      <c r="CE261" s="786">
        <f>[3]OUTM!M261</f>
        <v>148.8916154504343</v>
      </c>
      <c r="CF261" s="779">
        <f>[1]OUTM!$T549</f>
        <v>0</v>
      </c>
      <c r="CG261" s="781">
        <f>[1]OUTM!$U549</f>
        <v>0</v>
      </c>
    </row>
    <row r="262" spans="1:85" ht="13.8" x14ac:dyDescent="0.25">
      <c r="A262" s="14">
        <v>2014.12</v>
      </c>
      <c r="B262" s="931">
        <f>[2]Pat!$B262/1000</f>
        <v>30.286000000000001</v>
      </c>
      <c r="C262" s="648">
        <v>0.59610605280194096</v>
      </c>
      <c r="D262" s="649">
        <v>1</v>
      </c>
      <c r="E262" s="767">
        <v>49.844506772870602</v>
      </c>
      <c r="F262" s="768">
        <f t="shared" si="175"/>
        <v>50.806395703656221</v>
      </c>
      <c r="G262" s="769">
        <f t="shared" si="176"/>
        <v>50.806395703656221</v>
      </c>
      <c r="H262" s="772">
        <f t="shared" si="181"/>
        <v>49.872287159731599</v>
      </c>
      <c r="I262" s="662">
        <f t="shared" si="182"/>
        <v>-9.5458408057250838E-3</v>
      </c>
      <c r="J262" s="665" t="e">
        <f t="shared" si="186"/>
        <v>#N/A</v>
      </c>
      <c r="K262" s="683"/>
      <c r="L262" s="684" t="str">
        <f t="shared" si="221"/>
        <v/>
      </c>
      <c r="M262" s="685">
        <f t="shared" si="193"/>
        <v>63.466599242007085</v>
      </c>
      <c r="N262" s="686">
        <f t="shared" si="194"/>
        <v>49.562892439342214</v>
      </c>
      <c r="O262" s="776">
        <v>65.89701767723102</v>
      </c>
      <c r="P262" s="691">
        <f t="shared" si="177"/>
        <v>-0.24317838776847023</v>
      </c>
      <c r="Q262" s="665" t="e">
        <f t="shared" si="187"/>
        <v>#N/A</v>
      </c>
      <c r="R262" s="683"/>
      <c r="S262" s="684" t="str">
        <f t="shared" si="188"/>
        <v/>
      </c>
      <c r="T262" s="695">
        <f t="shared" si="195"/>
        <v>-5.357022707528214E-2</v>
      </c>
      <c r="U262" s="728">
        <f t="shared" si="196"/>
        <v>-0.24616274158854856</v>
      </c>
      <c r="V262" s="725">
        <f t="shared" si="202"/>
        <v>-0.3323138029754279</v>
      </c>
      <c r="W262" s="726">
        <f t="shared" si="203"/>
        <v>-0.27711483447588281</v>
      </c>
      <c r="X262" s="727">
        <f t="shared" si="208"/>
        <v>-0.30123307640159858</v>
      </c>
      <c r="Y262" s="724">
        <f t="shared" si="200"/>
        <v>57.387651355780179</v>
      </c>
      <c r="Z262" s="108">
        <f t="shared" si="222"/>
        <v>6.8043152465711701E-2</v>
      </c>
      <c r="AA262" s="723">
        <f t="shared" si="222"/>
        <v>0.26104796967449617</v>
      </c>
      <c r="AB262" s="723">
        <f t="shared" si="222"/>
        <v>-0.12496166474307278</v>
      </c>
      <c r="AC262" s="931">
        <f>[2]Pat!$D262/1000</f>
        <v>138.81</v>
      </c>
      <c r="AD262" s="648">
        <v>1.0532084009629801</v>
      </c>
      <c r="AE262" s="649">
        <v>1</v>
      </c>
      <c r="AF262" s="767">
        <v>138.993755711555</v>
      </c>
      <c r="AG262" s="768">
        <f t="shared" si="178"/>
        <v>131.79727760724455</v>
      </c>
      <c r="AH262" s="769">
        <f t="shared" si="179"/>
        <v>131.79727760724455</v>
      </c>
      <c r="AI262" s="772">
        <f t="shared" si="183"/>
        <v>136.70446697560641</v>
      </c>
      <c r="AJ262" s="662">
        <f t="shared" si="184"/>
        <v>-1.8281638708605431E-2</v>
      </c>
      <c r="AK262" s="665" t="e">
        <f t="shared" si="185"/>
        <v>#N/A</v>
      </c>
      <c r="AL262" s="683"/>
      <c r="AM262" s="684" t="str">
        <f t="shared" si="197"/>
        <v/>
      </c>
      <c r="AN262" s="685">
        <f t="shared" si="198"/>
        <v>152.69228292337652</v>
      </c>
      <c r="AO262" s="686">
        <f t="shared" si="199"/>
        <v>128.89672635249326</v>
      </c>
      <c r="AP262" s="776">
        <v>143.73911841093158</v>
      </c>
      <c r="AQ262" s="691">
        <f t="shared" si="180"/>
        <v>-4.8940410328759731E-2</v>
      </c>
      <c r="AR262" s="665" t="e">
        <f t="shared" si="189"/>
        <v>#N/A</v>
      </c>
      <c r="AS262" s="683"/>
      <c r="AT262" s="684" t="str">
        <f t="shared" si="190"/>
        <v/>
      </c>
      <c r="AU262" s="695">
        <f t="shared" si="191"/>
        <v>6.9042617934226724E-2</v>
      </c>
      <c r="AV262" s="728">
        <f t="shared" si="192"/>
        <v>-0.10601044906418644</v>
      </c>
      <c r="AW262" s="725">
        <f t="shared" si="205"/>
        <v>-7.4086973486044205E-2</v>
      </c>
      <c r="AX262" s="726">
        <f t="shared" si="206"/>
        <v>-1.8791938758457527E-2</v>
      </c>
      <c r="AY262" s="727">
        <f t="shared" si="209"/>
        <v>-8.2469222188349955E-2</v>
      </c>
      <c r="AZ262" s="724">
        <f t="shared" si="201"/>
        <v>137.20492569259235</v>
      </c>
      <c r="BA262" s="108">
        <f t="shared" si="223"/>
        <v>4.7029155077431911E-2</v>
      </c>
      <c r="BB262" s="723">
        <f t="shared" si="223"/>
        <v>0.1285735137719542</v>
      </c>
      <c r="BC262" s="723">
        <f t="shared" si="223"/>
        <v>-3.4515203617090359E-2</v>
      </c>
      <c r="BD262" s="1387">
        <f>[2]Pat!$F262</f>
        <v>889</v>
      </c>
      <c r="BE262" s="648">
        <v>1.1861021287606499</v>
      </c>
      <c r="BF262" s="649">
        <v>1</v>
      </c>
      <c r="BG262" s="1374">
        <v>792.690196396744</v>
      </c>
      <c r="BH262" s="1375">
        <f t="shared" si="211"/>
        <v>749.51387274627871</v>
      </c>
      <c r="BI262" s="1376">
        <f t="shared" si="210"/>
        <v>749.51387274627871</v>
      </c>
      <c r="BJ262" s="1378">
        <f t="shared" si="213"/>
        <v>776.85785028667965</v>
      </c>
      <c r="BK262" s="335">
        <f t="shared" si="212"/>
        <v>-2.029313583431E-2</v>
      </c>
      <c r="BL262" s="665" t="e">
        <f t="shared" si="214"/>
        <v>#N/A</v>
      </c>
      <c r="BM262" s="683" t="s">
        <v>254</v>
      </c>
      <c r="BN262" s="684">
        <f t="shared" si="215"/>
        <v>-1</v>
      </c>
      <c r="BO262" s="685">
        <f t="shared" si="229"/>
        <v>895.23156078796296</v>
      </c>
      <c r="BP262" s="686">
        <f t="shared" si="230"/>
        <v>776.85785028667965</v>
      </c>
      <c r="BQ262" s="776">
        <v>961.23848817093892</v>
      </c>
      <c r="BR262" s="691">
        <f t="shared" si="216"/>
        <v>-0.19181570458659214</v>
      </c>
      <c r="BS262" s="665" t="e">
        <f t="shared" si="217"/>
        <v>#N/A</v>
      </c>
      <c r="BT262" s="683" t="s">
        <v>254</v>
      </c>
      <c r="BU262" s="684">
        <f t="shared" si="218"/>
        <v>-1</v>
      </c>
      <c r="BV262" s="695">
        <f t="shared" si="219"/>
        <v>-5.8958969420792373E-2</v>
      </c>
      <c r="BW262" s="728">
        <f t="shared" si="220"/>
        <v>-0.19181570458659214</v>
      </c>
      <c r="BX262" s="725">
        <f t="shared" si="224"/>
        <v>-0.21878200759941768</v>
      </c>
      <c r="BY262" s="726">
        <f t="shared" si="225"/>
        <v>-0.20370369729891336</v>
      </c>
      <c r="BZ262" s="943">
        <f t="shared" si="231"/>
        <v>-0.21458650042456928</v>
      </c>
      <c r="CA262" s="947">
        <f t="shared" si="232"/>
        <v>860.74286907990506</v>
      </c>
      <c r="CB262" s="831">
        <f t="shared" si="226"/>
        <v>9.4779206777033151E-2</v>
      </c>
      <c r="CC262" s="723">
        <f t="shared" si="227"/>
        <v>0.2983549397125923</v>
      </c>
      <c r="CD262" s="723">
        <f t="shared" si="228"/>
        <v>-0.10879652615852599</v>
      </c>
      <c r="CE262" s="786">
        <f>[3]OUTM!M262</f>
        <v>149.69816806353049</v>
      </c>
      <c r="CF262" s="779">
        <f>[1]OUTM!$T550</f>
        <v>0</v>
      </c>
      <c r="CG262" s="781">
        <f>[1]OUTM!$U550</f>
        <v>0</v>
      </c>
    </row>
    <row r="263" spans="1:85" ht="13.8" x14ac:dyDescent="0.25">
      <c r="A263" s="14">
        <v>2015.01</v>
      </c>
      <c r="B263" s="931">
        <f>[2]Pat!$B263/1000</f>
        <v>67.248000000000005</v>
      </c>
      <c r="C263" s="648">
        <v>1.40696920748635</v>
      </c>
      <c r="D263" s="649">
        <v>1</v>
      </c>
      <c r="E263" s="767">
        <v>49.829007199055901</v>
      </c>
      <c r="F263" s="768">
        <f t="shared" si="175"/>
        <v>47.796355202501772</v>
      </c>
      <c r="G263" s="769">
        <f t="shared" si="176"/>
        <v>47.796355202501772</v>
      </c>
      <c r="H263" s="772">
        <f t="shared" si="181"/>
        <v>49.562892439342214</v>
      </c>
      <c r="I263" s="662">
        <f t="shared" si="182"/>
        <v>-6.2230635096744372E-3</v>
      </c>
      <c r="J263" s="665">
        <f t="shared" si="186"/>
        <v>46.562892439342214</v>
      </c>
      <c r="K263" s="683">
        <v>-1</v>
      </c>
      <c r="L263" s="684">
        <f t="shared" si="221"/>
        <v>-1</v>
      </c>
      <c r="M263" s="685">
        <f t="shared" si="193"/>
        <v>59.036875509956317</v>
      </c>
      <c r="N263" s="686">
        <f t="shared" si="194"/>
        <v>49.562892439342214</v>
      </c>
      <c r="O263" s="776">
        <v>65.747469876701587</v>
      </c>
      <c r="P263" s="691">
        <f t="shared" si="177"/>
        <v>-0.24616274158854856</v>
      </c>
      <c r="Q263" s="665">
        <f t="shared" si="187"/>
        <v>46.562892439342214</v>
      </c>
      <c r="R263" s="683">
        <v>-1</v>
      </c>
      <c r="S263" s="684">
        <f t="shared" si="188"/>
        <v>-1</v>
      </c>
      <c r="T263" s="695">
        <f t="shared" si="195"/>
        <v>-8.3385450768325486E-2</v>
      </c>
      <c r="U263" s="728">
        <f t="shared" si="196"/>
        <v>-0.24616274158854856</v>
      </c>
      <c r="V263" s="725">
        <f t="shared" si="202"/>
        <v>-0.31684704385033735</v>
      </c>
      <c r="W263" s="726">
        <f t="shared" si="203"/>
        <v>-0.23709491655914394</v>
      </c>
      <c r="X263" s="727">
        <f t="shared" si="208"/>
        <v>-0.28462068627987236</v>
      </c>
      <c r="Y263" s="724">
        <f t="shared" si="200"/>
        <v>55.472041314047267</v>
      </c>
      <c r="Z263" s="108">
        <f t="shared" si="222"/>
        <v>6.8043152465711701E-2</v>
      </c>
      <c r="AA263" s="723">
        <f t="shared" si="222"/>
        <v>0.26104796967449617</v>
      </c>
      <c r="AB263" s="723">
        <f t="shared" si="222"/>
        <v>-0.12496166474307278</v>
      </c>
      <c r="AC263" s="931">
        <f>[2]Pat!$D263/1000</f>
        <v>144.44399999999999</v>
      </c>
      <c r="AD263" s="648">
        <v>1.02884502890436</v>
      </c>
      <c r="AE263" s="649">
        <v>1</v>
      </c>
      <c r="AF263" s="767">
        <v>140.07724482176101</v>
      </c>
      <c r="AG263" s="768">
        <f t="shared" si="178"/>
        <v>140.39432173164272</v>
      </c>
      <c r="AH263" s="769">
        <f t="shared" si="179"/>
        <v>140.39432173164272</v>
      </c>
      <c r="AI263" s="772">
        <f t="shared" si="183"/>
        <v>139.72471814569326</v>
      </c>
      <c r="AJ263" s="662">
        <f t="shared" si="184"/>
        <v>2.1852767532981227E-2</v>
      </c>
      <c r="AK263" s="665" t="e">
        <f t="shared" si="185"/>
        <v>#N/A</v>
      </c>
      <c r="AL263" s="683"/>
      <c r="AM263" s="684" t="str">
        <f t="shared" si="197"/>
        <v/>
      </c>
      <c r="AN263" s="685">
        <f t="shared" si="198"/>
        <v>152.69228292337652</v>
      </c>
      <c r="AO263" s="686">
        <f t="shared" si="199"/>
        <v>128.89672635249326</v>
      </c>
      <c r="AP263" s="776">
        <v>143.61804721521767</v>
      </c>
      <c r="AQ263" s="691">
        <f t="shared" si="180"/>
        <v>-2.710891245924052E-2</v>
      </c>
      <c r="AR263" s="665" t="e">
        <f t="shared" si="189"/>
        <v>#N/A</v>
      </c>
      <c r="AS263" s="683"/>
      <c r="AT263" s="684" t="str">
        <f t="shared" si="190"/>
        <v/>
      </c>
      <c r="AU263" s="695">
        <f t="shared" si="191"/>
        <v>6.9042617934226724E-2</v>
      </c>
      <c r="AV263" s="728">
        <f t="shared" si="192"/>
        <v>-0.10601044906418644</v>
      </c>
      <c r="AW263" s="725">
        <f t="shared" si="205"/>
        <v>-6.5780023358851691E-2</v>
      </c>
      <c r="AX263" s="726">
        <f t="shared" si="206"/>
        <v>3.4168128773834683E-2</v>
      </c>
      <c r="AY263" s="727">
        <f t="shared" si="209"/>
        <v>-4.8218795754306987E-2</v>
      </c>
      <c r="AZ263" s="724">
        <f t="shared" si="201"/>
        <v>136.38507103190901</v>
      </c>
      <c r="BA263" s="108">
        <f t="shared" si="223"/>
        <v>4.7029155077431911E-2</v>
      </c>
      <c r="BB263" s="723">
        <f t="shared" si="223"/>
        <v>0.1285735137719542</v>
      </c>
      <c r="BC263" s="723">
        <f t="shared" si="223"/>
        <v>-3.4515203617090359E-2</v>
      </c>
      <c r="BD263" s="1387">
        <f>[2]Pat!$F263</f>
        <v>778</v>
      </c>
      <c r="BE263" s="648">
        <v>0.96469440666373996</v>
      </c>
      <c r="BF263" s="649">
        <v>1</v>
      </c>
      <c r="BG263" s="1374">
        <v>804.55411496023999</v>
      </c>
      <c r="BH263" s="1375">
        <f t="shared" si="211"/>
        <v>806.47300805920884</v>
      </c>
      <c r="BI263" s="1376">
        <f t="shared" si="210"/>
        <v>806.47300805920884</v>
      </c>
      <c r="BJ263" s="1378">
        <f t="shared" si="213"/>
        <v>789.41200398761168</v>
      </c>
      <c r="BK263" s="335">
        <f t="shared" si="212"/>
        <v>1.6030982816536466E-2</v>
      </c>
      <c r="BL263" s="665" t="e">
        <f t="shared" si="214"/>
        <v>#N/A</v>
      </c>
      <c r="BM263" s="683"/>
      <c r="BN263" s="684" t="str">
        <f t="shared" si="215"/>
        <v/>
      </c>
      <c r="BO263" s="685">
        <f t="shared" si="229"/>
        <v>895.23156078796296</v>
      </c>
      <c r="BP263" s="686">
        <f t="shared" si="230"/>
        <v>768.25040428011471</v>
      </c>
      <c r="BQ263" s="776">
        <v>958.87220805567665</v>
      </c>
      <c r="BR263" s="691">
        <f t="shared" si="216"/>
        <v>-0.1767286637827189</v>
      </c>
      <c r="BS263" s="665" t="e">
        <f t="shared" si="217"/>
        <v>#N/A</v>
      </c>
      <c r="BT263" s="683"/>
      <c r="BU263" s="684" t="str">
        <f t="shared" si="218"/>
        <v/>
      </c>
      <c r="BV263" s="695">
        <f t="shared" si="219"/>
        <v>-5.8958969420792373E-2</v>
      </c>
      <c r="BW263" s="728">
        <f t="shared" si="220"/>
        <v>-0.19181570458659214</v>
      </c>
      <c r="BX263" s="725">
        <f t="shared" si="224"/>
        <v>-0.18059222381495643</v>
      </c>
      <c r="BY263" s="726">
        <f t="shared" si="225"/>
        <v>-0.14760569332772033</v>
      </c>
      <c r="BZ263" s="943">
        <f t="shared" si="231"/>
        <v>-0.18318835636210806</v>
      </c>
      <c r="CA263" s="947">
        <f t="shared" si="232"/>
        <v>846.2444234291047</v>
      </c>
      <c r="CB263" s="831">
        <f t="shared" si="226"/>
        <v>9.4779206777033151E-2</v>
      </c>
      <c r="CC263" s="723">
        <f t="shared" si="227"/>
        <v>0.2983549397125923</v>
      </c>
      <c r="CD263" s="723">
        <f t="shared" si="228"/>
        <v>-0.10879652615852599</v>
      </c>
      <c r="CE263" s="786">
        <f>[3]OUTM!M263</f>
        <v>154.52546953871575</v>
      </c>
      <c r="CF263" s="779">
        <f>[1]OUTM!$T551</f>
        <v>0</v>
      </c>
      <c r="CG263" s="781">
        <f>[1]OUTM!$U551</f>
        <v>0</v>
      </c>
    </row>
    <row r="264" spans="1:85" ht="13.8" x14ac:dyDescent="0.25">
      <c r="A264" s="14">
        <v>2015.02</v>
      </c>
      <c r="B264" s="931">
        <f>[2]Pat!$B264/1000</f>
        <v>43.838999999999999</v>
      </c>
      <c r="C264" s="648">
        <v>0.84545645308198203</v>
      </c>
      <c r="D264" s="649">
        <v>1</v>
      </c>
      <c r="E264" s="767">
        <v>50.5402482704325</v>
      </c>
      <c r="F264" s="768">
        <f t="shared" si="175"/>
        <v>51.852463648709097</v>
      </c>
      <c r="G264" s="769">
        <f t="shared" si="176"/>
        <v>51.852463648709097</v>
      </c>
      <c r="H264" s="772">
        <f t="shared" si="181"/>
        <v>50.514782591333713</v>
      </c>
      <c r="I264" s="662">
        <f t="shared" si="182"/>
        <v>1.9023600593023274E-2</v>
      </c>
      <c r="J264" s="665" t="e">
        <f t="shared" si="186"/>
        <v>#N/A</v>
      </c>
      <c r="K264" s="683"/>
      <c r="L264" s="684" t="str">
        <f t="shared" si="221"/>
        <v/>
      </c>
      <c r="M264" s="685">
        <f t="shared" si="193"/>
        <v>59.036875509956317</v>
      </c>
      <c r="N264" s="686">
        <f t="shared" si="194"/>
        <v>49.562892439342214</v>
      </c>
      <c r="O264" s="776">
        <v>65.594976350871605</v>
      </c>
      <c r="P264" s="691">
        <f t="shared" si="177"/>
        <v>-0.22989860807134066</v>
      </c>
      <c r="Q264" s="665" t="e">
        <f t="shared" si="187"/>
        <v>#N/A</v>
      </c>
      <c r="R264" s="683"/>
      <c r="S264" s="684" t="str">
        <f t="shared" si="188"/>
        <v/>
      </c>
      <c r="T264" s="695">
        <f t="shared" si="195"/>
        <v>-8.3385450768325486E-2</v>
      </c>
      <c r="U264" s="728">
        <f t="shared" si="196"/>
        <v>-0.24616274158854856</v>
      </c>
      <c r="V264" s="725">
        <f t="shared" si="202"/>
        <v>-0.26355440167604016</v>
      </c>
      <c r="W264" s="726">
        <f t="shared" si="203"/>
        <v>-0.15871451158787986</v>
      </c>
      <c r="X264" s="727">
        <f t="shared" si="208"/>
        <v>-0.25129950965278169</v>
      </c>
      <c r="Y264" s="724">
        <f t="shared" si="200"/>
        <v>53.96554926041906</v>
      </c>
      <c r="Z264" s="108">
        <f t="shared" si="222"/>
        <v>6.8043152465711701E-2</v>
      </c>
      <c r="AA264" s="723">
        <f t="shared" si="222"/>
        <v>0.26104796967449617</v>
      </c>
      <c r="AB264" s="723">
        <f t="shared" si="222"/>
        <v>-0.12496166474307278</v>
      </c>
      <c r="AC264" s="931">
        <f>[2]Pat!$D264/1000</f>
        <v>122.953</v>
      </c>
      <c r="AD264" s="648">
        <v>0.84034255839416705</v>
      </c>
      <c r="AE264" s="649">
        <v>1</v>
      </c>
      <c r="AF264" s="767">
        <v>141.00175032758099</v>
      </c>
      <c r="AG264" s="768">
        <f t="shared" si="178"/>
        <v>146.31295151224302</v>
      </c>
      <c r="AH264" s="769">
        <f t="shared" si="179"/>
        <v>146.31295151224302</v>
      </c>
      <c r="AI264" s="772">
        <f t="shared" si="183"/>
        <v>142.4235495187018</v>
      </c>
      <c r="AJ264" s="662">
        <f t="shared" si="184"/>
        <v>1.9131173192072314E-2</v>
      </c>
      <c r="AK264" s="665" t="e">
        <f t="shared" si="185"/>
        <v>#N/A</v>
      </c>
      <c r="AL264" s="683"/>
      <c r="AM264" s="684" t="str">
        <f t="shared" si="197"/>
        <v/>
      </c>
      <c r="AN264" s="685">
        <f t="shared" si="198"/>
        <v>152.69228292337652</v>
      </c>
      <c r="AO264" s="686">
        <f t="shared" si="199"/>
        <v>128.89672635249326</v>
      </c>
      <c r="AP264" s="776">
        <v>143.49353862938912</v>
      </c>
      <c r="AQ264" s="691">
        <f t="shared" si="180"/>
        <v>-7.4567058622120319E-3</v>
      </c>
      <c r="AR264" s="665" t="e">
        <f t="shared" si="189"/>
        <v>#N/A</v>
      </c>
      <c r="AS264" s="683"/>
      <c r="AT264" s="684" t="str">
        <f t="shared" si="190"/>
        <v/>
      </c>
      <c r="AU264" s="695">
        <f t="shared" si="191"/>
        <v>6.9042617934226724E-2</v>
      </c>
      <c r="AV264" s="728">
        <f t="shared" si="192"/>
        <v>-0.10601044906418644</v>
      </c>
      <c r="AW264" s="725">
        <f t="shared" si="205"/>
        <v>-2.724878444091039E-2</v>
      </c>
      <c r="AX264" s="726">
        <f t="shared" si="206"/>
        <v>8.3266545342749909E-2</v>
      </c>
      <c r="AY264" s="727">
        <f t="shared" si="209"/>
        <v>-1.4997563715813178E-2</v>
      </c>
      <c r="AZ264" s="724">
        <f t="shared" si="201"/>
        <v>136.05260604856502</v>
      </c>
      <c r="BA264" s="108">
        <f t="shared" si="223"/>
        <v>4.7029155077431911E-2</v>
      </c>
      <c r="BB264" s="723">
        <f t="shared" si="223"/>
        <v>0.1285735137719542</v>
      </c>
      <c r="BC264" s="723">
        <f t="shared" si="223"/>
        <v>-3.4515203617090359E-2</v>
      </c>
      <c r="BD264" s="1387">
        <f>[2]Pat!$F264</f>
        <v>615</v>
      </c>
      <c r="BE264" s="648">
        <v>0.77340188950492295</v>
      </c>
      <c r="BF264" s="649">
        <v>1</v>
      </c>
      <c r="BG264" s="1374">
        <v>830.09243381322494</v>
      </c>
      <c r="BH264" s="1375">
        <f t="shared" si="211"/>
        <v>795.18812708575024</v>
      </c>
      <c r="BI264" s="1376">
        <f t="shared" si="210"/>
        <v>795.18812708575024</v>
      </c>
      <c r="BJ264" s="1378">
        <f t="shared" si="213"/>
        <v>822.53056295230112</v>
      </c>
      <c r="BK264" s="335">
        <f t="shared" si="212"/>
        <v>4.1097270970409543E-2</v>
      </c>
      <c r="BL264" s="665" t="e">
        <f t="shared" si="214"/>
        <v>#N/A</v>
      </c>
      <c r="BM264" s="683"/>
      <c r="BN264" s="684" t="str">
        <f t="shared" si="215"/>
        <v/>
      </c>
      <c r="BO264" s="685">
        <f t="shared" si="229"/>
        <v>895.23156078796296</v>
      </c>
      <c r="BP264" s="686">
        <f t="shared" si="230"/>
        <v>768.25040428011471</v>
      </c>
      <c r="BQ264" s="776">
        <v>956.67779682423588</v>
      </c>
      <c r="BR264" s="691">
        <f t="shared" si="216"/>
        <v>-0.14022195802729676</v>
      </c>
      <c r="BS264" s="665" t="e">
        <f t="shared" si="217"/>
        <v>#N/A</v>
      </c>
      <c r="BT264" s="683"/>
      <c r="BU264" s="684" t="str">
        <f t="shared" si="218"/>
        <v/>
      </c>
      <c r="BV264" s="695">
        <f t="shared" si="219"/>
        <v>-5.8958969420792373E-2</v>
      </c>
      <c r="BW264" s="728">
        <f t="shared" si="220"/>
        <v>-0.19181570458659214</v>
      </c>
      <c r="BX264" s="725">
        <f t="shared" si="224"/>
        <v>-0.11258793797053313</v>
      </c>
      <c r="BY264" s="726">
        <f t="shared" si="225"/>
        <v>-5.1119567118815268E-2</v>
      </c>
      <c r="BZ264" s="943">
        <f t="shared" si="231"/>
        <v>-0.13434564907104829</v>
      </c>
      <c r="CA264" s="947">
        <f t="shared" si="232"/>
        <v>837.54806691456417</v>
      </c>
      <c r="CB264" s="831">
        <f t="shared" si="226"/>
        <v>9.4779206777033151E-2</v>
      </c>
      <c r="CC264" s="723">
        <f t="shared" si="227"/>
        <v>0.2983549397125923</v>
      </c>
      <c r="CD264" s="723">
        <f t="shared" si="228"/>
        <v>-0.10879652615852599</v>
      </c>
      <c r="CE264" s="786">
        <f>[3]OUTM!M264</f>
        <v>153.86531451409542</v>
      </c>
      <c r="CF264" s="779">
        <f>[1]OUTM!$T552</f>
        <v>0</v>
      </c>
      <c r="CG264" s="781">
        <f>[1]OUTM!$U552</f>
        <v>0</v>
      </c>
    </row>
    <row r="265" spans="1:85" ht="13.8" x14ac:dyDescent="0.25">
      <c r="A265" s="14">
        <v>2015.03</v>
      </c>
      <c r="B265" s="931">
        <f>[2]Pat!$B265/1000</f>
        <v>50.326000000000001</v>
      </c>
      <c r="C265" s="648">
        <v>0.99541420619738297</v>
      </c>
      <c r="D265" s="649">
        <v>1</v>
      </c>
      <c r="E265" s="767">
        <v>51.651669100171901</v>
      </c>
      <c r="F265" s="768">
        <f t="shared" si="175"/>
        <v>50.557847865414878</v>
      </c>
      <c r="G265" s="769">
        <f t="shared" si="176"/>
        <v>50.557847865414878</v>
      </c>
      <c r="H265" s="772">
        <f t="shared" si="181"/>
        <v>51.716747294055921</v>
      </c>
      <c r="I265" s="662">
        <f t="shared" si="182"/>
        <v>2.3515643219749735E-2</v>
      </c>
      <c r="J265" s="665" t="e">
        <f t="shared" si="186"/>
        <v>#N/A</v>
      </c>
      <c r="K265" s="683"/>
      <c r="L265" s="684" t="str">
        <f t="shared" si="221"/>
        <v/>
      </c>
      <c r="M265" s="685">
        <f t="shared" si="193"/>
        <v>59.036875509956317</v>
      </c>
      <c r="N265" s="686">
        <f t="shared" si="194"/>
        <v>49.562892439342214</v>
      </c>
      <c r="O265" s="776">
        <v>65.4396090275158</v>
      </c>
      <c r="P265" s="691">
        <f t="shared" si="177"/>
        <v>-0.20970268522982372</v>
      </c>
      <c r="Q265" s="665" t="e">
        <f t="shared" si="187"/>
        <v>#N/A</v>
      </c>
      <c r="R265" s="683"/>
      <c r="S265" s="684" t="str">
        <f t="shared" si="188"/>
        <v/>
      </c>
      <c r="T265" s="695">
        <f t="shared" si="195"/>
        <v>-8.3385450768325486E-2</v>
      </c>
      <c r="U265" s="728">
        <f t="shared" si="196"/>
        <v>-0.24616274158854856</v>
      </c>
      <c r="V265" s="725">
        <f t="shared" si="202"/>
        <v>-0.18513441854899648</v>
      </c>
      <c r="W265" s="726">
        <f t="shared" si="203"/>
        <v>-7.5571962807274184E-2</v>
      </c>
      <c r="X265" s="727">
        <f t="shared" si="208"/>
        <v>-0.21290525899599166</v>
      </c>
      <c r="Y265" s="724">
        <f t="shared" si="200"/>
        <v>52.986394931423128</v>
      </c>
      <c r="Z265" s="108">
        <f t="shared" si="222"/>
        <v>6.8043152465711701E-2</v>
      </c>
      <c r="AA265" s="723">
        <f t="shared" si="222"/>
        <v>0.26104796967449617</v>
      </c>
      <c r="AB265" s="723">
        <f t="shared" si="222"/>
        <v>-0.12496166474307278</v>
      </c>
      <c r="AC265" s="931">
        <f>[2]Pat!$D265/1000</f>
        <v>138.80199999999999</v>
      </c>
      <c r="AD265" s="648">
        <v>1.0155700945077499</v>
      </c>
      <c r="AE265" s="649">
        <v>1</v>
      </c>
      <c r="AF265" s="767">
        <v>142.50396183152299</v>
      </c>
      <c r="AG265" s="768">
        <f t="shared" si="178"/>
        <v>136.67397331867846</v>
      </c>
      <c r="AH265" s="769">
        <f t="shared" si="179"/>
        <v>136.67397331867846</v>
      </c>
      <c r="AI265" s="772">
        <f t="shared" si="183"/>
        <v>141.10528645330123</v>
      </c>
      <c r="AJ265" s="662">
        <f t="shared" si="184"/>
        <v>-9.2990369764749219E-3</v>
      </c>
      <c r="AK265" s="665" t="e">
        <f t="shared" si="185"/>
        <v>#N/A</v>
      </c>
      <c r="AL265" s="683"/>
      <c r="AM265" s="684" t="str">
        <f t="shared" si="197"/>
        <v/>
      </c>
      <c r="AN265" s="685">
        <f t="shared" si="198"/>
        <v>152.69228292337652</v>
      </c>
      <c r="AO265" s="686">
        <f t="shared" si="199"/>
        <v>128.89672635249326</v>
      </c>
      <c r="AP265" s="776">
        <v>143.36592601421313</v>
      </c>
      <c r="AQ265" s="691">
        <f t="shared" si="180"/>
        <v>-1.5768318342866072E-2</v>
      </c>
      <c r="AR265" s="665" t="e">
        <f t="shared" si="189"/>
        <v>#N/A</v>
      </c>
      <c r="AS265" s="683"/>
      <c r="AT265" s="684" t="str">
        <f t="shared" si="190"/>
        <v/>
      </c>
      <c r="AU265" s="695">
        <f t="shared" si="191"/>
        <v>6.9042617934226724E-2</v>
      </c>
      <c r="AV265" s="728">
        <f t="shared" si="192"/>
        <v>-0.10601044906418644</v>
      </c>
      <c r="AW265" s="725">
        <f t="shared" si="205"/>
        <v>-3.3136745663373546E-3</v>
      </c>
      <c r="AX265" s="726">
        <f t="shared" si="206"/>
        <v>6.9637123037977089E-2</v>
      </c>
      <c r="AY265" s="727">
        <f t="shared" si="209"/>
        <v>-7.5128530829448037E-3</v>
      </c>
      <c r="AZ265" s="724">
        <f t="shared" si="201"/>
        <v>136.01351175288374</v>
      </c>
      <c r="BA265" s="108">
        <f t="shared" si="223"/>
        <v>4.7029155077431911E-2</v>
      </c>
      <c r="BB265" s="723">
        <f t="shared" si="223"/>
        <v>0.1285735137719542</v>
      </c>
      <c r="BC265" s="723">
        <f t="shared" si="223"/>
        <v>-3.4515203617090359E-2</v>
      </c>
      <c r="BD265" s="1387">
        <f>[2]Pat!$F265</f>
        <v>713</v>
      </c>
      <c r="BE265" s="648">
        <v>0.79818824515945597</v>
      </c>
      <c r="BF265" s="649">
        <v>1</v>
      </c>
      <c r="BG265" s="1374">
        <v>860.09884195956204</v>
      </c>
      <c r="BH265" s="1375">
        <f t="shared" si="211"/>
        <v>893.27298957849507</v>
      </c>
      <c r="BI265" s="1376">
        <f t="shared" si="210"/>
        <v>893.27298957849507</v>
      </c>
      <c r="BJ265" s="1378">
        <f t="shared" si="213"/>
        <v>876.92646999029819</v>
      </c>
      <c r="BK265" s="335">
        <f t="shared" si="212"/>
        <v>6.4037505646961937E-2</v>
      </c>
      <c r="BL265" s="665" t="e">
        <f t="shared" si="214"/>
        <v>#N/A</v>
      </c>
      <c r="BM265" s="683"/>
      <c r="BN265" s="684" t="str">
        <f t="shared" si="215"/>
        <v/>
      </c>
      <c r="BO265" s="685">
        <f t="shared" si="229"/>
        <v>895.23156078796296</v>
      </c>
      <c r="BP265" s="686">
        <f t="shared" si="230"/>
        <v>753.43412662544642</v>
      </c>
      <c r="BQ265" s="776">
        <v>954.65392783010429</v>
      </c>
      <c r="BR265" s="691">
        <f t="shared" si="216"/>
        <v>-8.1419512950078099E-2</v>
      </c>
      <c r="BS265" s="665" t="e">
        <f t="shared" si="217"/>
        <v>#N/A</v>
      </c>
      <c r="BT265" s="683"/>
      <c r="BU265" s="684" t="str">
        <f t="shared" si="218"/>
        <v/>
      </c>
      <c r="BV265" s="695">
        <f t="shared" si="219"/>
        <v>-5.8958969420792373E-2</v>
      </c>
      <c r="BW265" s="728">
        <f t="shared" si="220"/>
        <v>-0.20157934379017417</v>
      </c>
      <c r="BX265" s="725">
        <f t="shared" si="224"/>
        <v>-4.4041897365659777E-3</v>
      </c>
      <c r="BY265" s="726">
        <f t="shared" si="225"/>
        <v>8.852176666922329E-2</v>
      </c>
      <c r="BZ265" s="943">
        <f t="shared" si="231"/>
        <v>-6.4834434616810488E-2</v>
      </c>
      <c r="CA265" s="947">
        <f t="shared" si="232"/>
        <v>837.22479729391421</v>
      </c>
      <c r="CB265" s="831">
        <f t="shared" si="226"/>
        <v>9.4779206777033151E-2</v>
      </c>
      <c r="CC265" s="723">
        <f t="shared" si="227"/>
        <v>0.2983549397125923</v>
      </c>
      <c r="CD265" s="723">
        <f t="shared" si="228"/>
        <v>-0.10879652615852599</v>
      </c>
      <c r="CE265" s="786">
        <f>[3]OUTM!M265</f>
        <v>146.63978058714818</v>
      </c>
      <c r="CF265" s="779">
        <f>[1]OUTM!$T553</f>
        <v>0</v>
      </c>
      <c r="CG265" s="781">
        <f>[1]OUTM!$U553</f>
        <v>0</v>
      </c>
    </row>
    <row r="266" spans="1:85" ht="13.8" x14ac:dyDescent="0.25">
      <c r="A266" s="14">
        <v>2015.04</v>
      </c>
      <c r="B266" s="931">
        <f>[2]Pat!$B266/1000</f>
        <v>53.325000000000003</v>
      </c>
      <c r="C266" s="648">
        <v>0.98935357597095497</v>
      </c>
      <c r="D266" s="649">
        <v>1</v>
      </c>
      <c r="E266" s="767">
        <v>52.904533787297197</v>
      </c>
      <c r="F266" s="768">
        <f t="shared" si="175"/>
        <v>53.898829796684836</v>
      </c>
      <c r="G266" s="769">
        <f t="shared" si="176"/>
        <v>53.898829796684836</v>
      </c>
      <c r="H266" s="772">
        <f t="shared" si="181"/>
        <v>52.893459640894719</v>
      </c>
      <c r="I266" s="662">
        <f t="shared" si="182"/>
        <v>2.2498033696227999E-2</v>
      </c>
      <c r="J266" s="665" t="e">
        <f t="shared" si="186"/>
        <v>#N/A</v>
      </c>
      <c r="K266" s="683"/>
      <c r="L266" s="684" t="str">
        <f t="shared" si="221"/>
        <v/>
      </c>
      <c r="M266" s="685">
        <f t="shared" si="193"/>
        <v>59.036875509956317</v>
      </c>
      <c r="N266" s="686">
        <f t="shared" si="194"/>
        <v>49.562892439342214</v>
      </c>
      <c r="O266" s="776">
        <v>65.281361536414295</v>
      </c>
      <c r="P266" s="691">
        <f t="shared" si="177"/>
        <v>-0.18976169620190197</v>
      </c>
      <c r="Q266" s="665" t="e">
        <f t="shared" si="187"/>
        <v>#N/A</v>
      </c>
      <c r="R266" s="683"/>
      <c r="S266" s="684" t="str">
        <f t="shared" si="188"/>
        <v/>
      </c>
      <c r="T266" s="695">
        <f t="shared" si="195"/>
        <v>-8.3385450768325486E-2</v>
      </c>
      <c r="U266" s="728">
        <f t="shared" si="196"/>
        <v>-0.24616274158854856</v>
      </c>
      <c r="V266" s="725">
        <f t="shared" si="202"/>
        <v>-9.824601700689306E-2</v>
      </c>
      <c r="W266" s="726">
        <f t="shared" si="203"/>
        <v>-3.2356516511051758E-3</v>
      </c>
      <c r="X266" s="727">
        <f t="shared" si="208"/>
        <v>-0.16901476437080343</v>
      </c>
      <c r="Y266" s="724">
        <f t="shared" si="200"/>
        <v>52.506166784071873</v>
      </c>
      <c r="Z266" s="108">
        <f t="shared" si="222"/>
        <v>6.8043152465711701E-2</v>
      </c>
      <c r="AA266" s="723">
        <f t="shared" si="222"/>
        <v>0.26104796967449617</v>
      </c>
      <c r="AB266" s="723">
        <f t="shared" si="222"/>
        <v>-0.12496166474307278</v>
      </c>
      <c r="AC266" s="931">
        <f>[2]Pat!$D266/1000</f>
        <v>144.20599999999999</v>
      </c>
      <c r="AD266" s="648">
        <v>0.87799853109103798</v>
      </c>
      <c r="AE266" s="649">
        <v>0</v>
      </c>
      <c r="AF266" s="767">
        <v>144.76024766360501</v>
      </c>
      <c r="AG266" s="768">
        <f t="shared" si="178"/>
        <v>164.24401054612647</v>
      </c>
      <c r="AH266" s="769">
        <f t="shared" si="179"/>
        <v>144.76024766360501</v>
      </c>
      <c r="AI266" s="772">
        <f t="shared" si="183"/>
        <v>142.22845484401608</v>
      </c>
      <c r="AJ266" s="662">
        <f t="shared" si="184"/>
        <v>7.9282775773218232E-3</v>
      </c>
      <c r="AK266" s="665" t="e">
        <f t="shared" si="185"/>
        <v>#N/A</v>
      </c>
      <c r="AL266" s="683"/>
      <c r="AM266" s="684" t="str">
        <f t="shared" si="197"/>
        <v/>
      </c>
      <c r="AN266" s="685">
        <f t="shared" si="198"/>
        <v>152.69228292337652</v>
      </c>
      <c r="AO266" s="686">
        <f t="shared" si="199"/>
        <v>128.89672635249326</v>
      </c>
      <c r="AP266" s="776">
        <v>143.23553717495784</v>
      </c>
      <c r="AQ266" s="691">
        <f t="shared" si="180"/>
        <v>-7.0309530079231131E-3</v>
      </c>
      <c r="AR266" s="665" t="e">
        <f t="shared" si="189"/>
        <v>#N/A</v>
      </c>
      <c r="AS266" s="683"/>
      <c r="AT266" s="684" t="str">
        <f t="shared" si="190"/>
        <v/>
      </c>
      <c r="AU266" s="695">
        <f t="shared" si="191"/>
        <v>6.9042617934226724E-2</v>
      </c>
      <c r="AV266" s="728">
        <f t="shared" si="192"/>
        <v>-0.10601044906418644</v>
      </c>
      <c r="AW266" s="725">
        <f t="shared" si="205"/>
        <v>3.4577615713241583E-2</v>
      </c>
      <c r="AX266" s="726">
        <f t="shared" si="206"/>
        <v>8.5984378076203738E-2</v>
      </c>
      <c r="AY266" s="727">
        <f t="shared" si="209"/>
        <v>1.4377079902514023E-2</v>
      </c>
      <c r="AZ266" s="724">
        <f t="shared" si="201"/>
        <v>136.40964127637162</v>
      </c>
      <c r="BA266" s="108">
        <f t="shared" si="223"/>
        <v>4.7029155077431911E-2</v>
      </c>
      <c r="BB266" s="723">
        <f t="shared" si="223"/>
        <v>0.1285735137719542</v>
      </c>
      <c r="BC266" s="723">
        <f t="shared" si="223"/>
        <v>-3.4515203617090359E-2</v>
      </c>
      <c r="BD266" s="1387">
        <f>[2]Pat!$F266</f>
        <v>817</v>
      </c>
      <c r="BE266" s="648">
        <v>0.88231631156438906</v>
      </c>
      <c r="BF266" s="649">
        <v>1</v>
      </c>
      <c r="BG266" s="1374">
        <v>882.68675708397404</v>
      </c>
      <c r="BH266" s="1375">
        <f t="shared" si="211"/>
        <v>925.97177371845237</v>
      </c>
      <c r="BI266" s="1376">
        <f t="shared" si="210"/>
        <v>925.97177371845237</v>
      </c>
      <c r="BJ266" s="1378">
        <f t="shared" si="213"/>
        <v>895.23156078796296</v>
      </c>
      <c r="BK266" s="335">
        <f t="shared" si="212"/>
        <v>2.0659265747403635E-2</v>
      </c>
      <c r="BL266" s="665" t="e">
        <f t="shared" si="214"/>
        <v>#N/A</v>
      </c>
      <c r="BM266" s="683" t="s">
        <v>254</v>
      </c>
      <c r="BN266" s="684">
        <f t="shared" si="215"/>
        <v>1</v>
      </c>
      <c r="BO266" s="685">
        <f t="shared" si="229"/>
        <v>895.23156078796296</v>
      </c>
      <c r="BP266" s="686">
        <f t="shared" si="230"/>
        <v>712.18629870875952</v>
      </c>
      <c r="BQ266" s="776">
        <v>952.79857791984364</v>
      </c>
      <c r="BR266" s="691">
        <f t="shared" si="216"/>
        <v>-6.0418873900464187E-2</v>
      </c>
      <c r="BS266" s="665" t="e">
        <f t="shared" si="217"/>
        <v>#N/A</v>
      </c>
      <c r="BT266" s="683"/>
      <c r="BU266" s="684" t="str">
        <f t="shared" si="218"/>
        <v/>
      </c>
      <c r="BV266" s="695">
        <f t="shared" si="219"/>
        <v>-5.8958969420792373E-2</v>
      </c>
      <c r="BW266" s="728">
        <f t="shared" si="220"/>
        <v>-0.24489193798326248</v>
      </c>
      <c r="BX266" s="725">
        <f t="shared" si="224"/>
        <v>2.8029448654775857E-2</v>
      </c>
      <c r="BY266" s="726">
        <f t="shared" si="225"/>
        <v>0.13164630724793369</v>
      </c>
      <c r="BZ266" s="943">
        <f t="shared" si="231"/>
        <v>-2.6692276146409899E-2</v>
      </c>
      <c r="CA266" s="947">
        <f t="shared" si="232"/>
        <v>839.25885438408125</v>
      </c>
      <c r="CB266" s="831">
        <f t="shared" si="226"/>
        <v>9.4779206777033151E-2</v>
      </c>
      <c r="CC266" s="723">
        <f t="shared" si="227"/>
        <v>0.2983549397125923</v>
      </c>
      <c r="CD266" s="723">
        <f t="shared" si="228"/>
        <v>-0.10879652615852599</v>
      </c>
      <c r="CE266" s="786">
        <f>[3]OUTM!M266</f>
        <v>141.92032388426534</v>
      </c>
      <c r="CF266" s="779">
        <f>[1]OUTM!$T554</f>
        <v>0</v>
      </c>
      <c r="CG266" s="781">
        <f>[1]OUTM!$U554</f>
        <v>0</v>
      </c>
    </row>
    <row r="267" spans="1:85" ht="13.8" x14ac:dyDescent="0.25">
      <c r="A267" s="14">
        <v>2015.05</v>
      </c>
      <c r="B267" s="931">
        <f>[2]Pat!$B267/1000</f>
        <v>48.991999999999997</v>
      </c>
      <c r="C267" s="648">
        <v>0.98713417302822504</v>
      </c>
      <c r="D267" s="649">
        <v>0.22486560744133899</v>
      </c>
      <c r="E267" s="767">
        <v>54.259145837210198</v>
      </c>
      <c r="F267" s="768">
        <f t="shared" ref="F267:F330" si="233">IF(C$8="NIV",B267-C267,B267/C267)</f>
        <v>49.630537913308743</v>
      </c>
      <c r="G267" s="769">
        <f t="shared" ref="G267:G322" si="234">D267*F267+(1-D267)*E267</f>
        <v>53.218331104794302</v>
      </c>
      <c r="H267" s="772">
        <f t="shared" si="181"/>
        <v>54.505912839560878</v>
      </c>
      <c r="I267" s="662">
        <f t="shared" si="182"/>
        <v>3.0029493310646662E-2</v>
      </c>
      <c r="J267" s="665" t="e">
        <f t="shared" si="186"/>
        <v>#N/A</v>
      </c>
      <c r="K267" s="683"/>
      <c r="L267" s="684" t="str">
        <f t="shared" si="221"/>
        <v/>
      </c>
      <c r="M267" s="685">
        <f t="shared" si="193"/>
        <v>59.036875509956317</v>
      </c>
      <c r="N267" s="686">
        <f t="shared" si="194"/>
        <v>49.562892439342214</v>
      </c>
      <c r="O267" s="776">
        <v>65.120156256767103</v>
      </c>
      <c r="P267" s="691">
        <f t="shared" ref="P267:P330" si="235">H267/O267-1</f>
        <v>-0.16299474736139352</v>
      </c>
      <c r="Q267" s="665" t="e">
        <f t="shared" si="187"/>
        <v>#N/A</v>
      </c>
      <c r="R267" s="683"/>
      <c r="S267" s="684" t="str">
        <f t="shared" si="188"/>
        <v/>
      </c>
      <c r="T267" s="695">
        <f t="shared" si="195"/>
        <v>-8.3385450768325486E-2</v>
      </c>
      <c r="U267" s="728">
        <f t="shared" si="196"/>
        <v>-0.24616274158854856</v>
      </c>
      <c r="V267" s="725">
        <f t="shared" si="202"/>
        <v>-2.2133693101032526E-2</v>
      </c>
      <c r="W267" s="726">
        <f t="shared" si="203"/>
        <v>7.1443256914430542E-2</v>
      </c>
      <c r="X267" s="727">
        <f t="shared" si="208"/>
        <v>-0.11215689927829786</v>
      </c>
      <c r="Y267" s="724">
        <f t="shared" si="200"/>
        <v>52.403356449428728</v>
      </c>
      <c r="Z267" s="108">
        <f t="shared" si="222"/>
        <v>6.8043152465711701E-2</v>
      </c>
      <c r="AA267" s="723">
        <f t="shared" si="222"/>
        <v>0.26104796967449617</v>
      </c>
      <c r="AB267" s="723">
        <f t="shared" si="222"/>
        <v>-0.12496166474307278</v>
      </c>
      <c r="AC267" s="931">
        <f>[2]Pat!$D267/1000</f>
        <v>135.19</v>
      </c>
      <c r="AD267" s="648">
        <v>0.94724365902973595</v>
      </c>
      <c r="AE267" s="649">
        <v>1</v>
      </c>
      <c r="AF267" s="767">
        <v>147.38025940426201</v>
      </c>
      <c r="AG267" s="768">
        <f t="shared" ref="AG267:AG330" si="236">IF(AD$8="NIV",AC267-AD267,AC267/AD267)</f>
        <v>142.71935073017585</v>
      </c>
      <c r="AH267" s="769">
        <f t="shared" ref="AH267:AH322" si="237">AG267*AE267+(1-AE267)*AF267</f>
        <v>142.71935073017585</v>
      </c>
      <c r="AI267" s="772">
        <f t="shared" si="183"/>
        <v>145.59436583040625</v>
      </c>
      <c r="AJ267" s="662">
        <f t="shared" si="184"/>
        <v>2.3389837054903689E-2</v>
      </c>
      <c r="AK267" s="665" t="e">
        <f t="shared" si="185"/>
        <v>#N/A</v>
      </c>
      <c r="AL267" s="683"/>
      <c r="AM267" s="684" t="str">
        <f t="shared" si="197"/>
        <v/>
      </c>
      <c r="AN267" s="685">
        <f t="shared" si="198"/>
        <v>152.69228292337652</v>
      </c>
      <c r="AO267" s="686">
        <f t="shared" si="199"/>
        <v>126.71218521766353</v>
      </c>
      <c r="AP267" s="776">
        <v>143.1026881794067</v>
      </c>
      <c r="AQ267" s="691">
        <f t="shared" ref="AQ267:AQ330" si="238">AI267/AP267-1</f>
        <v>1.7411815827496957E-2</v>
      </c>
      <c r="AR267" s="665" t="e">
        <f t="shared" si="189"/>
        <v>#N/A</v>
      </c>
      <c r="AS267" s="683"/>
      <c r="AT267" s="684" t="str">
        <f t="shared" si="190"/>
        <v/>
      </c>
      <c r="AU267" s="695">
        <f t="shared" si="191"/>
        <v>6.9042617934226724E-2</v>
      </c>
      <c r="AV267" s="728">
        <f t="shared" si="192"/>
        <v>-0.10676620400768566</v>
      </c>
      <c r="AW267" s="725">
        <f t="shared" si="205"/>
        <v>9.0052820087835439E-2</v>
      </c>
      <c r="AX267" s="726">
        <f t="shared" si="206"/>
        <v>0.12783413536495281</v>
      </c>
      <c r="AY267" s="727">
        <f t="shared" si="209"/>
        <v>4.647470806817755E-2</v>
      </c>
      <c r="AZ267" s="724">
        <f t="shared" si="201"/>
        <v>137.41197674353975</v>
      </c>
      <c r="BA267" s="108">
        <f t="shared" si="223"/>
        <v>4.7029155077431911E-2</v>
      </c>
      <c r="BB267" s="723">
        <f t="shared" si="223"/>
        <v>0.1285735137719542</v>
      </c>
      <c r="BC267" s="723">
        <f t="shared" si="223"/>
        <v>-3.4515203617090359E-2</v>
      </c>
      <c r="BD267" s="1387">
        <f>[2]Pat!$F267</f>
        <v>777</v>
      </c>
      <c r="BE267" s="648">
        <v>0.92974868461457605</v>
      </c>
      <c r="BF267" s="649">
        <v>1</v>
      </c>
      <c r="BG267" s="1374">
        <v>889.71996361597905</v>
      </c>
      <c r="BH267" s="1375">
        <f t="shared" si="211"/>
        <v>835.70970613645181</v>
      </c>
      <c r="BI267" s="1376">
        <f t="shared" si="210"/>
        <v>835.70970613645181</v>
      </c>
      <c r="BJ267" s="1378">
        <f t="shared" si="213"/>
        <v>883.06597536874006</v>
      </c>
      <c r="BK267" s="335">
        <f t="shared" si="212"/>
        <v>-1.3682496843496761E-2</v>
      </c>
      <c r="BL267" s="665" t="e">
        <f t="shared" si="214"/>
        <v>#N/A</v>
      </c>
      <c r="BM267" s="683"/>
      <c r="BN267" s="684" t="str">
        <f t="shared" si="215"/>
        <v/>
      </c>
      <c r="BO267" s="685">
        <f t="shared" si="229"/>
        <v>895.23156078796296</v>
      </c>
      <c r="BP267" s="686">
        <f t="shared" si="230"/>
        <v>699.06064914815238</v>
      </c>
      <c r="BQ267" s="776">
        <v>951.10932037066038</v>
      </c>
      <c r="BR267" s="691">
        <f t="shared" si="216"/>
        <v>-7.1541034815433058E-2</v>
      </c>
      <c r="BS267" s="665" t="e">
        <f t="shared" si="217"/>
        <v>#N/A</v>
      </c>
      <c r="BT267" s="683"/>
      <c r="BU267" s="684" t="str">
        <f t="shared" si="218"/>
        <v/>
      </c>
      <c r="BV267" s="695">
        <f t="shared" si="219"/>
        <v>-5.8958969420792373E-2</v>
      </c>
      <c r="BW267" s="728">
        <f t="shared" si="220"/>
        <v>-0.25851292944010285</v>
      </c>
      <c r="BX267" s="725">
        <f t="shared" si="224"/>
        <v>-1.9331909255941859E-3</v>
      </c>
      <c r="BY267" s="726">
        <f t="shared" si="225"/>
        <v>9.8486862675101206E-2</v>
      </c>
      <c r="BZ267" s="943">
        <f t="shared" si="231"/>
        <v>-1.7183540467104019E-2</v>
      </c>
      <c r="CA267" s="947">
        <f t="shared" si="232"/>
        <v>839.1163175723533</v>
      </c>
      <c r="CB267" s="831">
        <f t="shared" si="226"/>
        <v>9.4779206777033151E-2</v>
      </c>
      <c r="CC267" s="723">
        <f t="shared" si="227"/>
        <v>0.2983549397125923</v>
      </c>
      <c r="CD267" s="723">
        <f t="shared" si="228"/>
        <v>-0.10879652615852599</v>
      </c>
      <c r="CE267" s="786">
        <f>[3]OUTM!M267</f>
        <v>140.00630534370885</v>
      </c>
      <c r="CF267" s="779">
        <f>[1]OUTM!$T555</f>
        <v>0</v>
      </c>
      <c r="CG267" s="781">
        <f>[1]OUTM!$U555</f>
        <v>0</v>
      </c>
    </row>
    <row r="268" spans="1:85" ht="13.8" x14ac:dyDescent="0.25">
      <c r="A268" s="14">
        <v>2015.06</v>
      </c>
      <c r="B268" s="931">
        <f>[2]Pat!$B268/1000</f>
        <v>58.930999999999997</v>
      </c>
      <c r="C268" s="648">
        <v>1.0215441203531399</v>
      </c>
      <c r="D268" s="649">
        <v>1</v>
      </c>
      <c r="E268" s="767">
        <v>55.678480330684998</v>
      </c>
      <c r="F268" s="768">
        <f t="shared" si="233"/>
        <v>57.688159351970043</v>
      </c>
      <c r="G268" s="769">
        <f t="shared" si="234"/>
        <v>57.688159351970043</v>
      </c>
      <c r="H268" s="772">
        <f t="shared" ref="H268:H331" si="239">IF(H$9="",G268,(G267+2*G268+G269)/4)</f>
        <v>55.984188468393654</v>
      </c>
      <c r="I268" s="662">
        <f t="shared" ref="I268:I331" si="240">LN(H268/H267)</f>
        <v>2.6760113835220423E-2</v>
      </c>
      <c r="J268" s="665" t="e">
        <f t="shared" si="186"/>
        <v>#N/A</v>
      </c>
      <c r="K268" s="683"/>
      <c r="L268" s="684" t="str">
        <f t="shared" si="221"/>
        <v/>
      </c>
      <c r="M268" s="685">
        <f t="shared" si="193"/>
        <v>59.036875509956317</v>
      </c>
      <c r="N268" s="686">
        <f t="shared" si="194"/>
        <v>49.562892439342214</v>
      </c>
      <c r="O268" s="776">
        <v>64.955851248449733</v>
      </c>
      <c r="P268" s="691">
        <f t="shared" si="235"/>
        <v>-0.13811939352069069</v>
      </c>
      <c r="Q268" s="665" t="e">
        <f t="shared" si="187"/>
        <v>#N/A</v>
      </c>
      <c r="R268" s="683"/>
      <c r="S268" s="684" t="str">
        <f t="shared" si="188"/>
        <v/>
      </c>
      <c r="T268" s="695">
        <f t="shared" si="195"/>
        <v>-8.3385450768325486E-2</v>
      </c>
      <c r="U268" s="728">
        <f t="shared" si="196"/>
        <v>-0.24616274158854856</v>
      </c>
      <c r="V268" s="725">
        <f t="shared" si="202"/>
        <v>2.1307389535964782E-2</v>
      </c>
      <c r="W268" s="726">
        <f t="shared" si="203"/>
        <v>0.12978606579421825</v>
      </c>
      <c r="X268" s="727">
        <f t="shared" si="208"/>
        <v>-5.6126267460462675E-2</v>
      </c>
      <c r="Y268" s="724">
        <f t="shared" si="200"/>
        <v>52.500688957069819</v>
      </c>
      <c r="Z268" s="108">
        <f t="shared" si="222"/>
        <v>6.8043152465711701E-2</v>
      </c>
      <c r="AA268" s="723">
        <f t="shared" si="222"/>
        <v>0.26104796967449617</v>
      </c>
      <c r="AB268" s="723">
        <f t="shared" si="222"/>
        <v>-0.12496166474307278</v>
      </c>
      <c r="AC268" s="931">
        <f>[2]Pat!$D268/1000</f>
        <v>151.934</v>
      </c>
      <c r="AD268" s="648">
        <v>0.99839324099753901</v>
      </c>
      <c r="AE268" s="649">
        <v>1</v>
      </c>
      <c r="AF268" s="767">
        <v>149.71057505723201</v>
      </c>
      <c r="AG268" s="768">
        <f t="shared" si="236"/>
        <v>152.17851419766825</v>
      </c>
      <c r="AH268" s="769">
        <f t="shared" si="237"/>
        <v>152.17851419766825</v>
      </c>
      <c r="AI268" s="772">
        <f t="shared" ref="AI268:AI331" si="241">IF(AI$9="",AH268,(AH267+2*AH268+AH269)/4)</f>
        <v>149.83365937879196</v>
      </c>
      <c r="AJ268" s="662">
        <f t="shared" ref="AJ268:AJ331" si="242">LN(AI268/AI267)</f>
        <v>2.8701302501296263E-2</v>
      </c>
      <c r="AK268" s="665" t="e">
        <f t="shared" si="185"/>
        <v>#N/A</v>
      </c>
      <c r="AL268" s="683"/>
      <c r="AM268" s="684" t="str">
        <f t="shared" si="197"/>
        <v/>
      </c>
      <c r="AN268" s="685">
        <f t="shared" si="198"/>
        <v>152.69228292337652</v>
      </c>
      <c r="AO268" s="686">
        <f t="shared" si="199"/>
        <v>126.58374437606511</v>
      </c>
      <c r="AP268" s="776">
        <v>142.96768986646291</v>
      </c>
      <c r="AQ268" s="691">
        <f t="shared" si="238"/>
        <v>4.8024623736608874E-2</v>
      </c>
      <c r="AR268" s="665" t="e">
        <f t="shared" si="189"/>
        <v>#N/A</v>
      </c>
      <c r="AS268" s="683"/>
      <c r="AT268" s="684" t="str">
        <f t="shared" si="190"/>
        <v/>
      </c>
      <c r="AU268" s="695">
        <f t="shared" si="191"/>
        <v>6.9042617934226724E-2</v>
      </c>
      <c r="AV268" s="728">
        <f t="shared" si="192"/>
        <v>-0.10681986735296156</v>
      </c>
      <c r="AW268" s="725">
        <f t="shared" si="205"/>
        <v>0.13671271166621701</v>
      </c>
      <c r="AX268" s="726">
        <f t="shared" si="206"/>
        <v>0.17324124359300308</v>
      </c>
      <c r="AY268" s="727">
        <f t="shared" si="209"/>
        <v>8.1307933085281947E-2</v>
      </c>
      <c r="AZ268" s="724">
        <f t="shared" si="201"/>
        <v>138.91368760257473</v>
      </c>
      <c r="BA268" s="108">
        <f t="shared" si="223"/>
        <v>4.7029155077431911E-2</v>
      </c>
      <c r="BB268" s="723">
        <f t="shared" si="223"/>
        <v>0.1285735137719542</v>
      </c>
      <c r="BC268" s="723">
        <f t="shared" si="223"/>
        <v>-3.4515203617090359E-2</v>
      </c>
      <c r="BD268" s="1387">
        <f>[2]Pat!$F268</f>
        <v>999</v>
      </c>
      <c r="BE268" s="648">
        <v>1.0685946690435</v>
      </c>
      <c r="BF268" s="649">
        <v>1</v>
      </c>
      <c r="BG268" s="1374">
        <v>877.68970917130503</v>
      </c>
      <c r="BH268" s="1375">
        <f t="shared" si="211"/>
        <v>934.87271548360411</v>
      </c>
      <c r="BI268" s="1376">
        <f t="shared" si="210"/>
        <v>934.87271548360411</v>
      </c>
      <c r="BJ268" s="1378">
        <f t="shared" si="213"/>
        <v>893.5969691793423</v>
      </c>
      <c r="BK268" s="335">
        <f t="shared" si="212"/>
        <v>1.1854940947341025E-2</v>
      </c>
      <c r="BL268" s="665" t="e">
        <f t="shared" si="214"/>
        <v>#N/A</v>
      </c>
      <c r="BM268" s="683"/>
      <c r="BN268" s="684" t="str">
        <f t="shared" si="215"/>
        <v/>
      </c>
      <c r="BO268" s="685">
        <f t="shared" si="229"/>
        <v>895.23156078796296</v>
      </c>
      <c r="BP268" s="686">
        <f t="shared" si="230"/>
        <v>699.06064914815238</v>
      </c>
      <c r="BQ268" s="776">
        <v>949.58342956559113</v>
      </c>
      <c r="BR268" s="691">
        <f t="shared" si="216"/>
        <v>-5.8958969420792373E-2</v>
      </c>
      <c r="BS268" s="665" t="e">
        <f t="shared" si="217"/>
        <v>#N/A</v>
      </c>
      <c r="BT268" s="683" t="s">
        <v>254</v>
      </c>
      <c r="BU268" s="684">
        <f t="shared" si="218"/>
        <v>1</v>
      </c>
      <c r="BV268" s="695">
        <f t="shared" si="219"/>
        <v>-5.8958969420792373E-2</v>
      </c>
      <c r="BW268" s="728">
        <f t="shared" si="220"/>
        <v>-0.25851292944010285</v>
      </c>
      <c r="BX268" s="725">
        <f t="shared" si="224"/>
        <v>3.1587496341848986E-2</v>
      </c>
      <c r="BY268" s="726">
        <f t="shared" si="225"/>
        <v>0.1231455429329944</v>
      </c>
      <c r="BZ268" s="943">
        <f t="shared" si="231"/>
        <v>1.6077809770317142E-2</v>
      </c>
      <c r="CA268" s="947">
        <f t="shared" si="232"/>
        <v>841.39649990420708</v>
      </c>
      <c r="CB268" s="831">
        <f t="shared" si="226"/>
        <v>9.4779206777033151E-2</v>
      </c>
      <c r="CC268" s="723">
        <f t="shared" si="227"/>
        <v>0.2983549397125923</v>
      </c>
      <c r="CD268" s="723">
        <f t="shared" si="228"/>
        <v>-0.10879652615852599</v>
      </c>
      <c r="CE268" s="786">
        <f>[3]OUTM!M268</f>
        <v>140.98188219554908</v>
      </c>
      <c r="CF268" s="779">
        <f>[1]OUTM!$T556</f>
        <v>0</v>
      </c>
      <c r="CG268" s="781">
        <f>[1]OUTM!$U556</f>
        <v>0</v>
      </c>
    </row>
    <row r="269" spans="1:85" ht="13.8" x14ac:dyDescent="0.25">
      <c r="A269" s="14">
        <v>2015.07</v>
      </c>
      <c r="B269" s="931">
        <f>[2]Pat!$B269/1000</f>
        <v>61.963999999999999</v>
      </c>
      <c r="C269" s="648">
        <v>1.11965385210872</v>
      </c>
      <c r="D269" s="649">
        <v>1</v>
      </c>
      <c r="E269" s="767">
        <v>56.890601229500398</v>
      </c>
      <c r="F269" s="768">
        <f t="shared" si="233"/>
        <v>55.342104064840214</v>
      </c>
      <c r="G269" s="769">
        <f t="shared" si="234"/>
        <v>55.342104064840214</v>
      </c>
      <c r="H269" s="772">
        <f t="shared" si="239"/>
        <v>56.093175397523076</v>
      </c>
      <c r="I269" s="662">
        <f t="shared" si="240"/>
        <v>1.9448523720266566E-3</v>
      </c>
      <c r="J269" s="665" t="e">
        <f t="shared" si="186"/>
        <v>#N/A</v>
      </c>
      <c r="K269" s="683"/>
      <c r="L269" s="684" t="str">
        <f t="shared" si="221"/>
        <v/>
      </c>
      <c r="M269" s="685">
        <f t="shared" si="193"/>
        <v>59.37875889864155</v>
      </c>
      <c r="N269" s="686">
        <f t="shared" si="194"/>
        <v>49.562892439342214</v>
      </c>
      <c r="O269" s="776">
        <v>64.788249461039598</v>
      </c>
      <c r="P269" s="691">
        <f t="shared" si="235"/>
        <v>-0.13420757831627017</v>
      </c>
      <c r="Q269" s="665" t="e">
        <f t="shared" si="187"/>
        <v>#N/A</v>
      </c>
      <c r="R269" s="683"/>
      <c r="S269" s="684" t="str">
        <f t="shared" si="188"/>
        <v/>
      </c>
      <c r="T269" s="695">
        <f t="shared" si="195"/>
        <v>-5.8652224133284081E-2</v>
      </c>
      <c r="U269" s="728">
        <f t="shared" si="196"/>
        <v>-0.24616274158854856</v>
      </c>
      <c r="V269" s="725">
        <f t="shared" si="202"/>
        <v>1.5233043519870426E-2</v>
      </c>
      <c r="W269" s="726">
        <f t="shared" si="203"/>
        <v>0.12997213815599551</v>
      </c>
      <c r="X269" s="727">
        <f t="shared" si="208"/>
        <v>-2.1664277041575364E-2</v>
      </c>
      <c r="Y269" s="724">
        <f t="shared" si="200"/>
        <v>52.570826366033224</v>
      </c>
      <c r="Z269" s="108">
        <f t="shared" si="222"/>
        <v>6.8043152465711701E-2</v>
      </c>
      <c r="AA269" s="723">
        <f t="shared" si="222"/>
        <v>0.26104796967449617</v>
      </c>
      <c r="AB269" s="723">
        <f t="shared" si="222"/>
        <v>-0.12496166474307278</v>
      </c>
      <c r="AC269" s="931">
        <f>[2]Pat!$D269/1000</f>
        <v>166.846</v>
      </c>
      <c r="AD269" s="648">
        <v>1.0958091979025</v>
      </c>
      <c r="AE269" s="649">
        <v>1</v>
      </c>
      <c r="AF269" s="767">
        <v>151.38993967334201</v>
      </c>
      <c r="AG269" s="768">
        <f t="shared" si="236"/>
        <v>152.25825838965551</v>
      </c>
      <c r="AH269" s="769">
        <f t="shared" si="237"/>
        <v>152.25825838965551</v>
      </c>
      <c r="AI269" s="772">
        <f t="shared" si="241"/>
        <v>152.69228292337652</v>
      </c>
      <c r="AJ269" s="662">
        <f t="shared" si="242"/>
        <v>1.8898932149651833E-2</v>
      </c>
      <c r="AK269" s="665">
        <f t="shared" si="185"/>
        <v>157.69228292337652</v>
      </c>
      <c r="AL269" s="683">
        <v>1</v>
      </c>
      <c r="AM269" s="684">
        <f t="shared" si="197"/>
        <v>1</v>
      </c>
      <c r="AN269" s="685">
        <f t="shared" si="198"/>
        <v>152.69228292337652</v>
      </c>
      <c r="AO269" s="686">
        <f t="shared" si="199"/>
        <v>124.1248752972885</v>
      </c>
      <c r="AP269" s="776">
        <v>142.83086601208913</v>
      </c>
      <c r="AQ269" s="691">
        <f t="shared" si="238"/>
        <v>6.9042617934226724E-2</v>
      </c>
      <c r="AR269" s="665">
        <f t="shared" si="189"/>
        <v>157.69228292337652</v>
      </c>
      <c r="AS269" s="683">
        <v>1</v>
      </c>
      <c r="AT269" s="684">
        <f t="shared" si="190"/>
        <v>1</v>
      </c>
      <c r="AU269" s="695">
        <f t="shared" si="191"/>
        <v>6.9042617934226724E-2</v>
      </c>
      <c r="AV269" s="728">
        <f t="shared" si="192"/>
        <v>-0.12334699921777847</v>
      </c>
      <c r="AW269" s="725">
        <f t="shared" si="205"/>
        <v>0.17761748429244184</v>
      </c>
      <c r="AX269" s="726">
        <f t="shared" si="206"/>
        <v>0.19076296709518625</v>
      </c>
      <c r="AY269" s="727">
        <f t="shared" si="209"/>
        <v>0.10812688061379427</v>
      </c>
      <c r="AZ269" s="724">
        <f t="shared" si="201"/>
        <v>140.83287468478866</v>
      </c>
      <c r="BA269" s="108">
        <f t="shared" si="223"/>
        <v>4.7029155077431911E-2</v>
      </c>
      <c r="BB269" s="723">
        <f t="shared" si="223"/>
        <v>0.1285735137719542</v>
      </c>
      <c r="BC269" s="723">
        <f t="shared" si="223"/>
        <v>-3.4515203617090359E-2</v>
      </c>
      <c r="BD269" s="1387">
        <f>[2]Pat!$F269</f>
        <v>889</v>
      </c>
      <c r="BE269" s="648">
        <v>1.0230941469591901</v>
      </c>
      <c r="BF269" s="649">
        <v>1</v>
      </c>
      <c r="BG269" s="1374">
        <v>853.28454570234305</v>
      </c>
      <c r="BH269" s="1375">
        <f t="shared" si="211"/>
        <v>868.93273961370937</v>
      </c>
      <c r="BI269" s="1376">
        <f t="shared" si="210"/>
        <v>868.93273961370937</v>
      </c>
      <c r="BJ269" s="1378">
        <f t="shared" si="213"/>
        <v>862.99575054517391</v>
      </c>
      <c r="BK269" s="335">
        <f t="shared" si="212"/>
        <v>-3.4845089030314531E-2</v>
      </c>
      <c r="BL269" s="665" t="e">
        <f t="shared" si="214"/>
        <v>#N/A</v>
      </c>
      <c r="BM269" s="683"/>
      <c r="BN269" s="684" t="str">
        <f t="shared" si="215"/>
        <v/>
      </c>
      <c r="BO269" s="685">
        <f t="shared" si="229"/>
        <v>895.23156078796296</v>
      </c>
      <c r="BP269" s="686">
        <f t="shared" si="230"/>
        <v>699.06064914815238</v>
      </c>
      <c r="BQ269" s="776">
        <v>948.21782659927692</v>
      </c>
      <c r="BR269" s="691">
        <f t="shared" si="216"/>
        <v>-8.987605343779137E-2</v>
      </c>
      <c r="BS269" s="665" t="e">
        <f t="shared" si="217"/>
        <v>#N/A</v>
      </c>
      <c r="BT269" s="683"/>
      <c r="BU269" s="684" t="str">
        <f t="shared" si="218"/>
        <v/>
      </c>
      <c r="BV269" s="695">
        <f t="shared" si="219"/>
        <v>-5.8958969420792373E-2</v>
      </c>
      <c r="BW269" s="728">
        <f t="shared" si="220"/>
        <v>-0.25851292944010285</v>
      </c>
      <c r="BX269" s="725">
        <f t="shared" si="224"/>
        <v>5.9085622923726877E-3</v>
      </c>
      <c r="BY269" s="726">
        <f t="shared" si="225"/>
        <v>4.7906129252175411E-2</v>
      </c>
      <c r="BZ269" s="943">
        <f t="shared" si="231"/>
        <v>2.5125425627128273E-3</v>
      </c>
      <c r="CA269" s="947">
        <f t="shared" si="232"/>
        <v>841.81892598590184</v>
      </c>
      <c r="CB269" s="831">
        <f t="shared" si="226"/>
        <v>9.4779206777033151E-2</v>
      </c>
      <c r="CC269" s="723">
        <f t="shared" si="227"/>
        <v>0.2983549397125923</v>
      </c>
      <c r="CD269" s="723">
        <f t="shared" si="228"/>
        <v>-0.10879652615852599</v>
      </c>
      <c r="CE269" s="786">
        <f>[3]OUTM!M269</f>
        <v>143.17005006263008</v>
      </c>
      <c r="CF269" s="779">
        <f>[1]OUTM!$T557</f>
        <v>0</v>
      </c>
      <c r="CG269" s="781">
        <f>[1]OUTM!$U557</f>
        <v>0</v>
      </c>
    </row>
    <row r="270" spans="1:85" ht="13.8" x14ac:dyDescent="0.25">
      <c r="A270" s="14">
        <v>2015.08</v>
      </c>
      <c r="B270" s="931">
        <f>[2]Pat!$B270/1000</f>
        <v>58.994999999999997</v>
      </c>
      <c r="C270" s="648">
        <v>1.0534758575861201</v>
      </c>
      <c r="D270" s="649">
        <v>1</v>
      </c>
      <c r="E270" s="767">
        <v>57.665571645705903</v>
      </c>
      <c r="F270" s="768">
        <f t="shared" si="233"/>
        <v>56.00033410844182</v>
      </c>
      <c r="G270" s="769">
        <f t="shared" si="234"/>
        <v>56.00033410844182</v>
      </c>
      <c r="H270" s="772">
        <f t="shared" si="239"/>
        <v>56.931029669726506</v>
      </c>
      <c r="I270" s="662">
        <f t="shared" si="240"/>
        <v>1.4826374931631922E-2</v>
      </c>
      <c r="J270" s="665" t="e">
        <f t="shared" si="186"/>
        <v>#N/A</v>
      </c>
      <c r="K270" s="683"/>
      <c r="L270" s="684" t="str">
        <f t="shared" si="221"/>
        <v/>
      </c>
      <c r="M270" s="685">
        <f t="shared" si="193"/>
        <v>60.114586330035479</v>
      </c>
      <c r="N270" s="686">
        <f t="shared" si="194"/>
        <v>49.562892439342214</v>
      </c>
      <c r="O270" s="776">
        <v>64.617107262272057</v>
      </c>
      <c r="P270" s="691">
        <f t="shared" si="235"/>
        <v>-0.11894802968119278</v>
      </c>
      <c r="Q270" s="665" t="e">
        <f t="shared" si="187"/>
        <v>#N/A</v>
      </c>
      <c r="R270" s="683"/>
      <c r="S270" s="684" t="str">
        <f t="shared" si="188"/>
        <v/>
      </c>
      <c r="T270" s="695">
        <f t="shared" si="195"/>
        <v>-4.3646390123228795E-2</v>
      </c>
      <c r="U270" s="728">
        <f t="shared" si="196"/>
        <v>-0.24616274158854856</v>
      </c>
      <c r="V270" s="725">
        <f t="shared" si="202"/>
        <v>3.2369066007976732E-2</v>
      </c>
      <c r="W270" s="726">
        <f t="shared" si="203"/>
        <v>0.15846986553816067</v>
      </c>
      <c r="X270" s="727">
        <f t="shared" si="208"/>
        <v>2.5236112631406238E-2</v>
      </c>
      <c r="Y270" s="724">
        <f t="shared" si="200"/>
        <v>52.719578422343808</v>
      </c>
      <c r="Z270" s="108">
        <f t="shared" si="222"/>
        <v>6.8043152465711701E-2</v>
      </c>
      <c r="AA270" s="723">
        <f t="shared" si="222"/>
        <v>0.26104796967449617</v>
      </c>
      <c r="AB270" s="723">
        <f t="shared" si="222"/>
        <v>-0.12496166474307278</v>
      </c>
      <c r="AC270" s="931">
        <f>[2]Pat!$D270/1000</f>
        <v>152.90100000000001</v>
      </c>
      <c r="AD270" s="648">
        <v>0.99238612647374702</v>
      </c>
      <c r="AE270" s="649">
        <v>1</v>
      </c>
      <c r="AF270" s="767">
        <v>151.999238476719</v>
      </c>
      <c r="AG270" s="768">
        <f t="shared" si="236"/>
        <v>154.0741007165268</v>
      </c>
      <c r="AH270" s="769">
        <f t="shared" si="237"/>
        <v>154.0741007165268</v>
      </c>
      <c r="AI270" s="772">
        <f t="shared" si="241"/>
        <v>152.16078708984259</v>
      </c>
      <c r="AJ270" s="662">
        <f t="shared" si="242"/>
        <v>-3.4869018837574315E-3</v>
      </c>
      <c r="AK270" s="665" t="e">
        <f t="shared" si="185"/>
        <v>#N/A</v>
      </c>
      <c r="AL270" s="683"/>
      <c r="AM270" s="684" t="str">
        <f t="shared" si="197"/>
        <v/>
      </c>
      <c r="AN270" s="685">
        <f t="shared" si="198"/>
        <v>152.69228292337652</v>
      </c>
      <c r="AO270" s="686">
        <f t="shared" si="199"/>
        <v>122.37286842320991</v>
      </c>
      <c r="AP270" s="776">
        <v>142.69257604110331</v>
      </c>
      <c r="AQ270" s="691">
        <f t="shared" si="238"/>
        <v>6.6353914908732881E-2</v>
      </c>
      <c r="AR270" s="665" t="e">
        <f t="shared" si="189"/>
        <v>#N/A</v>
      </c>
      <c r="AS270" s="683"/>
      <c r="AT270" s="684" t="str">
        <f t="shared" si="190"/>
        <v/>
      </c>
      <c r="AU270" s="695">
        <f t="shared" si="191"/>
        <v>6.9042617934226724E-2</v>
      </c>
      <c r="AV270" s="728">
        <f t="shared" si="192"/>
        <v>-0.13492380833543127</v>
      </c>
      <c r="AW270" s="725">
        <f t="shared" si="205"/>
        <v>0.18048604798332279</v>
      </c>
      <c r="AX270" s="726">
        <f t="shared" si="206"/>
        <v>0.15352861607361157</v>
      </c>
      <c r="AY270" s="727">
        <f t="shared" si="209"/>
        <v>0.11079643025224906</v>
      </c>
      <c r="AZ270" s="724">
        <f t="shared" si="201"/>
        <v>142.7715464129011</v>
      </c>
      <c r="BA270" s="108">
        <f t="shared" si="223"/>
        <v>4.7029155077431911E-2</v>
      </c>
      <c r="BB270" s="723">
        <f t="shared" si="223"/>
        <v>0.1285735137719542</v>
      </c>
      <c r="BC270" s="723">
        <f t="shared" si="223"/>
        <v>-3.4515203617090359E-2</v>
      </c>
      <c r="BD270" s="1387">
        <f>[2]Pat!$F270</f>
        <v>725</v>
      </c>
      <c r="BE270" s="648">
        <v>0.93038797698785602</v>
      </c>
      <c r="BF270" s="649">
        <v>1</v>
      </c>
      <c r="BG270" s="1374">
        <v>824.96898723541995</v>
      </c>
      <c r="BH270" s="1375">
        <f t="shared" si="211"/>
        <v>779.24480746967254</v>
      </c>
      <c r="BI270" s="1376">
        <f t="shared" si="210"/>
        <v>779.24480746967254</v>
      </c>
      <c r="BJ270" s="1378">
        <f t="shared" si="213"/>
        <v>805.08682889777754</v>
      </c>
      <c r="BK270" s="335">
        <f t="shared" si="212"/>
        <v>-6.945963343498554E-2</v>
      </c>
      <c r="BL270" s="665" t="e">
        <f t="shared" si="214"/>
        <v>#N/A</v>
      </c>
      <c r="BM270" s="683"/>
      <c r="BN270" s="684" t="str">
        <f t="shared" si="215"/>
        <v/>
      </c>
      <c r="BO270" s="685">
        <f t="shared" si="229"/>
        <v>895.23156078796296</v>
      </c>
      <c r="BP270" s="686">
        <f t="shared" si="230"/>
        <v>699.06064914815238</v>
      </c>
      <c r="BQ270" s="776">
        <v>947.00914187860997</v>
      </c>
      <c r="BR270" s="691">
        <f t="shared" si="216"/>
        <v>-0.14986372011076576</v>
      </c>
      <c r="BS270" s="665" t="e">
        <f t="shared" si="217"/>
        <v>#N/A</v>
      </c>
      <c r="BT270" s="683"/>
      <c r="BU270" s="684" t="str">
        <f t="shared" si="218"/>
        <v/>
      </c>
      <c r="BV270" s="695">
        <f t="shared" si="219"/>
        <v>-5.8958969420792373E-2</v>
      </c>
      <c r="BW270" s="728">
        <f t="shared" si="220"/>
        <v>-0.25851292944010285</v>
      </c>
      <c r="BX270" s="725">
        <f t="shared" si="224"/>
        <v>-6.5670943990075559E-2</v>
      </c>
      <c r="BY270" s="726">
        <f t="shared" si="225"/>
        <v>-7.9064975722889286E-2</v>
      </c>
      <c r="BZ270" s="943">
        <f t="shared" si="231"/>
        <v>-4.6736365181300643E-2</v>
      </c>
      <c r="CA270" s="947">
        <f t="shared" si="232"/>
        <v>837.10334856097404</v>
      </c>
      <c r="CB270" s="831">
        <f t="shared" si="226"/>
        <v>9.4779206777033151E-2</v>
      </c>
      <c r="CC270" s="723">
        <f t="shared" si="227"/>
        <v>0.2983549397125923</v>
      </c>
      <c r="CD270" s="723">
        <f t="shared" si="228"/>
        <v>-0.10879652615852599</v>
      </c>
      <c r="CE270" s="786">
        <f>[3]OUTM!M270</f>
        <v>143.61443415807739</v>
      </c>
      <c r="CF270" s="779">
        <f>[1]OUTM!$T558</f>
        <v>1</v>
      </c>
      <c r="CG270" s="781">
        <f>[1]OUTM!$U558</f>
        <v>0</v>
      </c>
    </row>
    <row r="271" spans="1:85" ht="13.8" x14ac:dyDescent="0.25">
      <c r="A271" s="14">
        <v>2015.09</v>
      </c>
      <c r="B271" s="931">
        <f>[2]Pat!$B271/1000</f>
        <v>67.991</v>
      </c>
      <c r="C271" s="648">
        <v>1.11736825015581</v>
      </c>
      <c r="D271" s="649">
        <v>0.84427750427441695</v>
      </c>
      <c r="E271" s="767">
        <v>57.844619924411901</v>
      </c>
      <c r="F271" s="768">
        <f t="shared" si="233"/>
        <v>60.849232104562738</v>
      </c>
      <c r="G271" s="769">
        <f t="shared" si="234"/>
        <v>60.381346397182163</v>
      </c>
      <c r="H271" s="772">
        <f t="shared" si="239"/>
        <v>59.036875509956317</v>
      </c>
      <c r="I271" s="662">
        <f t="shared" si="240"/>
        <v>3.6321727920288191E-2</v>
      </c>
      <c r="J271" s="665" t="e">
        <f t="shared" si="186"/>
        <v>#N/A</v>
      </c>
      <c r="K271" s="683"/>
      <c r="L271" s="684" t="str">
        <f t="shared" si="221"/>
        <v/>
      </c>
      <c r="M271" s="685">
        <f t="shared" si="193"/>
        <v>60.500882009140604</v>
      </c>
      <c r="N271" s="686">
        <f t="shared" si="194"/>
        <v>49.562892439342214</v>
      </c>
      <c r="O271" s="776">
        <v>64.442135874118904</v>
      </c>
      <c r="P271" s="691">
        <f t="shared" si="235"/>
        <v>-8.387773451086733E-2</v>
      </c>
      <c r="Q271" s="665" t="e">
        <f t="shared" si="187"/>
        <v>#N/A</v>
      </c>
      <c r="R271" s="683"/>
      <c r="S271" s="684" t="str">
        <f t="shared" si="188"/>
        <v/>
      </c>
      <c r="T271" s="695">
        <f t="shared" si="195"/>
        <v>-3.3990452311552177E-2</v>
      </c>
      <c r="U271" s="728">
        <f t="shared" si="196"/>
        <v>-0.24616274158854856</v>
      </c>
      <c r="V271" s="725">
        <f t="shared" si="202"/>
        <v>0.10999271351676776</v>
      </c>
      <c r="W271" s="726">
        <f t="shared" si="203"/>
        <v>0.23236998554513644</v>
      </c>
      <c r="X271" s="727">
        <f t="shared" si="208"/>
        <v>9.0050183795718608E-2</v>
      </c>
      <c r="Y271" s="724">
        <f t="shared" si="200"/>
        <v>53.207091092158109</v>
      </c>
      <c r="Z271" s="108">
        <f t="shared" si="222"/>
        <v>6.8043152465711701E-2</v>
      </c>
      <c r="AA271" s="723">
        <f t="shared" si="222"/>
        <v>0.26104796967449617</v>
      </c>
      <c r="AB271" s="723">
        <f t="shared" si="222"/>
        <v>-0.12496166474307278</v>
      </c>
      <c r="AC271" s="931">
        <f>[2]Pat!$D271/1000</f>
        <v>169.13499999999999</v>
      </c>
      <c r="AD271" s="648">
        <v>1.14097934640634</v>
      </c>
      <c r="AE271" s="649">
        <v>1</v>
      </c>
      <c r="AF271" s="767">
        <v>150.591063108534</v>
      </c>
      <c r="AG271" s="768">
        <f t="shared" si="236"/>
        <v>148.23668853666129</v>
      </c>
      <c r="AH271" s="769">
        <f t="shared" si="237"/>
        <v>148.23668853666129</v>
      </c>
      <c r="AI271" s="772">
        <f t="shared" si="241"/>
        <v>150.04240147564124</v>
      </c>
      <c r="AJ271" s="662">
        <f t="shared" si="242"/>
        <v>-1.4019840906265662E-2</v>
      </c>
      <c r="AK271" s="665" t="e">
        <f t="shared" si="185"/>
        <v>#N/A</v>
      </c>
      <c r="AL271" s="683"/>
      <c r="AM271" s="684" t="str">
        <f t="shared" si="197"/>
        <v/>
      </c>
      <c r="AN271" s="685">
        <f t="shared" si="198"/>
        <v>152.69228292337652</v>
      </c>
      <c r="AO271" s="686">
        <f t="shared" si="199"/>
        <v>121.46074831999901</v>
      </c>
      <c r="AP271" s="776">
        <v>142.55323057986493</v>
      </c>
      <c r="AQ271" s="691">
        <f t="shared" si="238"/>
        <v>5.2535960534268789E-2</v>
      </c>
      <c r="AR271" s="665" t="e">
        <f t="shared" si="189"/>
        <v>#N/A</v>
      </c>
      <c r="AS271" s="683"/>
      <c r="AT271" s="684" t="str">
        <f t="shared" si="190"/>
        <v/>
      </c>
      <c r="AU271" s="695">
        <f t="shared" si="191"/>
        <v>6.9042617934226724E-2</v>
      </c>
      <c r="AV271" s="728">
        <f t="shared" si="192"/>
        <v>-0.14059591293013696</v>
      </c>
      <c r="AW271" s="725">
        <f t="shared" si="205"/>
        <v>0.12856648633274337</v>
      </c>
      <c r="AX271" s="726">
        <f t="shared" si="206"/>
        <v>9.6038637136553362E-2</v>
      </c>
      <c r="AY271" s="727">
        <f t="shared" si="209"/>
        <v>9.8517186459193162E-2</v>
      </c>
      <c r="AZ271" s="724">
        <f t="shared" si="201"/>
        <v>144.1959510737594</v>
      </c>
      <c r="BA271" s="108">
        <f t="shared" si="223"/>
        <v>4.7029155077431911E-2</v>
      </c>
      <c r="BB271" s="723">
        <f t="shared" si="223"/>
        <v>0.1285735137719542</v>
      </c>
      <c r="BC271" s="723">
        <f t="shared" si="223"/>
        <v>-3.4515203617090359E-2</v>
      </c>
      <c r="BD271" s="1387">
        <f>[2]Pat!$F271</f>
        <v>882</v>
      </c>
      <c r="BE271" s="648">
        <v>1.11233728705593</v>
      </c>
      <c r="BF271" s="649">
        <v>1</v>
      </c>
      <c r="BG271" s="1374">
        <v>797.79635763622002</v>
      </c>
      <c r="BH271" s="1375">
        <f t="shared" si="211"/>
        <v>792.92496103805581</v>
      </c>
      <c r="BI271" s="1376">
        <f t="shared" si="210"/>
        <v>792.92496103805581</v>
      </c>
      <c r="BJ271" s="1378">
        <f t="shared" si="213"/>
        <v>779.68262382379794</v>
      </c>
      <c r="BK271" s="335">
        <f t="shared" si="212"/>
        <v>-3.2063189239878609E-2</v>
      </c>
      <c r="BL271" s="665" t="e">
        <f t="shared" si="214"/>
        <v>#N/A</v>
      </c>
      <c r="BM271" s="683"/>
      <c r="BN271" s="684" t="str">
        <f t="shared" si="215"/>
        <v/>
      </c>
      <c r="BO271" s="685">
        <f t="shared" si="229"/>
        <v>895.23156078796296</v>
      </c>
      <c r="BP271" s="686">
        <f t="shared" si="230"/>
        <v>699.06064914815238</v>
      </c>
      <c r="BQ271" s="776">
        <v>945.95356332826032</v>
      </c>
      <c r="BR271" s="691">
        <f t="shared" si="216"/>
        <v>-0.17577072062549415</v>
      </c>
      <c r="BS271" s="665" t="e">
        <f t="shared" si="217"/>
        <v>#N/A</v>
      </c>
      <c r="BT271" s="683"/>
      <c r="BU271" s="684" t="str">
        <f t="shared" si="218"/>
        <v/>
      </c>
      <c r="BV271" s="695">
        <f t="shared" si="219"/>
        <v>-5.8958969420792373E-2</v>
      </c>
      <c r="BW271" s="728">
        <f t="shared" si="220"/>
        <v>-0.25851292944010285</v>
      </c>
      <c r="BX271" s="725">
        <f t="shared" si="224"/>
        <v>-6.5685373255250035E-2</v>
      </c>
      <c r="BY271" s="726">
        <f t="shared" si="225"/>
        <v>-0.12294781817236933</v>
      </c>
      <c r="BZ271" s="943">
        <f t="shared" si="231"/>
        <v>-6.6419460301782474E-2</v>
      </c>
      <c r="CA271" s="947">
        <f t="shared" si="232"/>
        <v>832.53549540775475</v>
      </c>
      <c r="CB271" s="831">
        <f t="shared" si="226"/>
        <v>9.4779206777033151E-2</v>
      </c>
      <c r="CC271" s="723">
        <f t="shared" si="227"/>
        <v>0.2983549397125923</v>
      </c>
      <c r="CD271" s="723">
        <f t="shared" si="228"/>
        <v>-0.10879652615852599</v>
      </c>
      <c r="CE271" s="786">
        <f>[3]OUTM!M271</f>
        <v>144.65098540368666</v>
      </c>
      <c r="CF271" s="779">
        <f>[1]OUTM!$T559</f>
        <v>1</v>
      </c>
      <c r="CG271" s="781">
        <f>[1]OUTM!$U559</f>
        <v>1</v>
      </c>
    </row>
    <row r="272" spans="1:85" ht="13.8" x14ac:dyDescent="0.25">
      <c r="A272" s="14">
        <v>2015.1</v>
      </c>
      <c r="B272" s="931">
        <f>[2]Pat!$B272/1000</f>
        <v>60.905999999999999</v>
      </c>
      <c r="C272" s="648">
        <v>1.02562159317684</v>
      </c>
      <c r="D272" s="649">
        <v>1</v>
      </c>
      <c r="E272" s="767">
        <v>57.3326933757671</v>
      </c>
      <c r="F272" s="768">
        <f t="shared" si="233"/>
        <v>59.384475137019123</v>
      </c>
      <c r="G272" s="769">
        <f t="shared" si="234"/>
        <v>59.384475137019123</v>
      </c>
      <c r="H272" s="772">
        <f t="shared" si="239"/>
        <v>58.904406837570278</v>
      </c>
      <c r="I272" s="662">
        <f t="shared" si="240"/>
        <v>-2.2463504797205079E-3</v>
      </c>
      <c r="J272" s="665" t="e">
        <f t="shared" si="186"/>
        <v>#N/A</v>
      </c>
      <c r="K272" s="683"/>
      <c r="L272" s="684" t="str">
        <f t="shared" si="221"/>
        <v/>
      </c>
      <c r="M272" s="685">
        <f t="shared" si="193"/>
        <v>61.583701406041506</v>
      </c>
      <c r="N272" s="686">
        <f t="shared" si="194"/>
        <v>49.562892439342214</v>
      </c>
      <c r="O272" s="776">
        <v>64.263006611607011</v>
      </c>
      <c r="P272" s="691">
        <f t="shared" si="235"/>
        <v>-8.3385450768325486E-2</v>
      </c>
      <c r="Q272" s="665" t="e">
        <f t="shared" si="187"/>
        <v>#N/A</v>
      </c>
      <c r="R272" s="683"/>
      <c r="S272" s="684" t="str">
        <f t="shared" si="188"/>
        <v/>
      </c>
      <c r="T272" s="695">
        <f t="shared" si="195"/>
        <v>-1.2963934829308355E-2</v>
      </c>
      <c r="U272" s="728">
        <f t="shared" si="196"/>
        <v>-0.24616274158854856</v>
      </c>
      <c r="V272" s="725">
        <f t="shared" si="202"/>
        <v>0.15446540748640047</v>
      </c>
      <c r="W272" s="726">
        <f t="shared" si="203"/>
        <v>0.20659045347067084</v>
      </c>
      <c r="X272" s="727">
        <f t="shared" si="208"/>
        <v>0.10699097011446868</v>
      </c>
      <c r="Y272" s="724">
        <f t="shared" si="200"/>
        <v>53.863866452273378</v>
      </c>
      <c r="Z272" s="108">
        <f t="shared" si="222"/>
        <v>6.8043152465711701E-2</v>
      </c>
      <c r="AA272" s="723">
        <f t="shared" si="222"/>
        <v>0.26104796967449617</v>
      </c>
      <c r="AB272" s="723">
        <f t="shared" si="222"/>
        <v>-0.12496166474307278</v>
      </c>
      <c r="AC272" s="931">
        <f>[2]Pat!$D272/1000</f>
        <v>162.71100000000001</v>
      </c>
      <c r="AD272" s="648">
        <v>1.08747951958967</v>
      </c>
      <c r="AE272" s="649">
        <v>1</v>
      </c>
      <c r="AF272" s="767">
        <v>147.16600361001201</v>
      </c>
      <c r="AG272" s="768">
        <f t="shared" si="236"/>
        <v>149.62212811271559</v>
      </c>
      <c r="AH272" s="769">
        <f t="shared" si="237"/>
        <v>149.62212811271559</v>
      </c>
      <c r="AI272" s="772">
        <f t="shared" si="241"/>
        <v>147.48943367187587</v>
      </c>
      <c r="AJ272" s="662">
        <f t="shared" si="242"/>
        <v>-1.7161393564045713E-2</v>
      </c>
      <c r="AK272" s="665" t="e">
        <f t="shared" si="185"/>
        <v>#N/A</v>
      </c>
      <c r="AL272" s="683"/>
      <c r="AM272" s="684" t="str">
        <f t="shared" si="197"/>
        <v/>
      </c>
      <c r="AN272" s="685">
        <f t="shared" si="198"/>
        <v>152.69228292337652</v>
      </c>
      <c r="AO272" s="686">
        <f t="shared" si="199"/>
        <v>120.26463621439714</v>
      </c>
      <c r="AP272" s="776">
        <v>142.4132894147078</v>
      </c>
      <c r="AQ272" s="691">
        <f t="shared" si="238"/>
        <v>3.5643754020640017E-2</v>
      </c>
      <c r="AR272" s="665" t="e">
        <f t="shared" si="189"/>
        <v>#N/A</v>
      </c>
      <c r="AS272" s="683"/>
      <c r="AT272" s="684" t="str">
        <f t="shared" si="190"/>
        <v/>
      </c>
      <c r="AU272" s="695">
        <f t="shared" si="191"/>
        <v>6.9042617934226724E-2</v>
      </c>
      <c r="AV272" s="728">
        <f t="shared" si="192"/>
        <v>-0.14830665455941261</v>
      </c>
      <c r="AW272" s="725">
        <f t="shared" si="205"/>
        <v>6.4023654270746633E-2</v>
      </c>
      <c r="AX272" s="726">
        <f t="shared" si="206"/>
        <v>4.2573748844571657E-2</v>
      </c>
      <c r="AY272" s="727">
        <f t="shared" si="209"/>
        <v>8.0865612274672261E-2</v>
      </c>
      <c r="AZ272" s="724">
        <f t="shared" si="201"/>
        <v>144.93550328140185</v>
      </c>
      <c r="BA272" s="108">
        <f t="shared" si="223"/>
        <v>4.7029155077431911E-2</v>
      </c>
      <c r="BB272" s="723">
        <f t="shared" si="223"/>
        <v>0.1285735137719542</v>
      </c>
      <c r="BC272" s="723">
        <f t="shared" si="223"/>
        <v>-3.4515203617090359E-2</v>
      </c>
      <c r="BD272" s="1387">
        <f>[2]Pat!$F272</f>
        <v>917</v>
      </c>
      <c r="BE272" s="648">
        <v>1.2167681546909399</v>
      </c>
      <c r="BF272" s="649">
        <v>1</v>
      </c>
      <c r="BG272" s="1374">
        <v>772.81638802440705</v>
      </c>
      <c r="BH272" s="1375">
        <f t="shared" si="211"/>
        <v>753.63576574940748</v>
      </c>
      <c r="BI272" s="1376">
        <f t="shared" si="210"/>
        <v>753.63576574940748</v>
      </c>
      <c r="BJ272" s="1378">
        <f t="shared" si="213"/>
        <v>768.25040428011471</v>
      </c>
      <c r="BK272" s="335">
        <f t="shared" si="212"/>
        <v>-1.4771217101261528E-2</v>
      </c>
      <c r="BL272" s="665" t="e">
        <f t="shared" si="214"/>
        <v>#N/A</v>
      </c>
      <c r="BM272" s="683"/>
      <c r="BN272" s="684" t="str">
        <f t="shared" si="215"/>
        <v/>
      </c>
      <c r="BO272" s="685">
        <f t="shared" si="229"/>
        <v>895.23156078796296</v>
      </c>
      <c r="BP272" s="686">
        <f t="shared" si="230"/>
        <v>699.06064914815238</v>
      </c>
      <c r="BQ272" s="776">
        <v>945.04654199692186</v>
      </c>
      <c r="BR272" s="691">
        <f t="shared" si="216"/>
        <v>-0.18707664634508869</v>
      </c>
      <c r="BS272" s="665" t="e">
        <f t="shared" si="217"/>
        <v>#N/A</v>
      </c>
      <c r="BT272" s="683"/>
      <c r="BU272" s="684" t="str">
        <f t="shared" si="218"/>
        <v/>
      </c>
      <c r="BV272" s="695">
        <f t="shared" si="219"/>
        <v>-5.8958969420792373E-2</v>
      </c>
      <c r="BW272" s="728">
        <f t="shared" si="220"/>
        <v>-0.25851292944010285</v>
      </c>
      <c r="BX272" s="725">
        <f t="shared" si="224"/>
        <v>-5.4176502166838003E-2</v>
      </c>
      <c r="BY272" s="726">
        <f t="shared" si="225"/>
        <v>-0.13787685992246868</v>
      </c>
      <c r="BZ272" s="943">
        <f t="shared" si="231"/>
        <v>-7.9223374528042179E-2</v>
      </c>
      <c r="CA272" s="947">
        <f t="shared" si="232"/>
        <v>828.868398270753</v>
      </c>
      <c r="CB272" s="831">
        <f t="shared" si="226"/>
        <v>9.4779206777033151E-2</v>
      </c>
      <c r="CC272" s="723">
        <f t="shared" si="227"/>
        <v>0.2983549397125923</v>
      </c>
      <c r="CD272" s="723">
        <f t="shared" si="228"/>
        <v>-0.10879652615852599</v>
      </c>
      <c r="CE272" s="786">
        <f>[3]OUTM!M272</f>
        <v>145.44401380434994</v>
      </c>
      <c r="CF272" s="779">
        <f>[1]OUTM!$T560</f>
        <v>1</v>
      </c>
      <c r="CG272" s="781">
        <f>[1]OUTM!$U560</f>
        <v>1</v>
      </c>
    </row>
    <row r="273" spans="1:85" ht="13.8" x14ac:dyDescent="0.25">
      <c r="A273" s="14">
        <v>2015.11</v>
      </c>
      <c r="B273" s="931">
        <f>[2]Pat!$B273/1000</f>
        <v>52.238999999999997</v>
      </c>
      <c r="C273" s="648">
        <v>0.83359659936628105</v>
      </c>
      <c r="D273" s="649">
        <v>0</v>
      </c>
      <c r="E273" s="767">
        <v>56.467330679060701</v>
      </c>
      <c r="F273" s="768">
        <f t="shared" si="233"/>
        <v>62.667002288292998</v>
      </c>
      <c r="G273" s="769">
        <f t="shared" si="234"/>
        <v>56.467330679060701</v>
      </c>
      <c r="H273" s="772">
        <f t="shared" si="239"/>
        <v>56.392957728977692</v>
      </c>
      <c r="I273" s="662">
        <f t="shared" si="240"/>
        <v>-4.3571619086173477E-2</v>
      </c>
      <c r="J273" s="665" t="e">
        <f t="shared" si="186"/>
        <v>#N/A</v>
      </c>
      <c r="K273" s="683"/>
      <c r="L273" s="684" t="str">
        <f t="shared" si="221"/>
        <v/>
      </c>
      <c r="M273" s="685">
        <f t="shared" si="193"/>
        <v>63.201821975776333</v>
      </c>
      <c r="N273" s="686">
        <f t="shared" si="194"/>
        <v>50.514782591333713</v>
      </c>
      <c r="O273" s="776">
        <v>64.079362725067696</v>
      </c>
      <c r="P273" s="691">
        <f t="shared" si="235"/>
        <v>-0.11995133330318064</v>
      </c>
      <c r="Q273" s="665" t="e">
        <f t="shared" si="187"/>
        <v>#N/A</v>
      </c>
      <c r="R273" s="683"/>
      <c r="S273" s="684" t="str">
        <f t="shared" si="188"/>
        <v/>
      </c>
      <c r="T273" s="695">
        <f t="shared" si="195"/>
        <v>1.6988408548815226E-2</v>
      </c>
      <c r="U273" s="728">
        <f t="shared" si="196"/>
        <v>-0.22989860807134066</v>
      </c>
      <c r="V273" s="725">
        <f t="shared" si="202"/>
        <v>0.12000479438364198</v>
      </c>
      <c r="W273" s="726">
        <f t="shared" si="203"/>
        <v>8.8401048005650296E-2</v>
      </c>
      <c r="X273" s="727">
        <f t="shared" si="208"/>
        <v>7.0961792251143185E-2</v>
      </c>
      <c r="Y273" s="724">
        <f t="shared" si="200"/>
        <v>54.367392964755524</v>
      </c>
      <c r="Z273" s="108">
        <f t="shared" si="222"/>
        <v>6.8043152465711701E-2</v>
      </c>
      <c r="AA273" s="723">
        <f t="shared" si="222"/>
        <v>0.26104796967449617</v>
      </c>
      <c r="AB273" s="723">
        <f t="shared" si="222"/>
        <v>-0.12496166474307278</v>
      </c>
      <c r="AC273" s="931">
        <f>[2]Pat!$D273/1000</f>
        <v>148.571</v>
      </c>
      <c r="AD273" s="648">
        <v>0.91398809507715295</v>
      </c>
      <c r="AE273" s="649">
        <v>0</v>
      </c>
      <c r="AF273" s="767">
        <v>142.476789925411</v>
      </c>
      <c r="AG273" s="768">
        <f t="shared" si="236"/>
        <v>162.55244548612922</v>
      </c>
      <c r="AH273" s="769">
        <f t="shared" si="237"/>
        <v>142.476789925411</v>
      </c>
      <c r="AI273" s="772">
        <f t="shared" si="241"/>
        <v>143.51010216626722</v>
      </c>
      <c r="AJ273" s="662">
        <f t="shared" si="242"/>
        <v>-2.7351105997982648E-2</v>
      </c>
      <c r="AK273" s="665" t="e">
        <f t="shared" ref="AK273:AK336" si="243">IF(AL273="",NA(),IFERROR((AI273+AL273*AK$8),NA()))</f>
        <v>#N/A</v>
      </c>
      <c r="AL273" s="683"/>
      <c r="AM273" s="684" t="str">
        <f t="shared" si="197"/>
        <v/>
      </c>
      <c r="AN273" s="685">
        <f t="shared" si="198"/>
        <v>152.69228292337652</v>
      </c>
      <c r="AO273" s="686">
        <f t="shared" si="199"/>
        <v>120.26463621439714</v>
      </c>
      <c r="AP273" s="776">
        <v>142.27325121654985</v>
      </c>
      <c r="AQ273" s="691">
        <f t="shared" si="238"/>
        <v>8.6934890370558016E-3</v>
      </c>
      <c r="AR273" s="665" t="e">
        <f t="shared" si="189"/>
        <v>#N/A</v>
      </c>
      <c r="AS273" s="683"/>
      <c r="AT273" s="684" t="str">
        <f t="shared" si="190"/>
        <v/>
      </c>
      <c r="AU273" s="695">
        <f t="shared" si="191"/>
        <v>6.9042617934226724E-2</v>
      </c>
      <c r="AV273" s="728">
        <f t="shared" si="192"/>
        <v>-0.14830665455941261</v>
      </c>
      <c r="AW273" s="725">
        <f t="shared" si="205"/>
        <v>3.076616163343604E-2</v>
      </c>
      <c r="AX273" s="726">
        <f t="shared" si="206"/>
        <v>-1.8080834900656595E-2</v>
      </c>
      <c r="AY273" s="727">
        <f t="shared" si="209"/>
        <v>4.9919279097029978E-2</v>
      </c>
      <c r="AZ273" s="724">
        <f t="shared" si="201"/>
        <v>145.29245903945997</v>
      </c>
      <c r="BA273" s="108">
        <f t="shared" si="223"/>
        <v>4.7029155077431911E-2</v>
      </c>
      <c r="BB273" s="723">
        <f t="shared" si="223"/>
        <v>0.1285735137719542</v>
      </c>
      <c r="BC273" s="723">
        <f t="shared" si="223"/>
        <v>-3.4515203617090359E-2</v>
      </c>
      <c r="BD273" s="1387">
        <f>[2]Pat!$F273</f>
        <v>976</v>
      </c>
      <c r="BE273" s="648">
        <v>1.1469277753753599</v>
      </c>
      <c r="BF273" s="649">
        <v>0.22422146030026399</v>
      </c>
      <c r="BG273" s="1374">
        <v>750.21359762793202</v>
      </c>
      <c r="BH273" s="1375">
        <f t="shared" si="211"/>
        <v>850.9690156213893</v>
      </c>
      <c r="BI273" s="1376">
        <f t="shared" si="210"/>
        <v>772.80512458358839</v>
      </c>
      <c r="BJ273" s="1378">
        <f t="shared" si="213"/>
        <v>769.21083945651799</v>
      </c>
      <c r="BK273" s="335">
        <f t="shared" si="212"/>
        <v>1.2493782269286163E-3</v>
      </c>
      <c r="BL273" s="665" t="e">
        <f t="shared" si="214"/>
        <v>#N/A</v>
      </c>
      <c r="BM273" s="683"/>
      <c r="BN273" s="684" t="str">
        <f t="shared" si="215"/>
        <v/>
      </c>
      <c r="BO273" s="685">
        <f t="shared" si="229"/>
        <v>895.23156078796296</v>
      </c>
      <c r="BP273" s="686">
        <f t="shared" si="230"/>
        <v>699.06064914815238</v>
      </c>
      <c r="BQ273" s="776">
        <v>944.28266563661418</v>
      </c>
      <c r="BR273" s="691">
        <f t="shared" si="216"/>
        <v>-0.18540192735833683</v>
      </c>
      <c r="BS273" s="665" t="e">
        <f t="shared" si="217"/>
        <v>#N/A</v>
      </c>
      <c r="BT273" s="683"/>
      <c r="BU273" s="684" t="str">
        <f t="shared" si="218"/>
        <v/>
      </c>
      <c r="BV273" s="695">
        <f t="shared" si="219"/>
        <v>-5.8958969420792373E-2</v>
      </c>
      <c r="BW273" s="728">
        <f t="shared" si="220"/>
        <v>-0.25851292944010285</v>
      </c>
      <c r="BX273" s="725">
        <f t="shared" si="224"/>
        <v>-2.9734386995157847E-2</v>
      </c>
      <c r="BY273" s="726">
        <f t="shared" si="225"/>
        <v>-0.12881492769940628</v>
      </c>
      <c r="BZ273" s="943">
        <f t="shared" si="231"/>
        <v>-8.0263366133631053E-2</v>
      </c>
      <c r="CA273" s="947">
        <f t="shared" si="232"/>
        <v>826.90398662969415</v>
      </c>
      <c r="CB273" s="831">
        <f t="shared" si="226"/>
        <v>9.4779206777033151E-2</v>
      </c>
      <c r="CC273" s="723">
        <f t="shared" si="227"/>
        <v>0.2983549397125923</v>
      </c>
      <c r="CD273" s="723">
        <f t="shared" si="228"/>
        <v>-0.10879652615852599</v>
      </c>
      <c r="CE273" s="786">
        <f>[3]OUTM!M273</f>
        <v>146.49457408017435</v>
      </c>
      <c r="CF273" s="779">
        <f>[1]OUTM!$T561</f>
        <v>1</v>
      </c>
      <c r="CG273" s="781">
        <f>[1]OUTM!$U561</f>
        <v>1</v>
      </c>
    </row>
    <row r="274" spans="1:85" ht="13.8" x14ac:dyDescent="0.25">
      <c r="A274" s="14">
        <v>2015.12</v>
      </c>
      <c r="B274" s="931">
        <f>[2]Pat!$B274/1000</f>
        <v>32.405000000000001</v>
      </c>
      <c r="C274" s="648">
        <v>0.60851381047417996</v>
      </c>
      <c r="D274" s="649">
        <v>1</v>
      </c>
      <c r="E274" s="767">
        <v>55.686943770329002</v>
      </c>
      <c r="F274" s="768">
        <f t="shared" si="233"/>
        <v>53.25269442077024</v>
      </c>
      <c r="G274" s="769">
        <f t="shared" si="234"/>
        <v>53.25269442077024</v>
      </c>
      <c r="H274" s="772">
        <f t="shared" si="239"/>
        <v>54.596225434081141</v>
      </c>
      <c r="I274" s="662">
        <f t="shared" si="240"/>
        <v>-3.2379538629346609E-2</v>
      </c>
      <c r="J274" s="665" t="e">
        <f t="shared" ref="J274:J337" si="244">IF(K274="",NA(),IFERROR((H274+K274*J$8),NA()))</f>
        <v>#N/A</v>
      </c>
      <c r="K274" s="683"/>
      <c r="L274" s="684" t="str">
        <f t="shared" si="221"/>
        <v/>
      </c>
      <c r="M274" s="685">
        <f t="shared" si="193"/>
        <v>64.524873075089758</v>
      </c>
      <c r="N274" s="686">
        <f t="shared" si="194"/>
        <v>51.716747294055921</v>
      </c>
      <c r="O274" s="776">
        <v>63.890819642403535</v>
      </c>
      <c r="P274" s="691">
        <f t="shared" si="235"/>
        <v>-0.14547620863755029</v>
      </c>
      <c r="Q274" s="665" t="e">
        <f t="shared" ref="Q274:Q337" si="245">IF(R274="",NA(),IFERROR((H274+R274*Q$8),NA()))</f>
        <v>#N/A</v>
      </c>
      <c r="R274" s="683"/>
      <c r="S274" s="684" t="str">
        <f t="shared" ref="S274:S337" si="246">IF(P274=T274,1,IF(P274=U274,-1,""))</f>
        <v/>
      </c>
      <c r="T274" s="695">
        <f t="shared" si="195"/>
        <v>4.2580815464487776E-2</v>
      </c>
      <c r="U274" s="728">
        <f t="shared" si="196"/>
        <v>-0.20970268522982372</v>
      </c>
      <c r="V274" s="725">
        <f t="shared" si="202"/>
        <v>9.4720706496167928E-2</v>
      </c>
      <c r="W274" s="726">
        <f t="shared" si="203"/>
        <v>7.7842994835570778E-3</v>
      </c>
      <c r="X274" s="727">
        <f t="shared" si="208"/>
        <v>4.0138982500859122E-2</v>
      </c>
      <c r="Y274" s="724">
        <f t="shared" si="200"/>
        <v>54.761054487617983</v>
      </c>
      <c r="Z274" s="108">
        <f t="shared" si="222"/>
        <v>6.8043152465711701E-2</v>
      </c>
      <c r="AA274" s="723">
        <f t="shared" si="222"/>
        <v>0.26104796967449617</v>
      </c>
      <c r="AB274" s="723">
        <f t="shared" si="222"/>
        <v>-0.12496166474307278</v>
      </c>
      <c r="AC274" s="931">
        <f>[2]Pat!$D274/1000</f>
        <v>144.964</v>
      </c>
      <c r="AD274" s="648">
        <v>1.0394314781504299</v>
      </c>
      <c r="AE274" s="649">
        <v>1</v>
      </c>
      <c r="AF274" s="767">
        <v>137.20047101953901</v>
      </c>
      <c r="AG274" s="768">
        <f t="shared" si="236"/>
        <v>139.46470070153131</v>
      </c>
      <c r="AH274" s="769">
        <f t="shared" si="237"/>
        <v>139.46470070153131</v>
      </c>
      <c r="AI274" s="772">
        <f t="shared" si="241"/>
        <v>137.15203229112581</v>
      </c>
      <c r="AJ274" s="662">
        <f t="shared" si="242"/>
        <v>-4.5315395801513073E-2</v>
      </c>
      <c r="AK274" s="665" t="e">
        <f t="shared" si="243"/>
        <v>#N/A</v>
      </c>
      <c r="AL274" s="683"/>
      <c r="AM274" s="684" t="str">
        <f t="shared" si="197"/>
        <v/>
      </c>
      <c r="AN274" s="685">
        <f t="shared" si="198"/>
        <v>152.69228292337652</v>
      </c>
      <c r="AO274" s="686">
        <f t="shared" si="199"/>
        <v>120.26463621439714</v>
      </c>
      <c r="AP274" s="776">
        <v>142.13364101219813</v>
      </c>
      <c r="AQ274" s="691">
        <f t="shared" si="238"/>
        <v>-3.5048765975430052E-2</v>
      </c>
      <c r="AR274" s="665" t="e">
        <f t="shared" ref="AR274:AR337" si="247">IF(AS274="",NA(),IFERROR((AI274+AS274*AR$8),NA()))</f>
        <v>#N/A</v>
      </c>
      <c r="AS274" s="683"/>
      <c r="AT274" s="684" t="str">
        <f t="shared" ref="AT274:AT337" si="248">IF(AQ274=AU274,1,IF(AQ274=AV274,-1,""))</f>
        <v/>
      </c>
      <c r="AU274" s="695">
        <f t="shared" ref="AU274:AU337" si="249">MAX(AQ265:AQ283)</f>
        <v>6.9042617934226724E-2</v>
      </c>
      <c r="AV274" s="728">
        <f t="shared" ref="AV274:AV337" si="250">MIN(AQ265:AQ283)</f>
        <v>-0.14830665455941261</v>
      </c>
      <c r="AW274" s="725">
        <f t="shared" si="205"/>
        <v>3.2739626247857423E-3</v>
      </c>
      <c r="AX274" s="726">
        <f t="shared" si="206"/>
        <v>-0.10097704436107469</v>
      </c>
      <c r="AY274" s="727">
        <f t="shared" si="209"/>
        <v>-1.816116235705878E-3</v>
      </c>
      <c r="AZ274" s="724">
        <f t="shared" si="201"/>
        <v>145.32975614908659</v>
      </c>
      <c r="BA274" s="108">
        <f t="shared" si="223"/>
        <v>4.7029155077431911E-2</v>
      </c>
      <c r="BB274" s="723">
        <f t="shared" si="223"/>
        <v>0.1285735137719542</v>
      </c>
      <c r="BC274" s="723">
        <f t="shared" si="223"/>
        <v>-3.4515203617090359E-2</v>
      </c>
      <c r="BD274" s="1387">
        <f>[2]Pat!$F274</f>
        <v>924</v>
      </c>
      <c r="BE274" s="648">
        <v>1.18827566532407</v>
      </c>
      <c r="BF274" s="649">
        <v>1</v>
      </c>
      <c r="BG274" s="1374">
        <v>733.18740894858001</v>
      </c>
      <c r="BH274" s="1375">
        <f t="shared" si="211"/>
        <v>777.59734290948722</v>
      </c>
      <c r="BI274" s="1376">
        <f t="shared" si="210"/>
        <v>777.59734290948722</v>
      </c>
      <c r="BJ274" s="1378">
        <f t="shared" si="213"/>
        <v>753.43412662544642</v>
      </c>
      <c r="BK274" s="335">
        <f t="shared" si="212"/>
        <v>-2.0723514418742036E-2</v>
      </c>
      <c r="BL274" s="665" t="e">
        <f t="shared" si="214"/>
        <v>#N/A</v>
      </c>
      <c r="BM274" s="683"/>
      <c r="BN274" s="684" t="str">
        <f t="shared" si="215"/>
        <v/>
      </c>
      <c r="BO274" s="685">
        <f t="shared" si="229"/>
        <v>937.55816669663761</v>
      </c>
      <c r="BP274" s="686">
        <f t="shared" si="230"/>
        <v>699.06064914815238</v>
      </c>
      <c r="BQ274" s="776">
        <v>943.6556040547166</v>
      </c>
      <c r="BR274" s="691">
        <f t="shared" si="216"/>
        <v>-0.20157934379017417</v>
      </c>
      <c r="BS274" s="665" t="e">
        <f t="shared" si="217"/>
        <v>#N/A</v>
      </c>
      <c r="BT274" s="683"/>
      <c r="BU274" s="684" t="str">
        <f t="shared" si="218"/>
        <v/>
      </c>
      <c r="BV274" s="695">
        <f t="shared" si="219"/>
        <v>-5.3719650095993554E-3</v>
      </c>
      <c r="BW274" s="728">
        <f t="shared" si="220"/>
        <v>-0.25851292944010285</v>
      </c>
      <c r="BX274" s="725">
        <f t="shared" si="224"/>
        <v>-3.0151878690019451E-2</v>
      </c>
      <c r="BY274" s="726">
        <f t="shared" si="225"/>
        <v>-0.15783479184625238</v>
      </c>
      <c r="BZ274" s="943">
        <f t="shared" si="231"/>
        <v>-9.8233295093918871E-2</v>
      </c>
      <c r="CA274" s="947">
        <f t="shared" si="232"/>
        <v>824.95200965792469</v>
      </c>
      <c r="CB274" s="831">
        <f t="shared" si="226"/>
        <v>9.4779206777033151E-2</v>
      </c>
      <c r="CC274" s="723">
        <f t="shared" si="227"/>
        <v>0.2983549397125923</v>
      </c>
      <c r="CD274" s="723">
        <f t="shared" si="228"/>
        <v>-0.10879652615852599</v>
      </c>
      <c r="CE274" s="786">
        <f>[3]OUTM!M274</f>
        <v>150.85718897187235</v>
      </c>
      <c r="CF274" s="779">
        <f>[1]OUTM!$T562</f>
        <v>1</v>
      </c>
      <c r="CG274" s="781">
        <f>[1]OUTM!$U562</f>
        <v>1</v>
      </c>
    </row>
    <row r="275" spans="1:85" ht="13.8" x14ac:dyDescent="0.25">
      <c r="A275" s="14">
        <v>2016.01</v>
      </c>
      <c r="B275" s="931">
        <f>[2]Pat!$B275/1000</f>
        <v>57.948</v>
      </c>
      <c r="C275" s="648">
        <v>1.32715398072186</v>
      </c>
      <c r="D275" s="649">
        <v>0</v>
      </c>
      <c r="E275" s="767">
        <v>55.412182215723398</v>
      </c>
      <c r="F275" s="768">
        <f t="shared" si="233"/>
        <v>43.663358466122496</v>
      </c>
      <c r="G275" s="769">
        <f t="shared" si="234"/>
        <v>55.412182215723398</v>
      </c>
      <c r="H275" s="772">
        <f t="shared" si="239"/>
        <v>54.552864041464531</v>
      </c>
      <c r="I275" s="662">
        <f t="shared" si="240"/>
        <v>-7.9453516481137643E-4</v>
      </c>
      <c r="J275" s="665" t="e">
        <f t="shared" si="244"/>
        <v>#N/A</v>
      </c>
      <c r="K275" s="683"/>
      <c r="L275" s="684" t="str">
        <f t="shared" si="221"/>
        <v/>
      </c>
      <c r="M275" s="685">
        <f t="shared" si="193"/>
        <v>66.164442713903171</v>
      </c>
      <c r="N275" s="686">
        <f t="shared" si="194"/>
        <v>52.893459640894719</v>
      </c>
      <c r="O275" s="776">
        <v>63.69695288287226</v>
      </c>
      <c r="P275" s="691">
        <f t="shared" si="235"/>
        <v>-0.14355614244565418</v>
      </c>
      <c r="Q275" s="665" t="e">
        <f t="shared" si="245"/>
        <v>#N/A</v>
      </c>
      <c r="R275" s="683"/>
      <c r="S275" s="684" t="str">
        <f t="shared" si="246"/>
        <v/>
      </c>
      <c r="T275" s="695">
        <f t="shared" si="195"/>
        <v>7.370707725640413E-2</v>
      </c>
      <c r="U275" s="728">
        <f t="shared" si="196"/>
        <v>-0.18976169620190197</v>
      </c>
      <c r="V275" s="725">
        <f t="shared" si="202"/>
        <v>0.10067958822680323</v>
      </c>
      <c r="W275" s="726">
        <f t="shared" si="203"/>
        <v>-7.0074118261294061E-3</v>
      </c>
      <c r="X275" s="727">
        <f t="shared" si="208"/>
        <v>3.7496048656069592E-2</v>
      </c>
      <c r="Y275" s="724">
        <f t="shared" si="200"/>
        <v>55.176885454461512</v>
      </c>
      <c r="Z275" s="108">
        <f t="shared" si="222"/>
        <v>6.8043152465711701E-2</v>
      </c>
      <c r="AA275" s="723">
        <f t="shared" si="222"/>
        <v>0.26104796967449617</v>
      </c>
      <c r="AB275" s="723">
        <f t="shared" si="222"/>
        <v>-0.12496166474307278</v>
      </c>
      <c r="AC275" s="931">
        <f>[2]Pat!$D275/1000</f>
        <v>127.872</v>
      </c>
      <c r="AD275" s="648">
        <v>1.0052677040567899</v>
      </c>
      <c r="AE275" s="649">
        <v>1</v>
      </c>
      <c r="AF275" s="767">
        <v>132.357852888503</v>
      </c>
      <c r="AG275" s="768">
        <f t="shared" si="236"/>
        <v>127.20193783602961</v>
      </c>
      <c r="AH275" s="769">
        <f t="shared" si="237"/>
        <v>127.20193783602961</v>
      </c>
      <c r="AI275" s="772">
        <f t="shared" si="241"/>
        <v>129.74417080181118</v>
      </c>
      <c r="AJ275" s="662">
        <f t="shared" si="242"/>
        <v>-5.5525440637694073E-2</v>
      </c>
      <c r="AK275" s="665" t="e">
        <f t="shared" si="243"/>
        <v>#N/A</v>
      </c>
      <c r="AL275" s="683"/>
      <c r="AM275" s="684" t="str">
        <f t="shared" si="197"/>
        <v/>
      </c>
      <c r="AN275" s="685">
        <f t="shared" si="198"/>
        <v>152.69228292337652</v>
      </c>
      <c r="AO275" s="686">
        <f t="shared" si="199"/>
        <v>120.26463621439714</v>
      </c>
      <c r="AP275" s="776">
        <v>141.99499025032338</v>
      </c>
      <c r="AQ275" s="691">
        <f t="shared" si="238"/>
        <v>-8.6276420223806438E-2</v>
      </c>
      <c r="AR275" s="665" t="e">
        <f t="shared" si="247"/>
        <v>#N/A</v>
      </c>
      <c r="AS275" s="683"/>
      <c r="AT275" s="684" t="str">
        <f t="shared" si="248"/>
        <v/>
      </c>
      <c r="AU275" s="695">
        <f t="shared" si="249"/>
        <v>6.9042617934226724E-2</v>
      </c>
      <c r="AV275" s="728">
        <f t="shared" si="250"/>
        <v>-0.14830665455941261</v>
      </c>
      <c r="AW275" s="725">
        <f t="shared" si="205"/>
        <v>-7.1430076770490958E-2</v>
      </c>
      <c r="AX275" s="726">
        <f t="shared" si="206"/>
        <v>-0.18895283476380886</v>
      </c>
      <c r="AY275" s="727">
        <f t="shared" si="209"/>
        <v>-6.3454024479750903E-2</v>
      </c>
      <c r="AZ275" s="724">
        <f t="shared" si="201"/>
        <v>144.49804387042974</v>
      </c>
      <c r="BA275" s="108">
        <f t="shared" si="223"/>
        <v>4.7029155077431911E-2</v>
      </c>
      <c r="BB275" s="723">
        <f t="shared" si="223"/>
        <v>0.1285735137719542</v>
      </c>
      <c r="BC275" s="723">
        <f t="shared" si="223"/>
        <v>-3.4515203617090359E-2</v>
      </c>
      <c r="BD275" s="1387">
        <f>[2]Pat!$F275</f>
        <v>607</v>
      </c>
      <c r="BE275" s="648">
        <v>0.885179404067024</v>
      </c>
      <c r="BF275" s="649">
        <v>1</v>
      </c>
      <c r="BG275" s="1374">
        <v>727.90144341118298</v>
      </c>
      <c r="BH275" s="1375">
        <f t="shared" si="211"/>
        <v>685.73669609922285</v>
      </c>
      <c r="BI275" s="1376">
        <f t="shared" si="210"/>
        <v>685.73669609922285</v>
      </c>
      <c r="BJ275" s="1378">
        <f t="shared" si="213"/>
        <v>712.18629870875952</v>
      </c>
      <c r="BK275" s="335">
        <f t="shared" si="212"/>
        <v>-5.6302058377761949E-2</v>
      </c>
      <c r="BL275" s="665" t="e">
        <f t="shared" si="214"/>
        <v>#N/A</v>
      </c>
      <c r="BM275" s="683"/>
      <c r="BN275" s="684" t="str">
        <f t="shared" si="215"/>
        <v/>
      </c>
      <c r="BO275" s="685">
        <f t="shared" si="229"/>
        <v>994.84858234742728</v>
      </c>
      <c r="BP275" s="686">
        <f t="shared" si="230"/>
        <v>699.06064914815238</v>
      </c>
      <c r="BQ275" s="776">
        <v>943.15811806677993</v>
      </c>
      <c r="BR275" s="691">
        <f t="shared" si="216"/>
        <v>-0.24489193798326248</v>
      </c>
      <c r="BS275" s="665" t="e">
        <f t="shared" si="217"/>
        <v>#N/A</v>
      </c>
      <c r="BT275" s="683"/>
      <c r="BU275" s="684" t="str">
        <f t="shared" si="218"/>
        <v/>
      </c>
      <c r="BV275" s="695">
        <f t="shared" si="219"/>
        <v>5.5211066745439297E-2</v>
      </c>
      <c r="BW275" s="728">
        <f t="shared" si="220"/>
        <v>-0.25851292944010285</v>
      </c>
      <c r="BX275" s="725">
        <f t="shared" si="224"/>
        <v>-9.7826869731846733E-2</v>
      </c>
      <c r="BY275" s="726">
        <f t="shared" si="225"/>
        <v>-0.23765661009641792</v>
      </c>
      <c r="BZ275" s="943">
        <f t="shared" si="231"/>
        <v>-0.14790268524488803</v>
      </c>
      <c r="CA275" s="947">
        <f t="shared" si="232"/>
        <v>818.5165342180203</v>
      </c>
      <c r="CB275" s="831">
        <f t="shared" si="226"/>
        <v>9.4779206777033151E-2</v>
      </c>
      <c r="CC275" s="723">
        <f t="shared" si="227"/>
        <v>0.2983549397125923</v>
      </c>
      <c r="CD275" s="723">
        <f t="shared" si="228"/>
        <v>-0.10879652615852599</v>
      </c>
      <c r="CE275" s="786">
        <f>[3]OUTM!M275</f>
        <v>158.08903993094083</v>
      </c>
      <c r="CF275" s="779">
        <f>[1]OUTM!$T563</f>
        <v>1</v>
      </c>
      <c r="CG275" s="781">
        <f>[1]OUTM!$U563</f>
        <v>1</v>
      </c>
    </row>
    <row r="276" spans="1:85" ht="13.8" x14ac:dyDescent="0.25">
      <c r="A276" s="14">
        <v>2016.02</v>
      </c>
      <c r="B276" s="931">
        <f>[2]Pat!$B276/1000</f>
        <v>48.143999999999998</v>
      </c>
      <c r="C276" s="648">
        <v>0.88934212606202601</v>
      </c>
      <c r="D276" s="649">
        <v>1</v>
      </c>
      <c r="E276" s="767">
        <v>55.763427416400802</v>
      </c>
      <c r="F276" s="768">
        <f t="shared" si="233"/>
        <v>54.134397313641095</v>
      </c>
      <c r="G276" s="769">
        <f t="shared" si="234"/>
        <v>54.134397313641095</v>
      </c>
      <c r="H276" s="772">
        <f t="shared" si="239"/>
        <v>55.227420495174094</v>
      </c>
      <c r="I276" s="662">
        <f t="shared" si="240"/>
        <v>1.2289364093097091E-2</v>
      </c>
      <c r="J276" s="665" t="e">
        <f t="shared" si="244"/>
        <v>#N/A</v>
      </c>
      <c r="K276" s="683"/>
      <c r="L276" s="684" t="str">
        <f t="shared" si="221"/>
        <v/>
      </c>
      <c r="M276" s="685">
        <f t="shared" si="193"/>
        <v>68.031952795370117</v>
      </c>
      <c r="N276" s="686">
        <f t="shared" si="194"/>
        <v>54.505912839560878</v>
      </c>
      <c r="O276" s="776">
        <v>63.497289707194696</v>
      </c>
      <c r="P276" s="691">
        <f t="shared" si="235"/>
        <v>-0.13023971968182391</v>
      </c>
      <c r="Q276" s="665" t="e">
        <f t="shared" si="245"/>
        <v>#N/A</v>
      </c>
      <c r="R276" s="683"/>
      <c r="S276" s="684" t="str">
        <f t="shared" si="246"/>
        <v/>
      </c>
      <c r="T276" s="695">
        <f t="shared" si="195"/>
        <v>0.10902302378758999</v>
      </c>
      <c r="U276" s="728">
        <f t="shared" si="196"/>
        <v>-0.16299474736139352</v>
      </c>
      <c r="V276" s="725">
        <f t="shared" si="202"/>
        <v>9.3292253516476187E-2</v>
      </c>
      <c r="W276" s="726">
        <f t="shared" si="203"/>
        <v>1.6914983129638905E-3</v>
      </c>
      <c r="X276" s="727">
        <f t="shared" si="208"/>
        <v>4.8464082016481225E-2</v>
      </c>
      <c r="Y276" s="724">
        <f t="shared" si="200"/>
        <v>55.569605279781541</v>
      </c>
      <c r="Z276" s="108">
        <f t="shared" si="222"/>
        <v>6.8043152465711701E-2</v>
      </c>
      <c r="AA276" s="723">
        <f t="shared" si="222"/>
        <v>0.26104796967449617</v>
      </c>
      <c r="AB276" s="723">
        <f t="shared" si="222"/>
        <v>-0.12496166474307278</v>
      </c>
      <c r="AC276" s="931">
        <f>[2]Pat!$D276/1000</f>
        <v>109.11499999999999</v>
      </c>
      <c r="AD276" s="648">
        <v>0.87216570341905297</v>
      </c>
      <c r="AE276" s="649">
        <v>1</v>
      </c>
      <c r="AF276" s="767">
        <v>128.32530903898501</v>
      </c>
      <c r="AG276" s="768">
        <f t="shared" si="236"/>
        <v>125.10810683365415</v>
      </c>
      <c r="AH276" s="769">
        <f t="shared" si="237"/>
        <v>125.10810683365415</v>
      </c>
      <c r="AI276" s="772">
        <f t="shared" si="241"/>
        <v>126.71218521766353</v>
      </c>
      <c r="AJ276" s="662">
        <f t="shared" si="242"/>
        <v>-2.364633817319918E-2</v>
      </c>
      <c r="AK276" s="665" t="e">
        <f t="shared" si="243"/>
        <v>#N/A</v>
      </c>
      <c r="AL276" s="683"/>
      <c r="AM276" s="684" t="str">
        <f t="shared" si="197"/>
        <v/>
      </c>
      <c r="AN276" s="685">
        <f t="shared" si="198"/>
        <v>152.69228292337652</v>
      </c>
      <c r="AO276" s="686">
        <f t="shared" si="199"/>
        <v>120.26463621439714</v>
      </c>
      <c r="AP276" s="776">
        <v>141.85780451454593</v>
      </c>
      <c r="AQ276" s="691">
        <f t="shared" si="238"/>
        <v>-0.10676620400768566</v>
      </c>
      <c r="AR276" s="665" t="e">
        <f t="shared" si="247"/>
        <v>#N/A</v>
      </c>
      <c r="AS276" s="683"/>
      <c r="AT276" s="684" t="str">
        <f t="shared" si="248"/>
        <v/>
      </c>
      <c r="AU276" s="695">
        <f t="shared" si="249"/>
        <v>6.9042617934226724E-2</v>
      </c>
      <c r="AV276" s="728">
        <f t="shared" si="250"/>
        <v>-0.14830665455941261</v>
      </c>
      <c r="AW276" s="725">
        <f t="shared" si="205"/>
        <v>-0.11031437114249987</v>
      </c>
      <c r="AX276" s="726">
        <f t="shared" si="206"/>
        <v>-0.21532690460800852</v>
      </c>
      <c r="AY276" s="727">
        <f t="shared" si="209"/>
        <v>-9.6455049954386141E-2</v>
      </c>
      <c r="AZ276" s="724">
        <f t="shared" si="201"/>
        <v>143.18876351200987</v>
      </c>
      <c r="BA276" s="108">
        <f t="shared" si="223"/>
        <v>4.7029155077431911E-2</v>
      </c>
      <c r="BB276" s="723">
        <f t="shared" si="223"/>
        <v>0.1285735137719542</v>
      </c>
      <c r="BC276" s="723">
        <f t="shared" si="223"/>
        <v>-3.4515203617090359E-2</v>
      </c>
      <c r="BD276" s="1387">
        <f>[2]Pat!$F276</f>
        <v>518</v>
      </c>
      <c r="BE276" s="648">
        <v>0.77474300988181699</v>
      </c>
      <c r="BF276" s="649">
        <v>0.51460777544895997</v>
      </c>
      <c r="BG276" s="1374">
        <v>732.60994024711295</v>
      </c>
      <c r="BH276" s="1375">
        <f t="shared" si="211"/>
        <v>668.60880755673838</v>
      </c>
      <c r="BI276" s="1376">
        <f t="shared" si="210"/>
        <v>699.67445972710561</v>
      </c>
      <c r="BJ276" s="1378">
        <f t="shared" si="213"/>
        <v>699.06064914815238</v>
      </c>
      <c r="BK276" s="335">
        <f t="shared" si="212"/>
        <v>-1.8602028615022824E-2</v>
      </c>
      <c r="BL276" s="665">
        <f t="shared" si="214"/>
        <v>599.06064914815238</v>
      </c>
      <c r="BM276" s="683">
        <v>-1</v>
      </c>
      <c r="BN276" s="684">
        <f t="shared" si="215"/>
        <v>-1</v>
      </c>
      <c r="BO276" s="685">
        <f t="shared" si="229"/>
        <v>1082.8975080785181</v>
      </c>
      <c r="BP276" s="686">
        <f t="shared" si="230"/>
        <v>699.06064914815238</v>
      </c>
      <c r="BQ276" s="776">
        <v>942.78198083790107</v>
      </c>
      <c r="BR276" s="691">
        <f t="shared" si="216"/>
        <v>-0.25851292944010285</v>
      </c>
      <c r="BS276" s="665">
        <f t="shared" si="217"/>
        <v>599.06064914815238</v>
      </c>
      <c r="BT276" s="683">
        <v>-1</v>
      </c>
      <c r="BU276" s="684">
        <f t="shared" si="218"/>
        <v>-1</v>
      </c>
      <c r="BV276" s="695">
        <f t="shared" si="219"/>
        <v>0.14838282472756092</v>
      </c>
      <c r="BW276" s="728">
        <f t="shared" si="220"/>
        <v>-0.25851292944010285</v>
      </c>
      <c r="BX276" s="725">
        <f t="shared" si="224"/>
        <v>-0.15010981885096086</v>
      </c>
      <c r="BY276" s="726">
        <f t="shared" si="225"/>
        <v>-0.25266521247314655</v>
      </c>
      <c r="BZ276" s="943">
        <f t="shared" si="231"/>
        <v>-0.1633875491373733</v>
      </c>
      <c r="CA276" s="947">
        <f t="shared" si="232"/>
        <v>808.2273747343412</v>
      </c>
      <c r="CB276" s="831">
        <f t="shared" si="226"/>
        <v>9.4779206777033151E-2</v>
      </c>
      <c r="CC276" s="723">
        <f t="shared" si="227"/>
        <v>0.2983549397125923</v>
      </c>
      <c r="CD276" s="723">
        <f t="shared" si="228"/>
        <v>-0.10879652615852599</v>
      </c>
      <c r="CE276" s="786">
        <f>[3]OUTM!M276</f>
        <v>164.7742827845384</v>
      </c>
      <c r="CF276" s="779">
        <f>[1]OUTM!$T564</f>
        <v>1</v>
      </c>
      <c r="CG276" s="781">
        <f>[1]OUTM!$U564</f>
        <v>1</v>
      </c>
    </row>
    <row r="277" spans="1:85" ht="13.8" x14ac:dyDescent="0.25">
      <c r="A277" s="14">
        <v>2016.03</v>
      </c>
      <c r="B277" s="931">
        <f>[2]Pat!$B277/1000</f>
        <v>56.427999999999997</v>
      </c>
      <c r="C277" s="648">
        <v>0.98600867980912199</v>
      </c>
      <c r="D277" s="649">
        <v>1</v>
      </c>
      <c r="E277" s="767">
        <v>56.774485336467599</v>
      </c>
      <c r="F277" s="768">
        <f t="shared" si="233"/>
        <v>57.228705137690774</v>
      </c>
      <c r="G277" s="769">
        <f t="shared" si="234"/>
        <v>57.228705137690774</v>
      </c>
      <c r="H277" s="772">
        <f t="shared" si="239"/>
        <v>57.209857740144926</v>
      </c>
      <c r="I277" s="662">
        <f t="shared" si="240"/>
        <v>3.5266643606131715E-2</v>
      </c>
      <c r="J277" s="665" t="e">
        <f t="shared" si="244"/>
        <v>#N/A</v>
      </c>
      <c r="K277" s="683"/>
      <c r="L277" s="684" t="str">
        <f t="shared" si="221"/>
        <v/>
      </c>
      <c r="M277" s="685">
        <f t="shared" ref="M277:M340" si="251">MAX(H268:H286)</f>
        <v>68.758118947284657</v>
      </c>
      <c r="N277" s="686">
        <f t="shared" ref="N277:N340" si="252">MIN(H268:H286)</f>
        <v>54.552864041464531</v>
      </c>
      <c r="O277" s="776">
        <v>63.291309898994875</v>
      </c>
      <c r="P277" s="691">
        <f t="shared" si="235"/>
        <v>-9.6086685021295914E-2</v>
      </c>
      <c r="Q277" s="665" t="e">
        <f t="shared" si="245"/>
        <v>#N/A</v>
      </c>
      <c r="R277" s="683"/>
      <c r="S277" s="684" t="str">
        <f t="shared" si="246"/>
        <v/>
      </c>
      <c r="T277" s="695">
        <f t="shared" ref="T277:T340" si="253">MAX(P268:P286)</f>
        <v>0.12618929974410431</v>
      </c>
      <c r="U277" s="728">
        <f t="shared" ref="U277:U340" si="254">MIN(P268:P286)</f>
        <v>-0.14547620863755029</v>
      </c>
      <c r="V277" s="725">
        <f t="shared" si="202"/>
        <v>0.1062153119347542</v>
      </c>
      <c r="W277" s="726">
        <f t="shared" si="203"/>
        <v>5.5172557736347549E-2</v>
      </c>
      <c r="X277" s="727">
        <f t="shared" si="208"/>
        <v>8.163064065087311E-2</v>
      </c>
      <c r="Y277" s="724">
        <f t="shared" si="200"/>
        <v>56.027364483622293</v>
      </c>
      <c r="Z277" s="108">
        <f t="shared" si="222"/>
        <v>6.8043152465711701E-2</v>
      </c>
      <c r="AA277" s="723">
        <f t="shared" si="222"/>
        <v>0.26104796967449617</v>
      </c>
      <c r="AB277" s="723">
        <f t="shared" si="222"/>
        <v>-0.12496166474307278</v>
      </c>
      <c r="AC277" s="931">
        <f>[2]Pat!$D277/1000</f>
        <v>129.84100000000001</v>
      </c>
      <c r="AD277" s="648">
        <v>0.95176625072890297</v>
      </c>
      <c r="AE277" s="649">
        <v>0.368770060293727</v>
      </c>
      <c r="AF277" s="767">
        <v>125.34667112419901</v>
      </c>
      <c r="AG277" s="768">
        <f t="shared" si="236"/>
        <v>136.42110119008976</v>
      </c>
      <c r="AH277" s="769">
        <f t="shared" si="237"/>
        <v>129.4305893673162</v>
      </c>
      <c r="AI277" s="772">
        <f t="shared" si="241"/>
        <v>126.58374437606511</v>
      </c>
      <c r="AJ277" s="662">
        <f t="shared" si="242"/>
        <v>-1.0141564675992182E-3</v>
      </c>
      <c r="AK277" s="665" t="e">
        <f t="shared" si="243"/>
        <v>#N/A</v>
      </c>
      <c r="AL277" s="683"/>
      <c r="AM277" s="684" t="str">
        <f t="shared" ref="AM277:AM338" si="255">IF(AI277=AN277,1,IF(AI277=AO277,-1,""))</f>
        <v/>
      </c>
      <c r="AN277" s="685">
        <f t="shared" ref="AN277:AN340" si="256">MAX(AI268:AI286)</f>
        <v>152.69228292337652</v>
      </c>
      <c r="AO277" s="686">
        <f t="shared" ref="AO277:AO340" si="257">MIN(AI268:AI286)</f>
        <v>120.26463621439714</v>
      </c>
      <c r="AP277" s="776">
        <v>141.72252578090843</v>
      </c>
      <c r="AQ277" s="691">
        <f t="shared" si="238"/>
        <v>-0.10681986735296156</v>
      </c>
      <c r="AR277" s="665" t="e">
        <f t="shared" si="247"/>
        <v>#N/A</v>
      </c>
      <c r="AS277" s="683"/>
      <c r="AT277" s="684" t="str">
        <f t="shared" si="248"/>
        <v/>
      </c>
      <c r="AU277" s="695">
        <f t="shared" si="249"/>
        <v>6.9042617934226724E-2</v>
      </c>
      <c r="AV277" s="728">
        <f t="shared" si="250"/>
        <v>-0.14830665455941261</v>
      </c>
      <c r="AW277" s="725">
        <f t="shared" si="205"/>
        <v>-0.10291281384444817</v>
      </c>
      <c r="AX277" s="726">
        <f t="shared" si="206"/>
        <v>-0.20352245356635124</v>
      </c>
      <c r="AY277" s="727">
        <f t="shared" si="209"/>
        <v>-0.10910438051098881</v>
      </c>
      <c r="AZ277" s="724">
        <f t="shared" si="201"/>
        <v>141.97863500557352</v>
      </c>
      <c r="BA277" s="108">
        <f t="shared" si="223"/>
        <v>4.7029155077431911E-2</v>
      </c>
      <c r="BB277" s="723">
        <f t="shared" si="223"/>
        <v>0.1285735137719542</v>
      </c>
      <c r="BC277" s="723">
        <f t="shared" si="223"/>
        <v>-3.4515203617090359E-2</v>
      </c>
      <c r="BD277" s="1387">
        <f>[2]Pat!$F277</f>
        <v>602</v>
      </c>
      <c r="BE277" s="648">
        <v>0.84650789635831103</v>
      </c>
      <c r="BF277" s="649">
        <v>1</v>
      </c>
      <c r="BG277" s="1374">
        <v>747.048008912662</v>
      </c>
      <c r="BH277" s="1375">
        <f t="shared" si="211"/>
        <v>711.15698103917578</v>
      </c>
      <c r="BI277" s="1376">
        <f t="shared" si="210"/>
        <v>711.15698103917578</v>
      </c>
      <c r="BJ277" s="1378">
        <f t="shared" si="213"/>
        <v>735.31960172209551</v>
      </c>
      <c r="BK277" s="335">
        <f t="shared" si="212"/>
        <v>5.0567732914683729E-2</v>
      </c>
      <c r="BL277" s="665" t="e">
        <f t="shared" si="214"/>
        <v>#N/A</v>
      </c>
      <c r="BM277" s="683"/>
      <c r="BN277" s="684" t="str">
        <f t="shared" si="215"/>
        <v/>
      </c>
      <c r="BO277" s="685">
        <f t="shared" si="229"/>
        <v>1168.860720095176</v>
      </c>
      <c r="BP277" s="686">
        <f t="shared" si="230"/>
        <v>699.06064914815238</v>
      </c>
      <c r="BQ277" s="776">
        <v>942.51776630254687</v>
      </c>
      <c r="BR277" s="691">
        <f t="shared" si="216"/>
        <v>-0.21983475748502868</v>
      </c>
      <c r="BS277" s="665" t="e">
        <f t="shared" si="217"/>
        <v>#N/A</v>
      </c>
      <c r="BT277" s="683"/>
      <c r="BU277" s="684" t="str">
        <f t="shared" si="218"/>
        <v/>
      </c>
      <c r="BV277" s="695">
        <f t="shared" si="219"/>
        <v>0.23931822560061122</v>
      </c>
      <c r="BW277" s="728">
        <f t="shared" si="220"/>
        <v>-0.25851292944010285</v>
      </c>
      <c r="BX277" s="725">
        <f t="shared" si="224"/>
        <v>-0.16148089163025192</v>
      </c>
      <c r="BY277" s="726">
        <f t="shared" si="225"/>
        <v>-0.16015005189238596</v>
      </c>
      <c r="BZ277" s="943">
        <f t="shared" si="231"/>
        <v>-0.11702342608675587</v>
      </c>
      <c r="CA277" s="947">
        <f t="shared" si="232"/>
        <v>796.42680237865761</v>
      </c>
      <c r="CB277" s="831">
        <f t="shared" si="226"/>
        <v>9.4779206777033151E-2</v>
      </c>
      <c r="CC277" s="723">
        <f t="shared" si="227"/>
        <v>0.2983549397125923</v>
      </c>
      <c r="CD277" s="723">
        <f t="shared" si="228"/>
        <v>-0.10879652615852599</v>
      </c>
      <c r="CE277" s="786">
        <f>[3]OUTM!M277</f>
        <v>166.42055002713641</v>
      </c>
      <c r="CF277" s="779">
        <f>[1]OUTM!$T565</f>
        <v>1</v>
      </c>
      <c r="CG277" s="781">
        <f>[1]OUTM!$U565</f>
        <v>1</v>
      </c>
    </row>
    <row r="278" spans="1:85" ht="13.8" x14ac:dyDescent="0.25">
      <c r="A278" s="14">
        <v>2016.04</v>
      </c>
      <c r="B278" s="931">
        <f>[2]Pat!$B278/1000</f>
        <v>61.100999999999999</v>
      </c>
      <c r="C278" s="648">
        <v>1.0141644861769901</v>
      </c>
      <c r="D278" s="649">
        <v>1</v>
      </c>
      <c r="E278" s="767">
        <v>58.149836144205899</v>
      </c>
      <c r="F278" s="768">
        <f t="shared" si="233"/>
        <v>60.247623371557076</v>
      </c>
      <c r="G278" s="769">
        <f t="shared" si="234"/>
        <v>60.247623371557076</v>
      </c>
      <c r="H278" s="772">
        <f t="shared" si="239"/>
        <v>59.37875889864155</v>
      </c>
      <c r="I278" s="662">
        <f t="shared" si="240"/>
        <v>3.7210346465880555E-2</v>
      </c>
      <c r="J278" s="665" t="e">
        <f t="shared" si="244"/>
        <v>#N/A</v>
      </c>
      <c r="K278" s="683"/>
      <c r="L278" s="684" t="str">
        <f t="shared" si="221"/>
        <v/>
      </c>
      <c r="M278" s="685">
        <f t="shared" si="251"/>
        <v>68.873472779674543</v>
      </c>
      <c r="N278" s="686">
        <f t="shared" si="252"/>
        <v>54.552864041464531</v>
      </c>
      <c r="O278" s="776">
        <v>63.078450303842757</v>
      </c>
      <c r="P278" s="691">
        <f t="shared" si="235"/>
        <v>-5.8652224133284081E-2</v>
      </c>
      <c r="Q278" s="665" t="e">
        <f t="shared" si="245"/>
        <v>#N/A</v>
      </c>
      <c r="R278" s="683"/>
      <c r="S278" s="684" t="str">
        <f t="shared" si="246"/>
        <v/>
      </c>
      <c r="T278" s="695">
        <f t="shared" si="253"/>
        <v>0.13369917023881528</v>
      </c>
      <c r="U278" s="728">
        <f t="shared" si="254"/>
        <v>-0.14547620863755029</v>
      </c>
      <c r="V278" s="725">
        <f t="shared" si="202"/>
        <v>0.12261060822598768</v>
      </c>
      <c r="W278" s="726">
        <f t="shared" si="203"/>
        <v>0.11321785647618965</v>
      </c>
      <c r="X278" s="727">
        <f t="shared" si="208"/>
        <v>0.11110508691718501</v>
      </c>
      <c r="Y278" s="724">
        <f t="shared" si="200"/>
        <v>56.56780608843453</v>
      </c>
      <c r="Z278" s="108">
        <f t="shared" si="222"/>
        <v>6.8043152465711701E-2</v>
      </c>
      <c r="AA278" s="723">
        <f t="shared" si="222"/>
        <v>0.26104796967449617</v>
      </c>
      <c r="AB278" s="723">
        <f t="shared" si="222"/>
        <v>-0.12496166474307278</v>
      </c>
      <c r="AC278" s="931">
        <f>[2]Pat!$D278/1000</f>
        <v>123.857</v>
      </c>
      <c r="AD278" s="648">
        <v>1.0121873054483801</v>
      </c>
      <c r="AE278" s="649">
        <v>1</v>
      </c>
      <c r="AF278" s="767">
        <v>123.23818517082699</v>
      </c>
      <c r="AG278" s="768">
        <f t="shared" si="236"/>
        <v>122.3656919359739</v>
      </c>
      <c r="AH278" s="769">
        <f t="shared" si="237"/>
        <v>122.3656919359739</v>
      </c>
      <c r="AI278" s="772">
        <f t="shared" si="241"/>
        <v>124.1248752972885</v>
      </c>
      <c r="AJ278" s="662">
        <f t="shared" si="242"/>
        <v>-1.9615982302461296E-2</v>
      </c>
      <c r="AK278" s="665" t="e">
        <f t="shared" si="243"/>
        <v>#N/A</v>
      </c>
      <c r="AL278" s="683"/>
      <c r="AM278" s="684" t="str">
        <f t="shared" si="255"/>
        <v/>
      </c>
      <c r="AN278" s="685">
        <f t="shared" si="256"/>
        <v>152.69228292337652</v>
      </c>
      <c r="AO278" s="686">
        <f t="shared" si="257"/>
        <v>120.26463621439714</v>
      </c>
      <c r="AP278" s="776">
        <v>141.58951738776247</v>
      </c>
      <c r="AQ278" s="691">
        <f t="shared" si="238"/>
        <v>-0.12334699921777847</v>
      </c>
      <c r="AR278" s="665" t="e">
        <f t="shared" si="247"/>
        <v>#N/A</v>
      </c>
      <c r="AS278" s="683"/>
      <c r="AT278" s="684" t="str">
        <f t="shared" si="248"/>
        <v/>
      </c>
      <c r="AU278" s="695">
        <f t="shared" si="249"/>
        <v>6.9042617934226724E-2</v>
      </c>
      <c r="AV278" s="728">
        <f t="shared" si="250"/>
        <v>-0.14830665455941261</v>
      </c>
      <c r="AW278" s="725">
        <f t="shared" si="205"/>
        <v>-0.12728521565239559</v>
      </c>
      <c r="AX278" s="726">
        <f t="shared" si="206"/>
        <v>-0.21971948736220681</v>
      </c>
      <c r="AY278" s="727">
        <f t="shared" si="209"/>
        <v>-0.13401667610092616</v>
      </c>
      <c r="AZ278" s="724">
        <f t="shared" si="201"/>
        <v>140.47000337667956</v>
      </c>
      <c r="BA278" s="108">
        <f t="shared" si="223"/>
        <v>4.7029155077431911E-2</v>
      </c>
      <c r="BB278" s="723">
        <f t="shared" si="223"/>
        <v>0.1285735137719542</v>
      </c>
      <c r="BC278" s="723">
        <f t="shared" si="223"/>
        <v>-3.4515203617090359E-2</v>
      </c>
      <c r="BD278" s="1387">
        <f>[2]Pat!$F278</f>
        <v>695</v>
      </c>
      <c r="BE278" s="648">
        <v>0.84829549079579603</v>
      </c>
      <c r="BF278" s="649">
        <v>1</v>
      </c>
      <c r="BG278" s="1374">
        <v>769.48229216745096</v>
      </c>
      <c r="BH278" s="1375">
        <f t="shared" si="211"/>
        <v>819.28998508292466</v>
      </c>
      <c r="BI278" s="1376">
        <f t="shared" si="210"/>
        <v>819.28998508292466</v>
      </c>
      <c r="BJ278" s="1378">
        <f t="shared" si="213"/>
        <v>791.57308156709178</v>
      </c>
      <c r="BK278" s="335">
        <f t="shared" si="212"/>
        <v>7.3716971079955618E-2</v>
      </c>
      <c r="BL278" s="665" t="e">
        <f t="shared" si="214"/>
        <v>#N/A</v>
      </c>
      <c r="BM278" s="683"/>
      <c r="BN278" s="684" t="str">
        <f t="shared" si="215"/>
        <v/>
      </c>
      <c r="BO278" s="685">
        <f t="shared" si="229"/>
        <v>1168.860720095176</v>
      </c>
      <c r="BP278" s="686">
        <f t="shared" si="230"/>
        <v>699.06064914815238</v>
      </c>
      <c r="BQ278" s="776">
        <v>942.35478296770896</v>
      </c>
      <c r="BR278" s="691">
        <f t="shared" si="216"/>
        <v>-0.16000523807580003</v>
      </c>
      <c r="BS278" s="665" t="e">
        <f t="shared" si="217"/>
        <v>#N/A</v>
      </c>
      <c r="BT278" s="683"/>
      <c r="BU278" s="684" t="str">
        <f t="shared" si="218"/>
        <v/>
      </c>
      <c r="BV278" s="695">
        <f t="shared" si="219"/>
        <v>0.23931822560061122</v>
      </c>
      <c r="BW278" s="728">
        <f t="shared" si="220"/>
        <v>-0.25851292944010285</v>
      </c>
      <c r="BX278" s="725">
        <f t="shared" si="224"/>
        <v>-0.11578957195123163</v>
      </c>
      <c r="BY278" s="726">
        <f t="shared" si="225"/>
        <v>-1.1222128491639616E-2</v>
      </c>
      <c r="BZ278" s="943">
        <f t="shared" si="231"/>
        <v>-4.7281216140056315E-2</v>
      </c>
      <c r="CA278" s="947">
        <f t="shared" si="232"/>
        <v>787.78859577691833</v>
      </c>
      <c r="CB278" s="831">
        <f t="shared" si="226"/>
        <v>9.4779206777033151E-2</v>
      </c>
      <c r="CC278" s="723">
        <f t="shared" si="227"/>
        <v>0.2983549397125923</v>
      </c>
      <c r="CD278" s="723">
        <f t="shared" si="228"/>
        <v>-0.10879652615852599</v>
      </c>
      <c r="CE278" s="786">
        <f>[3]OUTM!M278</f>
        <v>167.80994921501548</v>
      </c>
      <c r="CF278" s="779">
        <f>[1]OUTM!$T566</f>
        <v>1</v>
      </c>
      <c r="CG278" s="781">
        <f>[1]OUTM!$U566</f>
        <v>1</v>
      </c>
    </row>
    <row r="279" spans="1:85" ht="13.8" x14ac:dyDescent="0.25">
      <c r="A279" s="14">
        <v>2016.05</v>
      </c>
      <c r="B279" s="931">
        <f>[2]Pat!$B279/1000</f>
        <v>60.874000000000002</v>
      </c>
      <c r="C279" s="648">
        <v>1.0181116684792499</v>
      </c>
      <c r="D279" s="649">
        <v>1</v>
      </c>
      <c r="E279" s="767">
        <v>59.460825718159498</v>
      </c>
      <c r="F279" s="768">
        <f t="shared" si="233"/>
        <v>59.791083713761275</v>
      </c>
      <c r="G279" s="769">
        <f t="shared" si="234"/>
        <v>59.791083713761275</v>
      </c>
      <c r="H279" s="772">
        <f t="shared" si="239"/>
        <v>60.114586330035479</v>
      </c>
      <c r="I279" s="662">
        <f t="shared" si="240"/>
        <v>1.231594497541774E-2</v>
      </c>
      <c r="J279" s="665" t="e">
        <f t="shared" si="244"/>
        <v>#N/A</v>
      </c>
      <c r="K279" s="683"/>
      <c r="L279" s="684" t="str">
        <f t="shared" si="221"/>
        <v/>
      </c>
      <c r="M279" s="685">
        <f t="shared" si="251"/>
        <v>69.543389217927142</v>
      </c>
      <c r="N279" s="686">
        <f t="shared" si="252"/>
        <v>54.552864041464531</v>
      </c>
      <c r="O279" s="776">
        <v>62.858116191751925</v>
      </c>
      <c r="P279" s="691">
        <f t="shared" si="235"/>
        <v>-4.3646390123228795E-2</v>
      </c>
      <c r="Q279" s="665" t="e">
        <f t="shared" si="245"/>
        <v>#N/A</v>
      </c>
      <c r="R279" s="683"/>
      <c r="S279" s="684" t="str">
        <f t="shared" si="246"/>
        <v/>
      </c>
      <c r="T279" s="695">
        <f t="shared" si="253"/>
        <v>0.15070499241825397</v>
      </c>
      <c r="U279" s="728">
        <f t="shared" si="254"/>
        <v>-0.14547620863755029</v>
      </c>
      <c r="V279" s="725">
        <f t="shared" si="202"/>
        <v>0.1029002762871587</v>
      </c>
      <c r="W279" s="726">
        <f t="shared" si="203"/>
        <v>0.11881401186412521</v>
      </c>
      <c r="X279" s="727">
        <f t="shared" si="208"/>
        <v>0.11115602301592253</v>
      </c>
      <c r="Y279" s="724">
        <f t="shared" ref="Y279:Y342" si="258">Y278+(H279-H267)/12</f>
        <v>57.035195545974076</v>
      </c>
      <c r="Z279" s="108">
        <f t="shared" si="222"/>
        <v>6.8043152465711701E-2</v>
      </c>
      <c r="AA279" s="723">
        <f t="shared" si="222"/>
        <v>0.26104796967449617</v>
      </c>
      <c r="AB279" s="723">
        <f t="shared" si="222"/>
        <v>-0.12496166474307278</v>
      </c>
      <c r="AC279" s="931">
        <f>[2]Pat!$D279/1000</f>
        <v>120.539</v>
      </c>
      <c r="AD279" s="648">
        <v>0.98529864073576301</v>
      </c>
      <c r="AE279" s="649">
        <v>1</v>
      </c>
      <c r="AF279" s="767">
        <v>121.878742138497</v>
      </c>
      <c r="AG279" s="768">
        <f t="shared" si="236"/>
        <v>122.33752794988997</v>
      </c>
      <c r="AH279" s="769">
        <f t="shared" si="237"/>
        <v>122.33752794988997</v>
      </c>
      <c r="AI279" s="772">
        <f t="shared" si="241"/>
        <v>122.37286842320991</v>
      </c>
      <c r="AJ279" s="662">
        <f t="shared" si="242"/>
        <v>-1.4215435412323936E-2</v>
      </c>
      <c r="AK279" s="665" t="e">
        <f t="shared" si="243"/>
        <v>#N/A</v>
      </c>
      <c r="AL279" s="683"/>
      <c r="AM279" s="684" t="str">
        <f t="shared" si="255"/>
        <v/>
      </c>
      <c r="AN279" s="685">
        <f t="shared" si="256"/>
        <v>152.16078708984259</v>
      </c>
      <c r="AO279" s="686">
        <f t="shared" si="257"/>
        <v>120.26463621439714</v>
      </c>
      <c r="AP279" s="776">
        <v>141.45906407127165</v>
      </c>
      <c r="AQ279" s="691">
        <f t="shared" si="238"/>
        <v>-0.13492380833543127</v>
      </c>
      <c r="AR279" s="665" t="e">
        <f t="shared" si="247"/>
        <v>#N/A</v>
      </c>
      <c r="AS279" s="683"/>
      <c r="AT279" s="684" t="str">
        <f t="shared" si="248"/>
        <v/>
      </c>
      <c r="AU279" s="695">
        <f t="shared" si="249"/>
        <v>6.6353914908732881E-2</v>
      </c>
      <c r="AV279" s="728">
        <f t="shared" si="250"/>
        <v>-0.14830665455941261</v>
      </c>
      <c r="AW279" s="725">
        <f t="shared" si="205"/>
        <v>-0.1594944782014821</v>
      </c>
      <c r="AX279" s="726">
        <f t="shared" si="206"/>
        <v>-0.22479200888235962</v>
      </c>
      <c r="AY279" s="727">
        <f t="shared" si="209"/>
        <v>-0.14993929122753935</v>
      </c>
      <c r="AZ279" s="724">
        <f t="shared" ref="AZ279:AZ342" si="259">AZ278+(AI279-AI267)/12</f>
        <v>138.53487859274654</v>
      </c>
      <c r="BA279" s="108">
        <f t="shared" si="223"/>
        <v>4.7029155077431911E-2</v>
      </c>
      <c r="BB279" s="723">
        <f t="shared" si="223"/>
        <v>0.1285735137719542</v>
      </c>
      <c r="BC279" s="723">
        <f t="shared" si="223"/>
        <v>-3.4515203617090359E-2</v>
      </c>
      <c r="BD279" s="1387">
        <f>[2]Pat!$F279</f>
        <v>817</v>
      </c>
      <c r="BE279" s="648">
        <v>1.0005445129016799</v>
      </c>
      <c r="BF279" s="649">
        <v>1</v>
      </c>
      <c r="BG279" s="1374">
        <v>795.82009930865195</v>
      </c>
      <c r="BH279" s="1375">
        <f t="shared" si="211"/>
        <v>816.5553750633419</v>
      </c>
      <c r="BI279" s="1376">
        <f t="shared" si="210"/>
        <v>816.5553750633419</v>
      </c>
      <c r="BJ279" s="1378">
        <f t="shared" si="213"/>
        <v>826.8159297824518</v>
      </c>
      <c r="BK279" s="335">
        <f t="shared" si="212"/>
        <v>4.3559886356995869E-2</v>
      </c>
      <c r="BL279" s="665" t="e">
        <f t="shared" si="214"/>
        <v>#N/A</v>
      </c>
      <c r="BM279" s="683"/>
      <c r="BN279" s="684" t="str">
        <f t="shared" si="215"/>
        <v/>
      </c>
      <c r="BO279" s="685">
        <f t="shared" si="229"/>
        <v>1168.860720095176</v>
      </c>
      <c r="BP279" s="686">
        <f t="shared" si="230"/>
        <v>699.06064914815238</v>
      </c>
      <c r="BQ279" s="776">
        <v>942.28126354513199</v>
      </c>
      <c r="BR279" s="691">
        <f t="shared" si="216"/>
        <v>-0.1225380767184806</v>
      </c>
      <c r="BS279" s="665" t="e">
        <f t="shared" si="217"/>
        <v>#N/A</v>
      </c>
      <c r="BT279" s="683"/>
      <c r="BU279" s="684" t="str">
        <f t="shared" si="218"/>
        <v/>
      </c>
      <c r="BV279" s="695">
        <f t="shared" si="219"/>
        <v>0.23931822560061122</v>
      </c>
      <c r="BW279" s="728">
        <f t="shared" si="220"/>
        <v>-0.25851292944010285</v>
      </c>
      <c r="BX279" s="725">
        <f t="shared" si="224"/>
        <v>-6.3698576499677806E-2</v>
      </c>
      <c r="BY279" s="726">
        <f t="shared" si="225"/>
        <v>9.3371259368973059E-2</v>
      </c>
      <c r="BZ279" s="943">
        <f t="shared" si="231"/>
        <v>-2.3772982761943728E-3</v>
      </c>
      <c r="CA279" s="947">
        <f t="shared" si="232"/>
        <v>783.10109197806094</v>
      </c>
      <c r="CB279" s="831">
        <f t="shared" si="226"/>
        <v>9.4779206777033151E-2</v>
      </c>
      <c r="CC279" s="723">
        <f t="shared" si="227"/>
        <v>0.2983549397125923</v>
      </c>
      <c r="CD279" s="723">
        <f t="shared" si="228"/>
        <v>-0.10879652615852599</v>
      </c>
      <c r="CE279" s="786">
        <f>[3]OUTM!M279</f>
        <v>171.23487976507553</v>
      </c>
      <c r="CF279" s="779">
        <f>[1]OUTM!$T567</f>
        <v>1</v>
      </c>
      <c r="CG279" s="781">
        <f>[1]OUTM!$U567</f>
        <v>1</v>
      </c>
    </row>
    <row r="280" spans="1:85" ht="13.8" x14ac:dyDescent="0.25">
      <c r="A280" s="14">
        <v>2016.06</v>
      </c>
      <c r="B280" s="931">
        <f>[2]Pat!$B280/1000</f>
        <v>54.628</v>
      </c>
      <c r="C280" s="648">
        <v>1.02086633720411</v>
      </c>
      <c r="D280" s="649">
        <v>0</v>
      </c>
      <c r="E280" s="767">
        <v>60.628554521062298</v>
      </c>
      <c r="F280" s="768">
        <f t="shared" si="233"/>
        <v>53.511412815914788</v>
      </c>
      <c r="G280" s="769">
        <f t="shared" si="234"/>
        <v>60.628554521062298</v>
      </c>
      <c r="H280" s="772">
        <f t="shared" si="239"/>
        <v>60.500882009140604</v>
      </c>
      <c r="I280" s="662">
        <f t="shared" si="240"/>
        <v>6.4054305010437518E-3</v>
      </c>
      <c r="J280" s="665" t="e">
        <f t="shared" si="244"/>
        <v>#N/A</v>
      </c>
      <c r="K280" s="683"/>
      <c r="L280" s="684" t="str">
        <f t="shared" si="221"/>
        <v/>
      </c>
      <c r="M280" s="685">
        <f t="shared" si="251"/>
        <v>71.479604813006802</v>
      </c>
      <c r="N280" s="686">
        <f t="shared" si="252"/>
        <v>54.552864041464531</v>
      </c>
      <c r="O280" s="776">
        <v>62.629693623538614</v>
      </c>
      <c r="P280" s="691">
        <f t="shared" si="235"/>
        <v>-3.3990452311552177E-2</v>
      </c>
      <c r="Q280" s="665" t="e">
        <f t="shared" si="245"/>
        <v>#N/A</v>
      </c>
      <c r="R280" s="683"/>
      <c r="S280" s="684" t="str">
        <f t="shared" si="246"/>
        <v/>
      </c>
      <c r="T280" s="695">
        <f t="shared" si="253"/>
        <v>0.18921811542189682</v>
      </c>
      <c r="U280" s="728">
        <f t="shared" si="254"/>
        <v>-0.14547620863755029</v>
      </c>
      <c r="V280" s="725">
        <f t="shared" ref="V280:V343" si="260">H280/H268-1</f>
        <v>8.067802113978817E-2</v>
      </c>
      <c r="W280" s="726">
        <f t="shared" ref="W280:W343" si="261">(H280/Y279)^W$9-1</f>
        <v>0.11505475216721939</v>
      </c>
      <c r="X280" s="727">
        <f t="shared" si="208"/>
        <v>0.10806763505659478</v>
      </c>
      <c r="Y280" s="724">
        <f t="shared" si="258"/>
        <v>57.411586674369659</v>
      </c>
      <c r="Z280" s="108">
        <f t="shared" ref="Z280:AB311" si="262">Z$11</f>
        <v>6.8043152465711701E-2</v>
      </c>
      <c r="AA280" s="723">
        <f t="shared" si="262"/>
        <v>0.26104796967449617</v>
      </c>
      <c r="AB280" s="723">
        <f t="shared" si="262"/>
        <v>-0.12496166474307278</v>
      </c>
      <c r="AC280" s="931">
        <f>[2]Pat!$D280/1000</f>
        <v>106.66</v>
      </c>
      <c r="AD280" s="648">
        <v>0.87104424455992702</v>
      </c>
      <c r="AE280" s="649">
        <v>1</v>
      </c>
      <c r="AF280" s="767">
        <v>120.891939622211</v>
      </c>
      <c r="AG280" s="768">
        <f t="shared" si="236"/>
        <v>122.45072585708577</v>
      </c>
      <c r="AH280" s="769">
        <f t="shared" si="237"/>
        <v>122.45072585708577</v>
      </c>
      <c r="AI280" s="772">
        <f t="shared" si="241"/>
        <v>121.46074831999901</v>
      </c>
      <c r="AJ280" s="662">
        <f t="shared" si="242"/>
        <v>-7.4815308071223005E-3</v>
      </c>
      <c r="AK280" s="665" t="e">
        <f t="shared" si="243"/>
        <v>#N/A</v>
      </c>
      <c r="AL280" s="683"/>
      <c r="AM280" s="684" t="str">
        <f t="shared" si="255"/>
        <v/>
      </c>
      <c r="AN280" s="685">
        <f t="shared" si="256"/>
        <v>150.04240147564124</v>
      </c>
      <c r="AO280" s="686">
        <f t="shared" si="257"/>
        <v>120.26463621439714</v>
      </c>
      <c r="AP280" s="776">
        <v>141.33135988929172</v>
      </c>
      <c r="AQ280" s="691">
        <f t="shared" si="238"/>
        <v>-0.14059591293013696</v>
      </c>
      <c r="AR280" s="665" t="e">
        <f t="shared" si="247"/>
        <v>#N/A</v>
      </c>
      <c r="AS280" s="683"/>
      <c r="AT280" s="684" t="str">
        <f t="shared" si="248"/>
        <v/>
      </c>
      <c r="AU280" s="695">
        <f t="shared" si="249"/>
        <v>5.2535960534268789E-2</v>
      </c>
      <c r="AV280" s="728">
        <f t="shared" si="250"/>
        <v>-0.14830665455941261</v>
      </c>
      <c r="AW280" s="725">
        <f t="shared" ref="AW280:AW343" si="263">AI280/AI268-1</f>
        <v>-0.18936273182158536</v>
      </c>
      <c r="AX280" s="726">
        <f t="shared" ref="AX280:AX343" si="264">(AI280/AZ279)^AX$9-1</f>
        <v>-0.21559233466469863</v>
      </c>
      <c r="AY280" s="727">
        <f t="shared" si="209"/>
        <v>-0.1580134323291057</v>
      </c>
      <c r="AZ280" s="724">
        <f t="shared" si="259"/>
        <v>136.17046933784712</v>
      </c>
      <c r="BA280" s="108">
        <f t="shared" ref="BA280:BC311" si="265">BA$11</f>
        <v>4.7029155077431911E-2</v>
      </c>
      <c r="BB280" s="723">
        <f t="shared" si="265"/>
        <v>0.1285735137719542</v>
      </c>
      <c r="BC280" s="723">
        <f t="shared" si="265"/>
        <v>-3.4515203617090359E-2</v>
      </c>
      <c r="BD280" s="1387">
        <f>[2]Pat!$F280</f>
        <v>984</v>
      </c>
      <c r="BE280" s="648">
        <v>1.07242434406627</v>
      </c>
      <c r="BF280" s="649">
        <v>0.346711598189201</v>
      </c>
      <c r="BG280" s="1374">
        <v>821.59534972651704</v>
      </c>
      <c r="BH280" s="1375">
        <f t="shared" si="211"/>
        <v>917.54724279104403</v>
      </c>
      <c r="BI280" s="1376">
        <f t="shared" si="210"/>
        <v>854.86298392019853</v>
      </c>
      <c r="BJ280" s="1378">
        <f t="shared" si="213"/>
        <v>829.46377977547445</v>
      </c>
      <c r="BK280" s="335">
        <f t="shared" si="212"/>
        <v>3.1973491355343363E-3</v>
      </c>
      <c r="BL280" s="665" t="e">
        <f t="shared" si="214"/>
        <v>#N/A</v>
      </c>
      <c r="BM280" s="683"/>
      <c r="BN280" s="684" t="str">
        <f t="shared" si="215"/>
        <v/>
      </c>
      <c r="BO280" s="685">
        <f t="shared" si="229"/>
        <v>1189.3108741810393</v>
      </c>
      <c r="BP280" s="686">
        <f t="shared" si="230"/>
        <v>699.06064914815238</v>
      </c>
      <c r="BQ280" s="776">
        <v>942.28465787168341</v>
      </c>
      <c r="BR280" s="691">
        <f t="shared" si="216"/>
        <v>-0.11973120559028827</v>
      </c>
      <c r="BS280" s="665" t="e">
        <f t="shared" si="217"/>
        <v>#N/A</v>
      </c>
      <c r="BT280" s="683"/>
      <c r="BU280" s="684" t="str">
        <f t="shared" si="218"/>
        <v/>
      </c>
      <c r="BV280" s="695">
        <f t="shared" si="219"/>
        <v>0.26055157327828748</v>
      </c>
      <c r="BW280" s="728">
        <f t="shared" si="220"/>
        <v>-0.25851292944010285</v>
      </c>
      <c r="BX280" s="725">
        <f t="shared" si="224"/>
        <v>-7.1769703362765669E-2</v>
      </c>
      <c r="BY280" s="726">
        <f t="shared" si="225"/>
        <v>0.1120291682217549</v>
      </c>
      <c r="BZ280" s="943">
        <f t="shared" si="231"/>
        <v>2.9716260633971814E-3</v>
      </c>
      <c r="CA280" s="947">
        <f t="shared" si="232"/>
        <v>777.75665952773863</v>
      </c>
      <c r="CB280" s="831">
        <f t="shared" si="226"/>
        <v>9.4779206777033151E-2</v>
      </c>
      <c r="CC280" s="723">
        <f t="shared" si="227"/>
        <v>0.2983549397125923</v>
      </c>
      <c r="CD280" s="723">
        <f t="shared" si="228"/>
        <v>-0.10879652615852599</v>
      </c>
      <c r="CE280" s="786">
        <f>[3]OUTM!M280</f>
        <v>169.46891462554188</v>
      </c>
      <c r="CF280" s="779">
        <f>[1]OUTM!$T568</f>
        <v>1</v>
      </c>
      <c r="CG280" s="781">
        <f>[1]OUTM!$U568</f>
        <v>1</v>
      </c>
    </row>
    <row r="281" spans="1:85" ht="13.8" x14ac:dyDescent="0.25">
      <c r="A281" s="14">
        <v>2016.07</v>
      </c>
      <c r="B281" s="931">
        <f>[2]Pat!$B281/1000</f>
        <v>63.768000000000001</v>
      </c>
      <c r="C281" s="648">
        <v>1.0461430440235</v>
      </c>
      <c r="D281" s="649">
        <v>1</v>
      </c>
      <c r="E281" s="767">
        <v>61.812037669242997</v>
      </c>
      <c r="F281" s="768">
        <f t="shared" si="233"/>
        <v>60.955335280676543</v>
      </c>
      <c r="G281" s="769">
        <f t="shared" si="234"/>
        <v>60.955335280676543</v>
      </c>
      <c r="H281" s="772">
        <f t="shared" si="239"/>
        <v>61.583701406041506</v>
      </c>
      <c r="I281" s="662">
        <f t="shared" si="240"/>
        <v>1.7739304371738675E-2</v>
      </c>
      <c r="J281" s="665" t="e">
        <f t="shared" si="244"/>
        <v>#N/A</v>
      </c>
      <c r="K281" s="683"/>
      <c r="L281" s="684" t="str">
        <f t="shared" si="221"/>
        <v/>
      </c>
      <c r="M281" s="685">
        <f t="shared" si="251"/>
        <v>73.677855677302006</v>
      </c>
      <c r="N281" s="686">
        <f t="shared" si="252"/>
        <v>54.552864041464531</v>
      </c>
      <c r="O281" s="776">
        <v>62.392554415315736</v>
      </c>
      <c r="P281" s="691">
        <f t="shared" si="235"/>
        <v>-1.2963934829308355E-2</v>
      </c>
      <c r="Q281" s="665" t="e">
        <f t="shared" si="245"/>
        <v>#N/A</v>
      </c>
      <c r="R281" s="683"/>
      <c r="S281" s="684" t="str">
        <f t="shared" si="246"/>
        <v/>
      </c>
      <c r="T281" s="695">
        <f t="shared" si="253"/>
        <v>0.23282493533883608</v>
      </c>
      <c r="U281" s="728">
        <f t="shared" si="254"/>
        <v>-0.14547620863755029</v>
      </c>
      <c r="V281" s="725">
        <f t="shared" si="260"/>
        <v>9.7882246273418794E-2</v>
      </c>
      <c r="W281" s="726">
        <f t="shared" si="261"/>
        <v>0.13827019270888341</v>
      </c>
      <c r="X281" s="727">
        <f t="shared" si="208"/>
        <v>0.11931990316567398</v>
      </c>
      <c r="Y281" s="724">
        <f t="shared" si="258"/>
        <v>57.869130508412859</v>
      </c>
      <c r="Z281" s="108">
        <f t="shared" si="262"/>
        <v>6.8043152465711701E-2</v>
      </c>
      <c r="AA281" s="723">
        <f t="shared" si="262"/>
        <v>0.26104796967449617</v>
      </c>
      <c r="AB281" s="723">
        <f t="shared" si="262"/>
        <v>-0.12496166474307278</v>
      </c>
      <c r="AC281" s="931">
        <f>[2]Pat!$D281/1000</f>
        <v>126.253</v>
      </c>
      <c r="AD281" s="648">
        <v>1.0644918004953401</v>
      </c>
      <c r="AE281" s="649">
        <v>1</v>
      </c>
      <c r="AF281" s="767">
        <v>120.521041975066</v>
      </c>
      <c r="AG281" s="768">
        <f t="shared" si="236"/>
        <v>118.60401361593455</v>
      </c>
      <c r="AH281" s="769">
        <f t="shared" si="237"/>
        <v>118.60401361593455</v>
      </c>
      <c r="AI281" s="772">
        <f t="shared" si="241"/>
        <v>120.26463621439714</v>
      </c>
      <c r="AJ281" s="662">
        <f t="shared" si="242"/>
        <v>-9.8965350312568284E-3</v>
      </c>
      <c r="AK281" s="665">
        <f t="shared" si="243"/>
        <v>115.26463621439714</v>
      </c>
      <c r="AL281" s="683">
        <v>-1</v>
      </c>
      <c r="AM281" s="684">
        <f t="shared" si="255"/>
        <v>-1</v>
      </c>
      <c r="AN281" s="685">
        <f t="shared" si="256"/>
        <v>149.87251933980517</v>
      </c>
      <c r="AO281" s="686">
        <f t="shared" si="257"/>
        <v>120.26463621439714</v>
      </c>
      <c r="AP281" s="776">
        <v>141.20649980208938</v>
      </c>
      <c r="AQ281" s="691">
        <f t="shared" si="238"/>
        <v>-0.14830665455941261</v>
      </c>
      <c r="AR281" s="665">
        <f t="shared" si="247"/>
        <v>115.26463621439714</v>
      </c>
      <c r="AS281" s="683">
        <v>-1</v>
      </c>
      <c r="AT281" s="684">
        <f t="shared" si="248"/>
        <v>-1</v>
      </c>
      <c r="AU281" s="695">
        <f t="shared" si="249"/>
        <v>6.9156918397206057E-2</v>
      </c>
      <c r="AV281" s="728">
        <f t="shared" si="250"/>
        <v>-0.14830665455941261</v>
      </c>
      <c r="AW281" s="725">
        <f t="shared" si="263"/>
        <v>-0.21237253178834259</v>
      </c>
      <c r="AX281" s="726">
        <f t="shared" si="264"/>
        <v>-0.20492290038812322</v>
      </c>
      <c r="AY281" s="727">
        <f t="shared" si="209"/>
        <v>-0.16618047364204314</v>
      </c>
      <c r="AZ281" s="724">
        <f t="shared" si="259"/>
        <v>133.46816544543216</v>
      </c>
      <c r="BA281" s="108">
        <f t="shared" si="265"/>
        <v>4.7029155077431911E-2</v>
      </c>
      <c r="BB281" s="723">
        <f t="shared" si="265"/>
        <v>0.1285735137719542</v>
      </c>
      <c r="BC281" s="723">
        <f t="shared" si="265"/>
        <v>-3.4515203617090359E-2</v>
      </c>
      <c r="BD281" s="1387">
        <f>[2]Pat!$F281</f>
        <v>769</v>
      </c>
      <c r="BE281" s="648">
        <v>0.97148241026050897</v>
      </c>
      <c r="BF281" s="649">
        <v>1</v>
      </c>
      <c r="BG281" s="1374">
        <v>849.51522343229794</v>
      </c>
      <c r="BH281" s="1375">
        <f t="shared" si="211"/>
        <v>791.57377619815884</v>
      </c>
      <c r="BI281" s="1376">
        <f t="shared" si="210"/>
        <v>791.57377619815884</v>
      </c>
      <c r="BJ281" s="1378">
        <f t="shared" si="213"/>
        <v>829.68769696888853</v>
      </c>
      <c r="BK281" s="335">
        <f t="shared" si="212"/>
        <v>2.6991772350164396E-4</v>
      </c>
      <c r="BL281" s="665" t="e">
        <f t="shared" si="214"/>
        <v>#N/A</v>
      </c>
      <c r="BM281" s="683"/>
      <c r="BN281" s="684" t="str">
        <f t="shared" si="215"/>
        <v/>
      </c>
      <c r="BO281" s="685">
        <f t="shared" si="229"/>
        <v>1220.8098451074245</v>
      </c>
      <c r="BP281" s="686">
        <f t="shared" si="230"/>
        <v>699.06064914815238</v>
      </c>
      <c r="BQ281" s="776">
        <v>942.35181627574775</v>
      </c>
      <c r="BR281" s="691">
        <f t="shared" si="216"/>
        <v>-0.11955632425277973</v>
      </c>
      <c r="BS281" s="665" t="e">
        <f t="shared" si="217"/>
        <v>#N/A</v>
      </c>
      <c r="BT281" s="683"/>
      <c r="BU281" s="684" t="str">
        <f t="shared" si="218"/>
        <v/>
      </c>
      <c r="BV281" s="695">
        <f t="shared" si="219"/>
        <v>0.29391808029251543</v>
      </c>
      <c r="BW281" s="728">
        <f t="shared" si="220"/>
        <v>-0.25851292944010285</v>
      </c>
      <c r="BX281" s="725">
        <f t="shared" si="224"/>
        <v>-3.859584888482237E-2</v>
      </c>
      <c r="BY281" s="726">
        <f t="shared" si="225"/>
        <v>0.1267387271603635</v>
      </c>
      <c r="BZ281" s="943">
        <f t="shared" si="231"/>
        <v>5.510307071658227E-3</v>
      </c>
      <c r="CA281" s="947">
        <f t="shared" si="232"/>
        <v>774.98098839638146</v>
      </c>
      <c r="CB281" s="831">
        <f t="shared" si="226"/>
        <v>9.4779206777033151E-2</v>
      </c>
      <c r="CC281" s="723">
        <f t="shared" si="227"/>
        <v>0.2983549397125923</v>
      </c>
      <c r="CD281" s="723">
        <f t="shared" si="228"/>
        <v>-0.10879652615852599</v>
      </c>
      <c r="CE281" s="786">
        <f>[3]OUTM!M281</f>
        <v>165.67983451686965</v>
      </c>
      <c r="CF281" s="779">
        <f>[1]OUTM!$T569</f>
        <v>0</v>
      </c>
      <c r="CG281" s="781">
        <f>[1]OUTM!$U569</f>
        <v>0</v>
      </c>
    </row>
    <row r="282" spans="1:85" ht="13.8" x14ac:dyDescent="0.25">
      <c r="A282" s="14">
        <v>2016.08</v>
      </c>
      <c r="B282" s="931">
        <f>[2]Pat!$B282/1000</f>
        <v>73.049000000000007</v>
      </c>
      <c r="C282" s="648">
        <v>1.1450479700892999</v>
      </c>
      <c r="D282" s="649">
        <v>1</v>
      </c>
      <c r="E282" s="767">
        <v>63.169907386510801</v>
      </c>
      <c r="F282" s="768">
        <f t="shared" si="233"/>
        <v>63.795580541750638</v>
      </c>
      <c r="G282" s="769">
        <f t="shared" si="234"/>
        <v>63.795580541750638</v>
      </c>
      <c r="H282" s="772">
        <f t="shared" si="239"/>
        <v>63.201821975776333</v>
      </c>
      <c r="I282" s="662">
        <f t="shared" si="240"/>
        <v>2.5935881502162254E-2</v>
      </c>
      <c r="J282" s="665" t="e">
        <f t="shared" si="244"/>
        <v>#N/A</v>
      </c>
      <c r="K282" s="683"/>
      <c r="L282" s="684" t="str">
        <f t="shared" si="221"/>
        <v/>
      </c>
      <c r="M282" s="685">
        <f t="shared" si="251"/>
        <v>75.160569490796007</v>
      </c>
      <c r="N282" s="686">
        <f t="shared" si="252"/>
        <v>54.552864041464531</v>
      </c>
      <c r="O282" s="776">
        <v>62.146059330176392</v>
      </c>
      <c r="P282" s="691">
        <f t="shared" si="235"/>
        <v>1.6988408548815226E-2</v>
      </c>
      <c r="Q282" s="665" t="e">
        <f t="shared" si="245"/>
        <v>#N/A</v>
      </c>
      <c r="R282" s="683"/>
      <c r="S282" s="684" t="str">
        <f t="shared" si="246"/>
        <v/>
      </c>
      <c r="T282" s="695">
        <f t="shared" si="253"/>
        <v>0.26519664612298421</v>
      </c>
      <c r="U282" s="728">
        <f t="shared" si="254"/>
        <v>-0.14547620863755029</v>
      </c>
      <c r="V282" s="725">
        <f t="shared" si="260"/>
        <v>0.11014717883074532</v>
      </c>
      <c r="W282" s="726">
        <f t="shared" si="261"/>
        <v>0.17672680167518484</v>
      </c>
      <c r="X282" s="727">
        <f t="shared" si="208"/>
        <v>0.13923552507866055</v>
      </c>
      <c r="Y282" s="724">
        <f t="shared" si="258"/>
        <v>58.391696533917013</v>
      </c>
      <c r="Z282" s="108">
        <f t="shared" si="262"/>
        <v>6.8043152465711701E-2</v>
      </c>
      <c r="AA282" s="723">
        <f t="shared" si="262"/>
        <v>0.26104796967449617</v>
      </c>
      <c r="AB282" s="723">
        <f t="shared" si="262"/>
        <v>-0.12496166474307278</v>
      </c>
      <c r="AC282" s="931">
        <f>[2]Pat!$D282/1000</f>
        <v>139.94999999999999</v>
      </c>
      <c r="AD282" s="648">
        <v>1.15280263632346</v>
      </c>
      <c r="AE282" s="649">
        <v>1</v>
      </c>
      <c r="AF282" s="767">
        <v>121.317246965127</v>
      </c>
      <c r="AG282" s="768">
        <f t="shared" si="236"/>
        <v>121.39979176863368</v>
      </c>
      <c r="AH282" s="769">
        <f t="shared" si="237"/>
        <v>121.39979176863368</v>
      </c>
      <c r="AI282" s="772">
        <f t="shared" si="241"/>
        <v>120.66071138873835</v>
      </c>
      <c r="AJ282" s="662">
        <f t="shared" si="242"/>
        <v>3.287952347895899E-3</v>
      </c>
      <c r="AK282" s="665" t="e">
        <f t="shared" si="243"/>
        <v>#N/A</v>
      </c>
      <c r="AL282" s="683"/>
      <c r="AM282" s="684" t="str">
        <f t="shared" si="255"/>
        <v/>
      </c>
      <c r="AN282" s="685">
        <f t="shared" si="256"/>
        <v>149.87251933980517</v>
      </c>
      <c r="AO282" s="686">
        <f t="shared" si="257"/>
        <v>120.26463621439714</v>
      </c>
      <c r="AP282" s="776">
        <v>141.08447559957011</v>
      </c>
      <c r="AQ282" s="691">
        <f t="shared" si="238"/>
        <v>-0.14476266168929219</v>
      </c>
      <c r="AR282" s="665" t="e">
        <f t="shared" si="247"/>
        <v>#N/A</v>
      </c>
      <c r="AS282" s="683"/>
      <c r="AT282" s="684" t="str">
        <f t="shared" si="248"/>
        <v/>
      </c>
      <c r="AU282" s="695">
        <f t="shared" si="249"/>
        <v>6.9156918397206057E-2</v>
      </c>
      <c r="AV282" s="728">
        <f t="shared" si="250"/>
        <v>-0.14830665455941261</v>
      </c>
      <c r="AW282" s="725">
        <f t="shared" si="263"/>
        <v>-0.20701835409477198</v>
      </c>
      <c r="AX282" s="726">
        <f t="shared" si="264"/>
        <v>-0.16992628965166112</v>
      </c>
      <c r="AY282" s="727">
        <f t="shared" si="209"/>
        <v>-0.15892299986238267</v>
      </c>
      <c r="AZ282" s="724">
        <f t="shared" si="259"/>
        <v>130.84315913700681</v>
      </c>
      <c r="BA282" s="108">
        <f t="shared" si="265"/>
        <v>4.7029155077431911E-2</v>
      </c>
      <c r="BB282" s="723">
        <f t="shared" si="265"/>
        <v>0.1285735137719542</v>
      </c>
      <c r="BC282" s="723">
        <f t="shared" si="265"/>
        <v>-3.4515203617090359E-2</v>
      </c>
      <c r="BD282" s="1387">
        <f>[2]Pat!$F282</f>
        <v>917</v>
      </c>
      <c r="BE282" s="648">
        <v>1.0411696279087701</v>
      </c>
      <c r="BF282" s="649">
        <v>1</v>
      </c>
      <c r="BG282" s="1374">
        <v>889.35200309379195</v>
      </c>
      <c r="BH282" s="1375">
        <f t="shared" si="211"/>
        <v>880.7402515590378</v>
      </c>
      <c r="BI282" s="1376">
        <f t="shared" si="210"/>
        <v>880.7402515590378</v>
      </c>
      <c r="BJ282" s="1378">
        <f t="shared" si="213"/>
        <v>872.71610843695782</v>
      </c>
      <c r="BK282" s="335">
        <f t="shared" si="212"/>
        <v>5.0560950888120557E-2</v>
      </c>
      <c r="BL282" s="665" t="e">
        <f t="shared" si="214"/>
        <v>#N/A</v>
      </c>
      <c r="BM282" s="683"/>
      <c r="BN282" s="684" t="str">
        <f t="shared" si="215"/>
        <v/>
      </c>
      <c r="BO282" s="685">
        <f t="shared" si="229"/>
        <v>1271.2514572752705</v>
      </c>
      <c r="BP282" s="686">
        <f t="shared" si="230"/>
        <v>699.06064914815238</v>
      </c>
      <c r="BQ282" s="776">
        <v>942.46900330752646</v>
      </c>
      <c r="BR282" s="691">
        <f t="shared" si="216"/>
        <v>-7.4010810568597929E-2</v>
      </c>
      <c r="BS282" s="665" t="e">
        <f t="shared" si="217"/>
        <v>#N/A</v>
      </c>
      <c r="BT282" s="683"/>
      <c r="BU282" s="684" t="str">
        <f t="shared" si="218"/>
        <v/>
      </c>
      <c r="BV282" s="695">
        <f t="shared" si="219"/>
        <v>0.34745331902962251</v>
      </c>
      <c r="BW282" s="728">
        <f t="shared" si="220"/>
        <v>-0.25851292944010285</v>
      </c>
      <c r="BX282" s="725">
        <f t="shared" si="224"/>
        <v>8.4002466705075385E-2</v>
      </c>
      <c r="BY282" s="726">
        <f t="shared" si="225"/>
        <v>0.24516872349757035</v>
      </c>
      <c r="BZ282" s="943">
        <f t="shared" si="231"/>
        <v>6.3485845616160219E-2</v>
      </c>
      <c r="CA282" s="947">
        <f t="shared" si="232"/>
        <v>780.61676169131317</v>
      </c>
      <c r="CB282" s="831">
        <f t="shared" si="226"/>
        <v>9.4779206777033151E-2</v>
      </c>
      <c r="CC282" s="723">
        <f t="shared" si="227"/>
        <v>0.2983549397125923</v>
      </c>
      <c r="CD282" s="723">
        <f t="shared" si="228"/>
        <v>-0.10879652615852599</v>
      </c>
      <c r="CE282" s="786">
        <f>[3]OUTM!M282</f>
        <v>168.8783340594274</v>
      </c>
      <c r="CF282" s="779">
        <f>[1]OUTM!$T570</f>
        <v>0</v>
      </c>
      <c r="CG282" s="781">
        <f>[1]OUTM!$U570</f>
        <v>0</v>
      </c>
    </row>
    <row r="283" spans="1:85" ht="13.8" x14ac:dyDescent="0.25">
      <c r="A283" s="14">
        <v>2016.09</v>
      </c>
      <c r="B283" s="931">
        <f>[2]Pat!$B283/1000</f>
        <v>71.200999999999993</v>
      </c>
      <c r="C283" s="648">
        <v>1.1080006687572199</v>
      </c>
      <c r="D283" s="649">
        <v>1</v>
      </c>
      <c r="E283" s="767">
        <v>64.645181243327499</v>
      </c>
      <c r="F283" s="768">
        <f t="shared" si="233"/>
        <v>64.260791538927521</v>
      </c>
      <c r="G283" s="769">
        <f t="shared" si="234"/>
        <v>64.260791538927521</v>
      </c>
      <c r="H283" s="772">
        <f t="shared" si="239"/>
        <v>64.524873075089758</v>
      </c>
      <c r="I283" s="662">
        <f t="shared" si="240"/>
        <v>2.0717649069195598E-2</v>
      </c>
      <c r="J283" s="665" t="e">
        <f t="shared" si="244"/>
        <v>#N/A</v>
      </c>
      <c r="K283" s="683"/>
      <c r="L283" s="684" t="str">
        <f t="shared" si="221"/>
        <v/>
      </c>
      <c r="M283" s="685">
        <f t="shared" si="251"/>
        <v>76.389157343200935</v>
      </c>
      <c r="N283" s="686">
        <f t="shared" si="252"/>
        <v>54.552864041464531</v>
      </c>
      <c r="O283" s="776">
        <v>61.889564931561509</v>
      </c>
      <c r="P283" s="691">
        <f t="shared" si="235"/>
        <v>4.2580815464487776E-2</v>
      </c>
      <c r="Q283" s="665" t="e">
        <f t="shared" si="245"/>
        <v>#N/A</v>
      </c>
      <c r="R283" s="683"/>
      <c r="S283" s="684" t="str">
        <f t="shared" si="246"/>
        <v/>
      </c>
      <c r="T283" s="695">
        <f t="shared" si="253"/>
        <v>0.2939753609707827</v>
      </c>
      <c r="U283" s="728">
        <f t="shared" si="254"/>
        <v>-0.14547620863755029</v>
      </c>
      <c r="V283" s="725">
        <f t="shared" si="260"/>
        <v>9.2958807825253453E-2</v>
      </c>
      <c r="W283" s="726">
        <f t="shared" si="261"/>
        <v>0.20248284653705273</v>
      </c>
      <c r="X283" s="727">
        <f t="shared" si="208"/>
        <v>0.1542350366391041</v>
      </c>
      <c r="Y283" s="724">
        <f t="shared" si="258"/>
        <v>58.849029664344798</v>
      </c>
      <c r="Z283" s="108">
        <f t="shared" si="262"/>
        <v>6.8043152465711701E-2</v>
      </c>
      <c r="AA283" s="723">
        <f t="shared" si="262"/>
        <v>0.26104796967449617</v>
      </c>
      <c r="AB283" s="723">
        <f t="shared" si="262"/>
        <v>-0.12496166474307278</v>
      </c>
      <c r="AC283" s="931">
        <f>[2]Pat!$D283/1000</f>
        <v>136.542</v>
      </c>
      <c r="AD283" s="648">
        <v>1.1262194528585301</v>
      </c>
      <c r="AE283" s="649">
        <v>1</v>
      </c>
      <c r="AF283" s="767">
        <v>123.46063586957899</v>
      </c>
      <c r="AG283" s="768">
        <f t="shared" si="236"/>
        <v>121.23924840175151</v>
      </c>
      <c r="AH283" s="769">
        <f t="shared" si="237"/>
        <v>121.23924840175151</v>
      </c>
      <c r="AI283" s="772">
        <f t="shared" si="241"/>
        <v>122.95084996465431</v>
      </c>
      <c r="AJ283" s="662">
        <f t="shared" si="242"/>
        <v>1.8802112922495708E-2</v>
      </c>
      <c r="AK283" s="665" t="e">
        <f t="shared" si="243"/>
        <v>#N/A</v>
      </c>
      <c r="AL283" s="683"/>
      <c r="AM283" s="684" t="str">
        <f t="shared" si="255"/>
        <v/>
      </c>
      <c r="AN283" s="685">
        <f t="shared" si="256"/>
        <v>149.87251933980517</v>
      </c>
      <c r="AO283" s="686">
        <f t="shared" si="257"/>
        <v>120.26463621439714</v>
      </c>
      <c r="AP283" s="776">
        <v>140.96517033922203</v>
      </c>
      <c r="AQ283" s="691">
        <f t="shared" si="238"/>
        <v>-0.12779270461786851</v>
      </c>
      <c r="AR283" s="665" t="e">
        <f t="shared" si="247"/>
        <v>#N/A</v>
      </c>
      <c r="AS283" s="683"/>
      <c r="AT283" s="684" t="str">
        <f t="shared" si="248"/>
        <v/>
      </c>
      <c r="AU283" s="695">
        <f t="shared" si="249"/>
        <v>6.9156918397206057E-2</v>
      </c>
      <c r="AV283" s="728">
        <f t="shared" si="250"/>
        <v>-0.14830665455941261</v>
      </c>
      <c r="AW283" s="725">
        <f t="shared" si="263"/>
        <v>-0.18055930353384231</v>
      </c>
      <c r="AX283" s="726">
        <f t="shared" si="264"/>
        <v>-0.1085071343504953</v>
      </c>
      <c r="AY283" s="727">
        <f t="shared" si="209"/>
        <v>-0.13608762964136201</v>
      </c>
      <c r="AZ283" s="724">
        <f t="shared" si="259"/>
        <v>128.58552984442457</v>
      </c>
      <c r="BA283" s="108">
        <f t="shared" si="265"/>
        <v>4.7029155077431911E-2</v>
      </c>
      <c r="BB283" s="723">
        <f t="shared" si="265"/>
        <v>0.1285735137719542</v>
      </c>
      <c r="BC283" s="723">
        <f t="shared" si="265"/>
        <v>-3.4515203617090359E-2</v>
      </c>
      <c r="BD283" s="1387">
        <f>[2]Pat!$F283</f>
        <v>1040</v>
      </c>
      <c r="BE283" s="648">
        <v>1.1089664524163101</v>
      </c>
      <c r="BF283" s="649">
        <v>1</v>
      </c>
      <c r="BG283" s="1374">
        <v>944.37421441161098</v>
      </c>
      <c r="BH283" s="1375">
        <f t="shared" si="211"/>
        <v>937.81015443159697</v>
      </c>
      <c r="BI283" s="1376">
        <f t="shared" si="210"/>
        <v>937.81015443159697</v>
      </c>
      <c r="BJ283" s="1378">
        <f t="shared" si="213"/>
        <v>937.55816669663761</v>
      </c>
      <c r="BK283" s="335">
        <f t="shared" si="212"/>
        <v>7.1668488236552919E-2</v>
      </c>
      <c r="BL283" s="665" t="e">
        <f t="shared" si="214"/>
        <v>#N/A</v>
      </c>
      <c r="BM283" s="683"/>
      <c r="BN283" s="684" t="str">
        <f t="shared" si="215"/>
        <v/>
      </c>
      <c r="BO283" s="685">
        <f t="shared" si="229"/>
        <v>1348.634222130707</v>
      </c>
      <c r="BP283" s="686">
        <f t="shared" si="230"/>
        <v>699.06064914815238</v>
      </c>
      <c r="BQ283" s="776">
        <v>942.62189855294616</v>
      </c>
      <c r="BR283" s="691">
        <f t="shared" si="216"/>
        <v>-5.3719650095993554E-3</v>
      </c>
      <c r="BS283" s="665" t="e">
        <f t="shared" si="217"/>
        <v>#N/A</v>
      </c>
      <c r="BT283" s="683"/>
      <c r="BU283" s="684" t="str">
        <f t="shared" si="218"/>
        <v/>
      </c>
      <c r="BV283" s="695">
        <f t="shared" si="219"/>
        <v>0.42966217537613915</v>
      </c>
      <c r="BW283" s="728">
        <f t="shared" si="220"/>
        <v>-0.25851292944010285</v>
      </c>
      <c r="BX283" s="725">
        <f t="shared" si="224"/>
        <v>0.20248693256567729</v>
      </c>
      <c r="BY283" s="726">
        <f t="shared" si="225"/>
        <v>0.40242822553419555</v>
      </c>
      <c r="BZ283" s="943">
        <f t="shared" si="231"/>
        <v>0.15315073083873543</v>
      </c>
      <c r="CA283" s="947">
        <f t="shared" si="232"/>
        <v>793.77305693071651</v>
      </c>
      <c r="CB283" s="831">
        <f t="shared" si="226"/>
        <v>9.4779206777033151E-2</v>
      </c>
      <c r="CC283" s="723">
        <f t="shared" si="227"/>
        <v>0.2983549397125923</v>
      </c>
      <c r="CD283" s="723">
        <f t="shared" si="228"/>
        <v>-0.10879652615852599</v>
      </c>
      <c r="CE283" s="786">
        <f>[3]OUTM!M283</f>
        <v>174.96149610061252</v>
      </c>
      <c r="CF283" s="779">
        <f>[1]OUTM!$T571</f>
        <v>0</v>
      </c>
      <c r="CG283" s="781">
        <f>[1]OUTM!$U571</f>
        <v>0</v>
      </c>
    </row>
    <row r="284" spans="1:85" ht="13.8" x14ac:dyDescent="0.25">
      <c r="A284" s="14">
        <v>2016.1</v>
      </c>
      <c r="B284" s="931">
        <f>[2]Pat!$B284/1000</f>
        <v>63.713000000000001</v>
      </c>
      <c r="C284" s="648">
        <v>0.96854278767180801</v>
      </c>
      <c r="D284" s="649">
        <v>1</v>
      </c>
      <c r="E284" s="767">
        <v>66.083494522402304</v>
      </c>
      <c r="F284" s="768">
        <f t="shared" si="233"/>
        <v>65.782328680753366</v>
      </c>
      <c r="G284" s="769">
        <f t="shared" si="234"/>
        <v>65.782328680753366</v>
      </c>
      <c r="H284" s="772">
        <f t="shared" si="239"/>
        <v>66.164442713903171</v>
      </c>
      <c r="I284" s="662">
        <f t="shared" si="240"/>
        <v>2.5092420980376465E-2</v>
      </c>
      <c r="J284" s="665" t="e">
        <f t="shared" si="244"/>
        <v>#N/A</v>
      </c>
      <c r="K284" s="683"/>
      <c r="L284" s="684" t="str">
        <f t="shared" si="221"/>
        <v/>
      </c>
      <c r="M284" s="685">
        <f t="shared" si="251"/>
        <v>76.609100703889737</v>
      </c>
      <c r="N284" s="686">
        <f t="shared" si="252"/>
        <v>54.552864041464531</v>
      </c>
      <c r="O284" s="776">
        <v>61.622433264545698</v>
      </c>
      <c r="P284" s="691">
        <f t="shared" si="235"/>
        <v>7.370707725640413E-2</v>
      </c>
      <c r="Q284" s="665" t="e">
        <f t="shared" si="245"/>
        <v>#N/A</v>
      </c>
      <c r="R284" s="683"/>
      <c r="S284" s="684" t="str">
        <f t="shared" si="246"/>
        <v/>
      </c>
      <c r="T284" s="695">
        <f t="shared" si="253"/>
        <v>0.30625398967666828</v>
      </c>
      <c r="U284" s="728">
        <f t="shared" si="254"/>
        <v>-0.14355614244565418</v>
      </c>
      <c r="V284" s="725">
        <f t="shared" si="260"/>
        <v>0.12325114989023733</v>
      </c>
      <c r="W284" s="726">
        <f t="shared" si="261"/>
        <v>0.24148703728405163</v>
      </c>
      <c r="X284" s="727">
        <f t="shared" si="208"/>
        <v>0.17310122007764472</v>
      </c>
      <c r="Y284" s="724">
        <f t="shared" si="258"/>
        <v>59.454032654039203</v>
      </c>
      <c r="Z284" s="108">
        <f t="shared" si="262"/>
        <v>6.8043152465711701E-2</v>
      </c>
      <c r="AA284" s="723">
        <f t="shared" si="262"/>
        <v>0.26104796967449617</v>
      </c>
      <c r="AB284" s="723">
        <f t="shared" si="262"/>
        <v>-0.12496166474307278</v>
      </c>
      <c r="AC284" s="931">
        <f>[2]Pat!$D284/1000</f>
        <v>125.869</v>
      </c>
      <c r="AD284" s="648">
        <v>0.98392722690796797</v>
      </c>
      <c r="AE284" s="649">
        <v>1</v>
      </c>
      <c r="AF284" s="767">
        <v>126.499610678799</v>
      </c>
      <c r="AG284" s="768">
        <f t="shared" si="236"/>
        <v>127.92511128648054</v>
      </c>
      <c r="AH284" s="769">
        <f t="shared" si="237"/>
        <v>127.92511128648054</v>
      </c>
      <c r="AI284" s="772">
        <f t="shared" si="241"/>
        <v>126.27429411958963</v>
      </c>
      <c r="AJ284" s="662">
        <f t="shared" si="242"/>
        <v>2.6671796583215807E-2</v>
      </c>
      <c r="AK284" s="665" t="e">
        <f t="shared" si="243"/>
        <v>#N/A</v>
      </c>
      <c r="AL284" s="683"/>
      <c r="AM284" s="684" t="str">
        <f t="shared" si="255"/>
        <v/>
      </c>
      <c r="AN284" s="685">
        <f t="shared" si="256"/>
        <v>151.34212617008063</v>
      </c>
      <c r="AO284" s="686">
        <f t="shared" si="257"/>
        <v>120.26463621439714</v>
      </c>
      <c r="AP284" s="776">
        <v>140.84836103614379</v>
      </c>
      <c r="AQ284" s="691">
        <f t="shared" si="238"/>
        <v>-0.1034734576202434</v>
      </c>
      <c r="AR284" s="665" t="e">
        <f t="shared" si="247"/>
        <v>#N/A</v>
      </c>
      <c r="AS284" s="683"/>
      <c r="AT284" s="684" t="str">
        <f t="shared" si="248"/>
        <v/>
      </c>
      <c r="AU284" s="695">
        <f t="shared" si="249"/>
        <v>8.2233189403055906E-2</v>
      </c>
      <c r="AV284" s="728">
        <f t="shared" si="250"/>
        <v>-0.14830665455941261</v>
      </c>
      <c r="AW284" s="725">
        <f t="shared" si="263"/>
        <v>-0.14384175885768336</v>
      </c>
      <c r="AX284" s="726">
        <f t="shared" si="264"/>
        <v>-3.2930758115358172E-2</v>
      </c>
      <c r="AY284" s="727">
        <f t="shared" si="209"/>
        <v>-0.10643062727832853</v>
      </c>
      <c r="AZ284" s="724">
        <f t="shared" si="259"/>
        <v>126.81760154840072</v>
      </c>
      <c r="BA284" s="108">
        <f t="shared" si="265"/>
        <v>4.7029155077431911E-2</v>
      </c>
      <c r="BB284" s="723">
        <f t="shared" si="265"/>
        <v>0.1285735137719542</v>
      </c>
      <c r="BC284" s="723">
        <f t="shared" si="265"/>
        <v>-3.4515203617090359E-2</v>
      </c>
      <c r="BD284" s="1387">
        <f>[2]Pat!$F284</f>
        <v>1132</v>
      </c>
      <c r="BE284" s="648">
        <v>1.13897954550809</v>
      </c>
      <c r="BF284" s="649">
        <v>1</v>
      </c>
      <c r="BG284" s="1374">
        <v>1010.57612416018</v>
      </c>
      <c r="BH284" s="1375">
        <f t="shared" si="211"/>
        <v>993.87210636431894</v>
      </c>
      <c r="BI284" s="1376">
        <f t="shared" si="210"/>
        <v>993.87210636431894</v>
      </c>
      <c r="BJ284" s="1378">
        <f t="shared" si="213"/>
        <v>994.84858234742728</v>
      </c>
      <c r="BK284" s="335">
        <f t="shared" si="212"/>
        <v>5.9311746636663533E-2</v>
      </c>
      <c r="BL284" s="665" t="e">
        <f t="shared" si="214"/>
        <v>#N/A</v>
      </c>
      <c r="BM284" s="683"/>
      <c r="BN284" s="684" t="str">
        <f t="shared" si="215"/>
        <v/>
      </c>
      <c r="BO284" s="685">
        <f t="shared" si="229"/>
        <v>1371.1389812929629</v>
      </c>
      <c r="BP284" s="686">
        <f t="shared" si="230"/>
        <v>699.06064914815238</v>
      </c>
      <c r="BQ284" s="776">
        <v>942.7958194333703</v>
      </c>
      <c r="BR284" s="691">
        <f t="shared" si="216"/>
        <v>5.5211066745439297E-2</v>
      </c>
      <c r="BS284" s="665" t="e">
        <f t="shared" si="217"/>
        <v>#N/A</v>
      </c>
      <c r="BT284" s="683"/>
      <c r="BU284" s="684" t="str">
        <f t="shared" si="218"/>
        <v/>
      </c>
      <c r="BV284" s="695">
        <f t="shared" si="219"/>
        <v>0.45383100024942302</v>
      </c>
      <c r="BW284" s="728">
        <f t="shared" si="220"/>
        <v>-0.25851292944010285</v>
      </c>
      <c r="BX284" s="725">
        <f t="shared" si="224"/>
        <v>0.29495354223685077</v>
      </c>
      <c r="BY284" s="726">
        <f t="shared" si="225"/>
        <v>0.51717267648780463</v>
      </c>
      <c r="BZ284" s="943">
        <f t="shared" si="231"/>
        <v>0.23807420037808225</v>
      </c>
      <c r="CA284" s="947">
        <f t="shared" si="232"/>
        <v>812.65623843632591</v>
      </c>
      <c r="CB284" s="831">
        <f t="shared" si="226"/>
        <v>9.4779206777033151E-2</v>
      </c>
      <c r="CC284" s="723">
        <f t="shared" si="227"/>
        <v>0.2983549397125923</v>
      </c>
      <c r="CD284" s="723">
        <f t="shared" si="228"/>
        <v>-0.10879652615852599</v>
      </c>
      <c r="CE284" s="786">
        <f>[3]OUTM!M284</f>
        <v>177.31564228732657</v>
      </c>
      <c r="CF284" s="779">
        <f>[1]OUTM!$T572</f>
        <v>0</v>
      </c>
      <c r="CG284" s="781">
        <f>[1]OUTM!$U572</f>
        <v>0</v>
      </c>
    </row>
    <row r="285" spans="1:85" ht="13.8" x14ac:dyDescent="0.25">
      <c r="A285" s="14">
        <v>2016.11</v>
      </c>
      <c r="B285" s="931">
        <f>[2]Pat!$B285/1000</f>
        <v>59.951999999999998</v>
      </c>
      <c r="C285" s="648">
        <v>0.87098616314351496</v>
      </c>
      <c r="D285" s="649">
        <v>1</v>
      </c>
      <c r="E285" s="767">
        <v>67.323970401653099</v>
      </c>
      <c r="F285" s="768">
        <f t="shared" si="233"/>
        <v>68.832321955178443</v>
      </c>
      <c r="G285" s="769">
        <f t="shared" si="234"/>
        <v>68.832321955178443</v>
      </c>
      <c r="H285" s="772">
        <f t="shared" si="239"/>
        <v>68.031952795370117</v>
      </c>
      <c r="I285" s="662">
        <f t="shared" si="240"/>
        <v>2.7834289342548193E-2</v>
      </c>
      <c r="J285" s="665" t="e">
        <f t="shared" si="244"/>
        <v>#N/A</v>
      </c>
      <c r="K285" s="683"/>
      <c r="L285" s="684" t="str">
        <f t="shared" si="221"/>
        <v/>
      </c>
      <c r="M285" s="685">
        <f t="shared" si="251"/>
        <v>76.609100703889737</v>
      </c>
      <c r="N285" s="686">
        <f t="shared" si="252"/>
        <v>55.227420495174094</v>
      </c>
      <c r="O285" s="776">
        <v>61.344040057008058</v>
      </c>
      <c r="P285" s="691">
        <f t="shared" si="235"/>
        <v>0.10902302378758999</v>
      </c>
      <c r="Q285" s="665" t="e">
        <f t="shared" si="245"/>
        <v>#N/A</v>
      </c>
      <c r="R285" s="683"/>
      <c r="S285" s="684" t="str">
        <f t="shared" si="246"/>
        <v/>
      </c>
      <c r="T285" s="695">
        <f t="shared" si="253"/>
        <v>0.30913506302713656</v>
      </c>
      <c r="U285" s="728">
        <f t="shared" si="254"/>
        <v>-0.13023971968182391</v>
      </c>
      <c r="V285" s="725">
        <f t="shared" si="260"/>
        <v>0.2063909313345289</v>
      </c>
      <c r="W285" s="726">
        <f t="shared" si="261"/>
        <v>0.28250295694966909</v>
      </c>
      <c r="X285" s="727">
        <f t="shared" si="208"/>
        <v>0.19381727112672142</v>
      </c>
      <c r="Y285" s="724">
        <f t="shared" si="258"/>
        <v>60.423948909571905</v>
      </c>
      <c r="Z285" s="108">
        <f t="shared" si="262"/>
        <v>6.8043152465711701E-2</v>
      </c>
      <c r="AA285" s="723">
        <f t="shared" si="262"/>
        <v>0.26104796967449617</v>
      </c>
      <c r="AB285" s="723">
        <f t="shared" si="262"/>
        <v>-0.12496166474307278</v>
      </c>
      <c r="AC285" s="931">
        <f>[2]Pat!$D285/1000</f>
        <v>130.40199999999999</v>
      </c>
      <c r="AD285" s="648">
        <v>1.018704299768</v>
      </c>
      <c r="AE285" s="649">
        <v>1</v>
      </c>
      <c r="AF285" s="767">
        <v>130.242763481824</v>
      </c>
      <c r="AG285" s="768">
        <f t="shared" si="236"/>
        <v>128.00770550364592</v>
      </c>
      <c r="AH285" s="769">
        <f t="shared" si="237"/>
        <v>128.00770550364592</v>
      </c>
      <c r="AI285" s="772">
        <f t="shared" si="241"/>
        <v>130.78831028470151</v>
      </c>
      <c r="AJ285" s="662">
        <f t="shared" si="242"/>
        <v>3.5123585803748143E-2</v>
      </c>
      <c r="AK285" s="665" t="e">
        <f t="shared" si="243"/>
        <v>#N/A</v>
      </c>
      <c r="AL285" s="683"/>
      <c r="AM285" s="684" t="str">
        <f t="shared" si="255"/>
        <v/>
      </c>
      <c r="AN285" s="685">
        <f t="shared" si="256"/>
        <v>151.34212617008063</v>
      </c>
      <c r="AO285" s="686">
        <f t="shared" si="257"/>
        <v>120.26463621439714</v>
      </c>
      <c r="AP285" s="776">
        <v>140.73373117313722</v>
      </c>
      <c r="AQ285" s="691">
        <f t="shared" si="238"/>
        <v>-7.0668352253095534E-2</v>
      </c>
      <c r="AR285" s="665" t="e">
        <f t="shared" si="247"/>
        <v>#N/A</v>
      </c>
      <c r="AS285" s="683"/>
      <c r="AT285" s="684" t="str">
        <f t="shared" si="248"/>
        <v/>
      </c>
      <c r="AU285" s="695">
        <f t="shared" si="249"/>
        <v>8.2233189403055906E-2</v>
      </c>
      <c r="AV285" s="728">
        <f t="shared" si="250"/>
        <v>-0.14830665455941261</v>
      </c>
      <c r="AW285" s="725">
        <f t="shared" si="263"/>
        <v>-8.8647361332281349E-2</v>
      </c>
      <c r="AX285" s="726">
        <f t="shared" si="264"/>
        <v>5.8568290750945939E-2</v>
      </c>
      <c r="AY285" s="727">
        <f t="shared" si="209"/>
        <v>-6.6260088291033359E-2</v>
      </c>
      <c r="AZ285" s="724">
        <f t="shared" si="259"/>
        <v>125.75745222493691</v>
      </c>
      <c r="BA285" s="108">
        <f t="shared" si="265"/>
        <v>4.7029155077431911E-2</v>
      </c>
      <c r="BB285" s="723">
        <f t="shared" si="265"/>
        <v>0.1285735137719542</v>
      </c>
      <c r="BC285" s="723">
        <f t="shared" si="265"/>
        <v>-3.4515203617090359E-2</v>
      </c>
      <c r="BD285" s="1387">
        <f>[2]Pat!$F285</f>
        <v>1264</v>
      </c>
      <c r="BE285" s="648">
        <v>1.1994231053127999</v>
      </c>
      <c r="BF285" s="649">
        <v>1</v>
      </c>
      <c r="BG285" s="1374">
        <v>1076.1284956803099</v>
      </c>
      <c r="BH285" s="1375">
        <f t="shared" si="211"/>
        <v>1053.8399622294744</v>
      </c>
      <c r="BI285" s="1376">
        <f t="shared" si="210"/>
        <v>1053.8399622294744</v>
      </c>
      <c r="BJ285" s="1378">
        <f t="shared" si="213"/>
        <v>1082.8975080785181</v>
      </c>
      <c r="BK285" s="335">
        <f t="shared" si="212"/>
        <v>8.4805058443045783E-2</v>
      </c>
      <c r="BL285" s="665" t="e">
        <f t="shared" si="214"/>
        <v>#N/A</v>
      </c>
      <c r="BM285" s="683"/>
      <c r="BN285" s="684" t="str">
        <f t="shared" si="215"/>
        <v/>
      </c>
      <c r="BO285" s="685">
        <f t="shared" si="229"/>
        <v>1371.1389812929629</v>
      </c>
      <c r="BP285" s="686">
        <f t="shared" si="230"/>
        <v>699.06064914815238</v>
      </c>
      <c r="BQ285" s="776">
        <v>942.9760570787198</v>
      </c>
      <c r="BR285" s="691">
        <f t="shared" si="216"/>
        <v>0.14838282472756092</v>
      </c>
      <c r="BS285" s="665" t="e">
        <f t="shared" si="217"/>
        <v>#N/A</v>
      </c>
      <c r="BT285" s="683"/>
      <c r="BU285" s="684" t="str">
        <f t="shared" si="218"/>
        <v/>
      </c>
      <c r="BV285" s="695">
        <f t="shared" si="219"/>
        <v>0.45383100024942302</v>
      </c>
      <c r="BW285" s="728">
        <f t="shared" si="220"/>
        <v>-0.25851292944010285</v>
      </c>
      <c r="BX285" s="725">
        <f t="shared" si="224"/>
        <v>0.4078032348629328</v>
      </c>
      <c r="BY285" s="726">
        <f t="shared" si="225"/>
        <v>0.69894511484649113</v>
      </c>
      <c r="BZ285" s="943">
        <f t="shared" si="231"/>
        <v>0.35722096063811892</v>
      </c>
      <c r="CA285" s="947">
        <f t="shared" si="232"/>
        <v>838.79679415482588</v>
      </c>
      <c r="CB285" s="831">
        <f t="shared" si="226"/>
        <v>9.4779206777033151E-2</v>
      </c>
      <c r="CC285" s="723">
        <f t="shared" si="227"/>
        <v>0.2983549397125923</v>
      </c>
      <c r="CD285" s="723">
        <f t="shared" si="228"/>
        <v>-0.10879652615852599</v>
      </c>
      <c r="CE285" s="786">
        <f>[3]OUTM!M285</f>
        <v>179.42704861841034</v>
      </c>
      <c r="CF285" s="779">
        <f>[1]OUTM!$T573</f>
        <v>0</v>
      </c>
      <c r="CG285" s="781">
        <f>[1]OUTM!$U573</f>
        <v>0</v>
      </c>
    </row>
    <row r="286" spans="1:85" ht="13.8" x14ac:dyDescent="0.25">
      <c r="A286" s="14">
        <v>2016.12</v>
      </c>
      <c r="B286" s="931">
        <f>[2]Pat!$B286/1000</f>
        <v>40.825000000000003</v>
      </c>
      <c r="C286" s="648">
        <v>0.59441615504275602</v>
      </c>
      <c r="D286" s="649">
        <v>1</v>
      </c>
      <c r="E286" s="767">
        <v>68.317946957527596</v>
      </c>
      <c r="F286" s="768">
        <f t="shared" si="233"/>
        <v>68.680838590370215</v>
      </c>
      <c r="G286" s="769">
        <f t="shared" si="234"/>
        <v>68.680838590370215</v>
      </c>
      <c r="H286" s="772">
        <f t="shared" si="239"/>
        <v>68.758118947284657</v>
      </c>
      <c r="I286" s="662">
        <f t="shared" si="240"/>
        <v>1.0617334492814772E-2</v>
      </c>
      <c r="J286" s="665" t="e">
        <f t="shared" si="244"/>
        <v>#N/A</v>
      </c>
      <c r="K286" s="683"/>
      <c r="L286" s="684" t="str">
        <f t="shared" si="221"/>
        <v/>
      </c>
      <c r="M286" s="685">
        <f t="shared" si="251"/>
        <v>77.065068854816616</v>
      </c>
      <c r="N286" s="686">
        <f t="shared" si="252"/>
        <v>57.209857740144926</v>
      </c>
      <c r="O286" s="776">
        <v>61.053784619431262</v>
      </c>
      <c r="P286" s="691">
        <f t="shared" si="235"/>
        <v>0.12618929974410431</v>
      </c>
      <c r="Q286" s="665" t="e">
        <f t="shared" si="245"/>
        <v>#N/A</v>
      </c>
      <c r="R286" s="683"/>
      <c r="S286" s="684" t="str">
        <f t="shared" si="246"/>
        <v/>
      </c>
      <c r="T286" s="695">
        <f t="shared" si="253"/>
        <v>0.33261228586616731</v>
      </c>
      <c r="U286" s="728">
        <f t="shared" si="254"/>
        <v>-9.6086685021295914E-2</v>
      </c>
      <c r="V286" s="725">
        <f t="shared" si="260"/>
        <v>0.25939327124917133</v>
      </c>
      <c r="W286" s="726">
        <f t="shared" si="261"/>
        <v>0.26939477422347324</v>
      </c>
      <c r="X286" s="727">
        <f t="shared" ref="X286:X349" si="266">(H286/Y279)^X$9-1</f>
        <v>0.19655815223748152</v>
      </c>
      <c r="Y286" s="724">
        <f t="shared" si="258"/>
        <v>61.604106702338868</v>
      </c>
      <c r="Z286" s="108">
        <f t="shared" si="262"/>
        <v>6.8043152465711701E-2</v>
      </c>
      <c r="AA286" s="723">
        <f t="shared" si="262"/>
        <v>0.26104796967449617</v>
      </c>
      <c r="AB286" s="723">
        <f t="shared" si="262"/>
        <v>-0.12496166474307278</v>
      </c>
      <c r="AC286" s="931">
        <f>[2]Pat!$D286/1000</f>
        <v>143.21199999999999</v>
      </c>
      <c r="AD286" s="648">
        <v>1.0287278431751501</v>
      </c>
      <c r="AE286" s="649">
        <v>1</v>
      </c>
      <c r="AF286" s="767">
        <v>134.497647552796</v>
      </c>
      <c r="AG286" s="768">
        <f t="shared" si="236"/>
        <v>139.21271884503361</v>
      </c>
      <c r="AH286" s="769">
        <f t="shared" si="237"/>
        <v>139.21271884503361</v>
      </c>
      <c r="AI286" s="772">
        <f t="shared" si="241"/>
        <v>136.17094282881962</v>
      </c>
      <c r="AJ286" s="662">
        <f t="shared" si="242"/>
        <v>4.0330964905263972E-2</v>
      </c>
      <c r="AK286" s="665" t="e">
        <f t="shared" si="243"/>
        <v>#N/A</v>
      </c>
      <c r="AL286" s="683"/>
      <c r="AM286" s="684" t="str">
        <f t="shared" si="255"/>
        <v/>
      </c>
      <c r="AN286" s="685">
        <f t="shared" si="256"/>
        <v>151.34212617008063</v>
      </c>
      <c r="AO286" s="686">
        <f t="shared" si="257"/>
        <v>120.26463621439714</v>
      </c>
      <c r="AP286" s="776">
        <v>140.62088856287477</v>
      </c>
      <c r="AQ286" s="691">
        <f t="shared" si="238"/>
        <v>-3.1644983754070655E-2</v>
      </c>
      <c r="AR286" s="665" t="e">
        <f t="shared" si="247"/>
        <v>#N/A</v>
      </c>
      <c r="AS286" s="683"/>
      <c r="AT286" s="684" t="str">
        <f t="shared" si="248"/>
        <v/>
      </c>
      <c r="AU286" s="695">
        <f t="shared" si="249"/>
        <v>8.2233189403055906E-2</v>
      </c>
      <c r="AV286" s="728">
        <f t="shared" si="250"/>
        <v>-0.14830665455941261</v>
      </c>
      <c r="AW286" s="725">
        <f t="shared" si="263"/>
        <v>-7.1532987584440599E-3</v>
      </c>
      <c r="AX286" s="726">
        <f t="shared" si="264"/>
        <v>0.1582063295102718</v>
      </c>
      <c r="AY286" s="727">
        <f t="shared" ref="AY286:AY349" si="267">(AI286/AZ279)^AY$9-1</f>
        <v>-1.6386901724168679E-2</v>
      </c>
      <c r="AZ286" s="724">
        <f t="shared" si="259"/>
        <v>125.67569476974472</v>
      </c>
      <c r="BA286" s="108">
        <f t="shared" si="265"/>
        <v>4.7029155077431911E-2</v>
      </c>
      <c r="BB286" s="723">
        <f t="shared" si="265"/>
        <v>0.1285735137719542</v>
      </c>
      <c r="BC286" s="723">
        <f t="shared" si="265"/>
        <v>-3.4515203617090359E-2</v>
      </c>
      <c r="BD286" s="1387">
        <f>[2]Pat!$F286</f>
        <v>1403</v>
      </c>
      <c r="BE286" s="648">
        <v>1.1287509040196699</v>
      </c>
      <c r="BF286" s="649">
        <v>0.88757701274017498</v>
      </c>
      <c r="BG286" s="1374">
        <v>1127.9647162327799</v>
      </c>
      <c r="BH286" s="1375">
        <f t="shared" si="211"/>
        <v>1242.9668893319893</v>
      </c>
      <c r="BI286" s="1376">
        <f t="shared" si="210"/>
        <v>1230.0380014908048</v>
      </c>
      <c r="BJ286" s="1378">
        <f t="shared" si="213"/>
        <v>1168.860720095176</v>
      </c>
      <c r="BK286" s="335">
        <f t="shared" si="212"/>
        <v>7.6389204411200257E-2</v>
      </c>
      <c r="BL286" s="665" t="e">
        <f t="shared" si="214"/>
        <v>#N/A</v>
      </c>
      <c r="BM286" s="683"/>
      <c r="BN286" s="684" t="str">
        <f t="shared" si="215"/>
        <v/>
      </c>
      <c r="BO286" s="685">
        <f t="shared" si="229"/>
        <v>1371.1389812929629</v>
      </c>
      <c r="BP286" s="686">
        <f t="shared" si="230"/>
        <v>735.31960172209551</v>
      </c>
      <c r="BQ286" s="776">
        <v>943.14817288248196</v>
      </c>
      <c r="BR286" s="691">
        <f t="shared" si="216"/>
        <v>0.23931822560061122</v>
      </c>
      <c r="BS286" s="665" t="e">
        <f t="shared" si="217"/>
        <v>#N/A</v>
      </c>
      <c r="BT286" s="683"/>
      <c r="BU286" s="684" t="str">
        <f t="shared" si="218"/>
        <v/>
      </c>
      <c r="BV286" s="695">
        <f t="shared" si="219"/>
        <v>0.45383100024942302</v>
      </c>
      <c r="BW286" s="728">
        <f t="shared" si="220"/>
        <v>-0.21983475748502868</v>
      </c>
      <c r="BX286" s="725">
        <f t="shared" si="224"/>
        <v>0.5513774579476276</v>
      </c>
      <c r="BY286" s="726">
        <f t="shared" si="225"/>
        <v>0.84519322135749375</v>
      </c>
      <c r="BZ286" s="943">
        <f t="shared" si="231"/>
        <v>0.46888277254524513</v>
      </c>
      <c r="CA286" s="947">
        <f t="shared" si="232"/>
        <v>873.41567694396997</v>
      </c>
      <c r="CB286" s="831">
        <f t="shared" si="226"/>
        <v>9.4779206777033151E-2</v>
      </c>
      <c r="CC286" s="723">
        <f t="shared" si="227"/>
        <v>0.2983549397125923</v>
      </c>
      <c r="CD286" s="723">
        <f t="shared" si="228"/>
        <v>-0.10879652615852599</v>
      </c>
      <c r="CE286" s="786">
        <f>[3]OUTM!M286</f>
        <v>180.02462935190164</v>
      </c>
      <c r="CF286" s="779">
        <f>[1]OUTM!$T574</f>
        <v>0</v>
      </c>
      <c r="CG286" s="781">
        <f>[1]OUTM!$U574</f>
        <v>0</v>
      </c>
    </row>
    <row r="287" spans="1:85" ht="13.8" x14ac:dyDescent="0.25">
      <c r="A287" s="14">
        <v>2017.01</v>
      </c>
      <c r="B287" s="931">
        <f>[2]Pat!$B287/1000</f>
        <v>95.361999999999995</v>
      </c>
      <c r="C287" s="648">
        <v>1.38530084679815</v>
      </c>
      <c r="D287" s="649">
        <v>1</v>
      </c>
      <c r="E287" s="767">
        <v>69.283086229575304</v>
      </c>
      <c r="F287" s="768">
        <f t="shared" si="233"/>
        <v>68.838476653219743</v>
      </c>
      <c r="G287" s="769">
        <f t="shared" si="234"/>
        <v>68.838476653219743</v>
      </c>
      <c r="H287" s="772">
        <f t="shared" si="239"/>
        <v>68.873472779674543</v>
      </c>
      <c r="I287" s="662">
        <f t="shared" si="240"/>
        <v>1.6762700765621495E-3</v>
      </c>
      <c r="J287" s="665" t="e">
        <f t="shared" si="244"/>
        <v>#N/A</v>
      </c>
      <c r="K287" s="683"/>
      <c r="L287" s="684" t="str">
        <f t="shared" si="221"/>
        <v/>
      </c>
      <c r="M287" s="685">
        <f t="shared" si="251"/>
        <v>79.51694953459058</v>
      </c>
      <c r="N287" s="686">
        <f t="shared" si="252"/>
        <v>59.37875889864155</v>
      </c>
      <c r="O287" s="776">
        <v>60.751100986663204</v>
      </c>
      <c r="P287" s="691">
        <f t="shared" si="235"/>
        <v>0.13369917023881528</v>
      </c>
      <c r="Q287" s="665" t="e">
        <f t="shared" si="245"/>
        <v>#N/A</v>
      </c>
      <c r="R287" s="683"/>
      <c r="S287" s="684" t="str">
        <f t="shared" si="246"/>
        <v/>
      </c>
      <c r="T287" s="695">
        <f t="shared" si="253"/>
        <v>0.38534245581237059</v>
      </c>
      <c r="U287" s="728">
        <f t="shared" si="254"/>
        <v>-5.8652224133284081E-2</v>
      </c>
      <c r="V287" s="725">
        <f t="shared" si="260"/>
        <v>0.26250883413426673</v>
      </c>
      <c r="W287" s="726">
        <f t="shared" si="261"/>
        <v>0.22866070965695084</v>
      </c>
      <c r="X287" s="727">
        <f t="shared" si="266"/>
        <v>0.19094124177498939</v>
      </c>
      <c r="Y287" s="724">
        <f t="shared" si="258"/>
        <v>62.797490763856366</v>
      </c>
      <c r="Z287" s="108">
        <f t="shared" si="262"/>
        <v>6.8043152465711701E-2</v>
      </c>
      <c r="AA287" s="723">
        <f t="shared" si="262"/>
        <v>0.26104796967449617</v>
      </c>
      <c r="AB287" s="723">
        <f t="shared" si="262"/>
        <v>-0.12496166474307278</v>
      </c>
      <c r="AC287" s="931">
        <f>[2]Pat!$D287/1000</f>
        <v>144.79900000000001</v>
      </c>
      <c r="AD287" s="648">
        <v>1.04736594666808</v>
      </c>
      <c r="AE287" s="649">
        <v>1</v>
      </c>
      <c r="AF287" s="767">
        <v>138.435918574212</v>
      </c>
      <c r="AG287" s="768">
        <f t="shared" si="236"/>
        <v>138.25062812156537</v>
      </c>
      <c r="AH287" s="769">
        <f t="shared" si="237"/>
        <v>138.25062812156537</v>
      </c>
      <c r="AI287" s="772">
        <f t="shared" si="241"/>
        <v>137.97058447988599</v>
      </c>
      <c r="AJ287" s="662">
        <f t="shared" si="242"/>
        <v>1.3129477470916287E-2</v>
      </c>
      <c r="AK287" s="665" t="e">
        <f t="shared" si="243"/>
        <v>#N/A</v>
      </c>
      <c r="AL287" s="683"/>
      <c r="AM287" s="684" t="str">
        <f t="shared" si="255"/>
        <v/>
      </c>
      <c r="AN287" s="685">
        <f t="shared" si="256"/>
        <v>151.34212617008063</v>
      </c>
      <c r="AO287" s="686">
        <f t="shared" si="257"/>
        <v>120.26463621439714</v>
      </c>
      <c r="AP287" s="776">
        <v>140.50938938032959</v>
      </c>
      <c r="AQ287" s="691">
        <f t="shared" si="238"/>
        <v>-1.8068578275374891E-2</v>
      </c>
      <c r="AR287" s="665" t="e">
        <f t="shared" si="247"/>
        <v>#N/A</v>
      </c>
      <c r="AS287" s="683"/>
      <c r="AT287" s="684" t="str">
        <f t="shared" si="248"/>
        <v/>
      </c>
      <c r="AU287" s="695">
        <f t="shared" si="249"/>
        <v>8.2233189403055906E-2</v>
      </c>
      <c r="AV287" s="728">
        <f t="shared" si="250"/>
        <v>-0.14830665455941261</v>
      </c>
      <c r="AW287" s="725">
        <f t="shared" si="263"/>
        <v>6.3404880752915949E-2</v>
      </c>
      <c r="AX287" s="726">
        <f t="shared" si="264"/>
        <v>0.18804867013766513</v>
      </c>
      <c r="AY287" s="727">
        <f t="shared" si="267"/>
        <v>1.2687447777995464E-2</v>
      </c>
      <c r="AZ287" s="724">
        <f t="shared" si="259"/>
        <v>126.36122924291763</v>
      </c>
      <c r="BA287" s="108">
        <f t="shared" si="265"/>
        <v>4.7029155077431911E-2</v>
      </c>
      <c r="BB287" s="723">
        <f t="shared" si="265"/>
        <v>0.1285735137719542</v>
      </c>
      <c r="BC287" s="723">
        <f t="shared" si="265"/>
        <v>-3.4515203617090359E-2</v>
      </c>
      <c r="BD287" s="1387">
        <f>[2]Pat!$F287</f>
        <v>1286</v>
      </c>
      <c r="BE287" s="648">
        <v>0.89224607609030304</v>
      </c>
      <c r="BF287" s="649">
        <v>0</v>
      </c>
      <c r="BG287" s="1374">
        <v>1161.52691516962</v>
      </c>
      <c r="BH287" s="1375">
        <f t="shared" si="211"/>
        <v>1441.306422590359</v>
      </c>
      <c r="BI287" s="1376">
        <f t="shared" si="210"/>
        <v>1161.52691516962</v>
      </c>
      <c r="BJ287" s="1378">
        <f t="shared" si="213"/>
        <v>1164.1921380783529</v>
      </c>
      <c r="BK287" s="335">
        <f t="shared" si="212"/>
        <v>-4.0021281402752001E-3</v>
      </c>
      <c r="BL287" s="665" t="e">
        <f t="shared" si="214"/>
        <v>#N/A</v>
      </c>
      <c r="BM287" s="683"/>
      <c r="BN287" s="684" t="str">
        <f t="shared" si="215"/>
        <v/>
      </c>
      <c r="BO287" s="685">
        <f t="shared" si="229"/>
        <v>1371.1389812929629</v>
      </c>
      <c r="BP287" s="686">
        <f t="shared" si="230"/>
        <v>791.57308156709178</v>
      </c>
      <c r="BQ287" s="776">
        <v>943.29845472542854</v>
      </c>
      <c r="BR287" s="691">
        <f t="shared" si="216"/>
        <v>0.23417157342552963</v>
      </c>
      <c r="BS287" s="665" t="e">
        <f t="shared" si="217"/>
        <v>#N/A</v>
      </c>
      <c r="BT287" s="683"/>
      <c r="BU287" s="684" t="str">
        <f t="shared" si="218"/>
        <v/>
      </c>
      <c r="BV287" s="695">
        <f t="shared" si="219"/>
        <v>0.45383100024942302</v>
      </c>
      <c r="BW287" s="728">
        <f t="shared" si="220"/>
        <v>-0.16000523807580003</v>
      </c>
      <c r="BX287" s="725">
        <f t="shared" si="224"/>
        <v>0.63467359620524788</v>
      </c>
      <c r="BY287" s="726">
        <f t="shared" si="225"/>
        <v>0.69983509921743892</v>
      </c>
      <c r="BZ287" s="943">
        <f t="shared" si="231"/>
        <v>0.47290143990586975</v>
      </c>
      <c r="CA287" s="947">
        <f t="shared" si="232"/>
        <v>911.0828302247694</v>
      </c>
      <c r="CB287" s="831">
        <f t="shared" si="226"/>
        <v>9.4779206777033151E-2</v>
      </c>
      <c r="CC287" s="723">
        <f t="shared" si="227"/>
        <v>0.2983549397125923</v>
      </c>
      <c r="CD287" s="723">
        <f t="shared" si="228"/>
        <v>-0.10879652615852599</v>
      </c>
      <c r="CE287" s="786">
        <f>[3]OUTM!M287</f>
        <v>175.64130330490462</v>
      </c>
      <c r="CF287" s="779">
        <f>[1]OUTM!$T575</f>
        <v>0</v>
      </c>
      <c r="CG287" s="781">
        <f>[1]OUTM!$U575</f>
        <v>0</v>
      </c>
    </row>
    <row r="288" spans="1:85" ht="13.8" x14ac:dyDescent="0.25">
      <c r="A288" s="14">
        <v>2017.02</v>
      </c>
      <c r="B288" s="931">
        <f>[2]Pat!$B288/1000</f>
        <v>59.073999999999998</v>
      </c>
      <c r="C288" s="648">
        <v>0.85445954667481705</v>
      </c>
      <c r="D288" s="649">
        <v>1</v>
      </c>
      <c r="E288" s="767">
        <v>70.452116813092701</v>
      </c>
      <c r="F288" s="768">
        <f t="shared" si="233"/>
        <v>69.136099221888472</v>
      </c>
      <c r="G288" s="769">
        <f t="shared" si="234"/>
        <v>69.136099221888472</v>
      </c>
      <c r="H288" s="772">
        <f t="shared" si="239"/>
        <v>69.543389217927142</v>
      </c>
      <c r="I288" s="662">
        <f t="shared" si="240"/>
        <v>9.6797696377759531E-3</v>
      </c>
      <c r="J288" s="665" t="e">
        <f t="shared" si="244"/>
        <v>#N/A</v>
      </c>
      <c r="K288" s="683"/>
      <c r="L288" s="684" t="str">
        <f t="shared" si="221"/>
        <v/>
      </c>
      <c r="M288" s="685">
        <f t="shared" si="251"/>
        <v>82.003021278967353</v>
      </c>
      <c r="N288" s="686">
        <f t="shared" si="252"/>
        <v>60.114586330035479</v>
      </c>
      <c r="O288" s="776">
        <v>60.435463195287653</v>
      </c>
      <c r="P288" s="691">
        <f t="shared" si="235"/>
        <v>0.15070499241825397</v>
      </c>
      <c r="Q288" s="665" t="e">
        <f t="shared" si="245"/>
        <v>#N/A</v>
      </c>
      <c r="R288" s="683"/>
      <c r="S288" s="684" t="str">
        <f t="shared" si="246"/>
        <v/>
      </c>
      <c r="T288" s="695">
        <f t="shared" si="253"/>
        <v>0.4398439958487943</v>
      </c>
      <c r="U288" s="728">
        <f t="shared" si="254"/>
        <v>-4.3646390123228795E-2</v>
      </c>
      <c r="V288" s="725">
        <f t="shared" si="260"/>
        <v>0.25921849317593981</v>
      </c>
      <c r="W288" s="726">
        <f t="shared" si="261"/>
        <v>0.20728457595965266</v>
      </c>
      <c r="X288" s="727">
        <f t="shared" si="266"/>
        <v>0.1929343372846164</v>
      </c>
      <c r="Y288" s="724">
        <f t="shared" si="258"/>
        <v>63.990488157419122</v>
      </c>
      <c r="Z288" s="108">
        <f t="shared" si="262"/>
        <v>6.8043152465711701E-2</v>
      </c>
      <c r="AA288" s="723">
        <f t="shared" si="262"/>
        <v>0.26104796967449617</v>
      </c>
      <c r="AB288" s="723">
        <f t="shared" si="262"/>
        <v>-0.12496166474307278</v>
      </c>
      <c r="AC288" s="931">
        <f>[2]Pat!$D288/1000</f>
        <v>116.259</v>
      </c>
      <c r="AD288" s="648">
        <v>0.85378863035877295</v>
      </c>
      <c r="AE288" s="649">
        <v>1</v>
      </c>
      <c r="AF288" s="767">
        <v>141.93110489356201</v>
      </c>
      <c r="AG288" s="768">
        <f t="shared" si="236"/>
        <v>136.16836283137957</v>
      </c>
      <c r="AH288" s="769">
        <f t="shared" si="237"/>
        <v>136.16836283137957</v>
      </c>
      <c r="AI288" s="772">
        <f t="shared" si="241"/>
        <v>139.41247172049924</v>
      </c>
      <c r="AJ288" s="662">
        <f t="shared" si="242"/>
        <v>1.0396454979572164E-2</v>
      </c>
      <c r="AK288" s="665" t="e">
        <f t="shared" si="243"/>
        <v>#N/A</v>
      </c>
      <c r="AL288" s="683"/>
      <c r="AM288" s="684" t="str">
        <f t="shared" si="255"/>
        <v/>
      </c>
      <c r="AN288" s="685">
        <f t="shared" si="256"/>
        <v>151.34212617008063</v>
      </c>
      <c r="AO288" s="686">
        <f t="shared" si="257"/>
        <v>120.26463621439714</v>
      </c>
      <c r="AP288" s="776">
        <v>140.39876669587605</v>
      </c>
      <c r="AQ288" s="691">
        <f t="shared" si="238"/>
        <v>-7.0249546957436015E-3</v>
      </c>
      <c r="AR288" s="665" t="e">
        <f t="shared" si="247"/>
        <v>#N/A</v>
      </c>
      <c r="AS288" s="683"/>
      <c r="AT288" s="684" t="str">
        <f t="shared" si="248"/>
        <v/>
      </c>
      <c r="AU288" s="695">
        <f t="shared" si="249"/>
        <v>8.2233189403055906E-2</v>
      </c>
      <c r="AV288" s="728">
        <f t="shared" si="250"/>
        <v>-0.14830665455941261</v>
      </c>
      <c r="AW288" s="725">
        <f t="shared" si="263"/>
        <v>0.10022940162399863</v>
      </c>
      <c r="AX288" s="726">
        <f t="shared" si="264"/>
        <v>0.19896972941776458</v>
      </c>
      <c r="AY288" s="727">
        <f t="shared" si="267"/>
        <v>4.2718259309626916E-2</v>
      </c>
      <c r="AZ288" s="724">
        <f t="shared" si="259"/>
        <v>127.41958645148728</v>
      </c>
      <c r="BA288" s="108">
        <f t="shared" si="265"/>
        <v>4.7029155077431911E-2</v>
      </c>
      <c r="BB288" s="723">
        <f t="shared" si="265"/>
        <v>0.1285735137719542</v>
      </c>
      <c r="BC288" s="723">
        <f t="shared" si="265"/>
        <v>-3.4515203617090359E-2</v>
      </c>
      <c r="BD288" s="1387">
        <f>[2]Pat!$F288</f>
        <v>784</v>
      </c>
      <c r="BE288" s="648">
        <v>0.72345880940741303</v>
      </c>
      <c r="BF288" s="649">
        <v>0.80486245337390105</v>
      </c>
      <c r="BG288" s="1374">
        <v>1186.1427021014799</v>
      </c>
      <c r="BH288" s="1375">
        <f t="shared" si="211"/>
        <v>1083.682982092894</v>
      </c>
      <c r="BI288" s="1376">
        <f t="shared" si="210"/>
        <v>1103.6767204833664</v>
      </c>
      <c r="BJ288" s="1378">
        <f t="shared" si="213"/>
        <v>1150.9474248960314</v>
      </c>
      <c r="BK288" s="335">
        <f t="shared" si="212"/>
        <v>-1.1441951830231759E-2</v>
      </c>
      <c r="BL288" s="665" t="e">
        <f t="shared" si="214"/>
        <v>#N/A</v>
      </c>
      <c r="BM288" s="683"/>
      <c r="BN288" s="684" t="str">
        <f t="shared" si="215"/>
        <v/>
      </c>
      <c r="BO288" s="685">
        <f t="shared" si="229"/>
        <v>1371.1389812929629</v>
      </c>
      <c r="BP288" s="686">
        <f t="shared" si="230"/>
        <v>826.8159297824518</v>
      </c>
      <c r="BQ288" s="776">
        <v>943.41436241225256</v>
      </c>
      <c r="BR288" s="691">
        <f t="shared" si="216"/>
        <v>0.21998081728703966</v>
      </c>
      <c r="BS288" s="665" t="e">
        <f t="shared" si="217"/>
        <v>#N/A</v>
      </c>
      <c r="BT288" s="683"/>
      <c r="BU288" s="684" t="str">
        <f t="shared" si="218"/>
        <v/>
      </c>
      <c r="BV288" s="695">
        <f t="shared" si="219"/>
        <v>0.45383100024942302</v>
      </c>
      <c r="BW288" s="728">
        <f t="shared" si="220"/>
        <v>-0.1225380767184806</v>
      </c>
      <c r="BX288" s="725">
        <f t="shared" si="224"/>
        <v>0.64641998701905234</v>
      </c>
      <c r="BY288" s="726">
        <f t="shared" si="225"/>
        <v>0.53950189459718589</v>
      </c>
      <c r="BZ288" s="943">
        <f t="shared" si="231"/>
        <v>0.46181986544575104</v>
      </c>
      <c r="CA288" s="947">
        <f t="shared" si="232"/>
        <v>948.74006153709263</v>
      </c>
      <c r="CB288" s="831">
        <f t="shared" si="226"/>
        <v>9.4779206777033151E-2</v>
      </c>
      <c r="CC288" s="723">
        <f t="shared" si="227"/>
        <v>0.2983549397125923</v>
      </c>
      <c r="CD288" s="723">
        <f t="shared" si="228"/>
        <v>-0.10879652615852599</v>
      </c>
      <c r="CE288" s="786">
        <f>[3]OUTM!M288</f>
        <v>174.3570267744366</v>
      </c>
      <c r="CF288" s="779">
        <f>[1]OUTM!$T576</f>
        <v>0</v>
      </c>
      <c r="CG288" s="781">
        <f>[1]OUTM!$U576</f>
        <v>0</v>
      </c>
    </row>
    <row r="289" spans="1:85" ht="13.8" x14ac:dyDescent="0.25">
      <c r="A289" s="14">
        <v>2017.03</v>
      </c>
      <c r="B289" s="931">
        <f>[2]Pat!$B289/1000</f>
        <v>78.376000000000005</v>
      </c>
      <c r="C289" s="648">
        <v>1.10291052153602</v>
      </c>
      <c r="D289" s="649">
        <v>1</v>
      </c>
      <c r="E289" s="767">
        <v>71.864949217043602</v>
      </c>
      <c r="F289" s="768">
        <f t="shared" si="233"/>
        <v>71.062881774711883</v>
      </c>
      <c r="G289" s="769">
        <f t="shared" si="234"/>
        <v>71.062881774711883</v>
      </c>
      <c r="H289" s="772">
        <f t="shared" si="239"/>
        <v>71.479604813006802</v>
      </c>
      <c r="I289" s="662">
        <f t="shared" si="240"/>
        <v>2.7461298571475057E-2</v>
      </c>
      <c r="J289" s="665" t="e">
        <f t="shared" si="244"/>
        <v>#N/A</v>
      </c>
      <c r="K289" s="683"/>
      <c r="L289" s="684" t="str">
        <f t="shared" si="221"/>
        <v/>
      </c>
      <c r="M289" s="685">
        <f t="shared" si="251"/>
        <v>82.853583384581526</v>
      </c>
      <c r="N289" s="686">
        <f t="shared" si="252"/>
        <v>60.500882009140604</v>
      </c>
      <c r="O289" s="776">
        <v>60.106387454119897</v>
      </c>
      <c r="P289" s="691">
        <f t="shared" si="235"/>
        <v>0.18921811542189682</v>
      </c>
      <c r="Q289" s="665" t="e">
        <f t="shared" si="245"/>
        <v>#N/A</v>
      </c>
      <c r="R289" s="683"/>
      <c r="S289" s="684" t="str">
        <f t="shared" si="246"/>
        <v/>
      </c>
      <c r="T289" s="695">
        <f t="shared" si="253"/>
        <v>0.46663812982055108</v>
      </c>
      <c r="U289" s="728">
        <f t="shared" si="254"/>
        <v>-3.3990452311552177E-2</v>
      </c>
      <c r="V289" s="725">
        <f t="shared" si="260"/>
        <v>0.24942811670109433</v>
      </c>
      <c r="W289" s="726">
        <f t="shared" si="261"/>
        <v>0.22670054758185532</v>
      </c>
      <c r="X289" s="727">
        <f t="shared" si="266"/>
        <v>0.21427710688686386</v>
      </c>
      <c r="Y289" s="724">
        <f t="shared" si="258"/>
        <v>65.17963374682428</v>
      </c>
      <c r="Z289" s="108">
        <f t="shared" si="262"/>
        <v>6.8043152465711701E-2</v>
      </c>
      <c r="AA289" s="723">
        <f t="shared" si="262"/>
        <v>0.26104796967449617</v>
      </c>
      <c r="AB289" s="723">
        <f t="shared" si="262"/>
        <v>-0.12496166474307278</v>
      </c>
      <c r="AC289" s="931">
        <f>[2]Pat!$D289/1000</f>
        <v>151.96199999999999</v>
      </c>
      <c r="AD289" s="648">
        <v>1.0333155345493299</v>
      </c>
      <c r="AE289" s="649">
        <v>1</v>
      </c>
      <c r="AF289" s="767">
        <v>144.973926922743</v>
      </c>
      <c r="AG289" s="768">
        <f t="shared" si="236"/>
        <v>147.06253309767251</v>
      </c>
      <c r="AH289" s="769">
        <f t="shared" si="237"/>
        <v>147.06253309767251</v>
      </c>
      <c r="AI289" s="772">
        <f t="shared" si="241"/>
        <v>146.1989629732403</v>
      </c>
      <c r="AJ289" s="662">
        <f t="shared" si="242"/>
        <v>4.7531492611265526E-2</v>
      </c>
      <c r="AK289" s="665" t="e">
        <f t="shared" si="243"/>
        <v>#N/A</v>
      </c>
      <c r="AL289" s="683"/>
      <c r="AM289" s="684" t="str">
        <f t="shared" si="255"/>
        <v/>
      </c>
      <c r="AN289" s="685">
        <f t="shared" si="256"/>
        <v>153.44198011269737</v>
      </c>
      <c r="AO289" s="686">
        <f t="shared" si="257"/>
        <v>120.26463621439714</v>
      </c>
      <c r="AP289" s="776">
        <v>140.28854039813922</v>
      </c>
      <c r="AQ289" s="691">
        <f t="shared" si="238"/>
        <v>4.2130473083027864E-2</v>
      </c>
      <c r="AR289" s="665" t="e">
        <f t="shared" si="247"/>
        <v>#N/A</v>
      </c>
      <c r="AS289" s="683"/>
      <c r="AT289" s="684" t="str">
        <f t="shared" si="248"/>
        <v/>
      </c>
      <c r="AU289" s="695">
        <f t="shared" si="249"/>
        <v>0.1019390293519149</v>
      </c>
      <c r="AV289" s="728">
        <f t="shared" si="250"/>
        <v>-0.14830665455941261</v>
      </c>
      <c r="AW289" s="725">
        <f t="shared" si="263"/>
        <v>0.15495843241056861</v>
      </c>
      <c r="AX289" s="726">
        <f t="shared" si="264"/>
        <v>0.28893299153852214</v>
      </c>
      <c r="AY289" s="727">
        <f t="shared" si="267"/>
        <v>0.11241167917275607</v>
      </c>
      <c r="AZ289" s="724">
        <f t="shared" si="259"/>
        <v>129.05418800125187</v>
      </c>
      <c r="BA289" s="108">
        <f t="shared" si="265"/>
        <v>4.7029155077431911E-2</v>
      </c>
      <c r="BB289" s="723">
        <f t="shared" si="265"/>
        <v>0.1285735137719542</v>
      </c>
      <c r="BC289" s="723">
        <f t="shared" si="265"/>
        <v>-3.4515203617090359E-2</v>
      </c>
      <c r="BD289" s="1387">
        <f>[2]Pat!$F289</f>
        <v>1048</v>
      </c>
      <c r="BE289" s="648">
        <v>0.84864529170543301</v>
      </c>
      <c r="BF289" s="649">
        <v>1</v>
      </c>
      <c r="BG289" s="1374">
        <v>1213.8476300626601</v>
      </c>
      <c r="BH289" s="1375">
        <f t="shared" si="211"/>
        <v>1234.9093434477729</v>
      </c>
      <c r="BI289" s="1376">
        <f t="shared" si="210"/>
        <v>1234.9093434477729</v>
      </c>
      <c r="BJ289" s="1378">
        <f t="shared" si="213"/>
        <v>1189.3108741810393</v>
      </c>
      <c r="BK289" s="335">
        <f t="shared" si="212"/>
        <v>3.2788591120394915E-2</v>
      </c>
      <c r="BL289" s="665" t="e">
        <f t="shared" si="214"/>
        <v>#N/A</v>
      </c>
      <c r="BM289" s="683"/>
      <c r="BN289" s="684" t="str">
        <f t="shared" si="215"/>
        <v/>
      </c>
      <c r="BO289" s="685">
        <f t="shared" si="229"/>
        <v>1372.0536438004799</v>
      </c>
      <c r="BP289" s="686">
        <f t="shared" si="230"/>
        <v>829.46377977547445</v>
      </c>
      <c r="BQ289" s="776">
        <v>943.48450265150655</v>
      </c>
      <c r="BR289" s="691">
        <f t="shared" si="216"/>
        <v>0.26055157327828748</v>
      </c>
      <c r="BS289" s="665" t="e">
        <f t="shared" si="217"/>
        <v>#N/A</v>
      </c>
      <c r="BT289" s="683"/>
      <c r="BU289" s="684" t="str">
        <f t="shared" si="218"/>
        <v/>
      </c>
      <c r="BV289" s="695">
        <f t="shared" si="219"/>
        <v>0.45828311659599441</v>
      </c>
      <c r="BW289" s="728">
        <f t="shared" si="220"/>
        <v>-0.11973120559028827</v>
      </c>
      <c r="BX289" s="725">
        <f t="shared" si="224"/>
        <v>0.61740673225045328</v>
      </c>
      <c r="BY289" s="726">
        <f t="shared" si="225"/>
        <v>0.51773722171481174</v>
      </c>
      <c r="BZ289" s="943">
        <f t="shared" si="231"/>
        <v>0.49810832257087267</v>
      </c>
      <c r="CA289" s="947">
        <f t="shared" si="232"/>
        <v>986.57266757533796</v>
      </c>
      <c r="CB289" s="831">
        <f t="shared" si="226"/>
        <v>9.4779206777033151E-2</v>
      </c>
      <c r="CC289" s="723">
        <f t="shared" si="227"/>
        <v>0.2983549397125923</v>
      </c>
      <c r="CD289" s="723">
        <f t="shared" si="228"/>
        <v>-0.10879652615852599</v>
      </c>
      <c r="CE289" s="786">
        <f>[3]OUTM!M289</f>
        <v>183.39074035155789</v>
      </c>
      <c r="CF289" s="779">
        <f>[1]OUTM!$T577</f>
        <v>0</v>
      </c>
      <c r="CG289" s="781">
        <f>[1]OUTM!$U577</f>
        <v>0</v>
      </c>
    </row>
    <row r="290" spans="1:85" ht="13.8" x14ac:dyDescent="0.25">
      <c r="A290" s="14">
        <v>2017.04</v>
      </c>
      <c r="B290" s="931">
        <f>[2]Pat!$B290/1000</f>
        <v>65.099000000000004</v>
      </c>
      <c r="C290" s="648">
        <v>0.87197967691981804</v>
      </c>
      <c r="D290" s="649">
        <v>1</v>
      </c>
      <c r="E290" s="767">
        <v>73.334212534421098</v>
      </c>
      <c r="F290" s="768">
        <f t="shared" si="233"/>
        <v>74.656556480714983</v>
      </c>
      <c r="G290" s="769">
        <f t="shared" si="234"/>
        <v>74.656556480714983</v>
      </c>
      <c r="H290" s="772">
        <f t="shared" si="239"/>
        <v>73.677855677302006</v>
      </c>
      <c r="I290" s="662">
        <f t="shared" si="240"/>
        <v>3.0290126699518017E-2</v>
      </c>
      <c r="J290" s="665" t="e">
        <f t="shared" si="244"/>
        <v>#N/A</v>
      </c>
      <c r="K290" s="683"/>
      <c r="L290" s="684" t="str">
        <f t="shared" si="221"/>
        <v/>
      </c>
      <c r="M290" s="685">
        <f t="shared" si="251"/>
        <v>82.853583384581526</v>
      </c>
      <c r="N290" s="686">
        <f t="shared" si="252"/>
        <v>61.583701406041506</v>
      </c>
      <c r="O290" s="776">
        <v>59.763437261310749</v>
      </c>
      <c r="P290" s="691">
        <f t="shared" si="235"/>
        <v>0.23282493533883608</v>
      </c>
      <c r="Q290" s="665" t="e">
        <f t="shared" si="245"/>
        <v>#N/A</v>
      </c>
      <c r="R290" s="683"/>
      <c r="S290" s="684" t="str">
        <f t="shared" si="246"/>
        <v/>
      </c>
      <c r="T290" s="695">
        <f t="shared" si="253"/>
        <v>0.4711263711936533</v>
      </c>
      <c r="U290" s="728">
        <f t="shared" si="254"/>
        <v>-1.2963934829308355E-2</v>
      </c>
      <c r="V290" s="725">
        <f t="shared" si="260"/>
        <v>0.24081164786668507</v>
      </c>
      <c r="W290" s="726">
        <f t="shared" si="261"/>
        <v>0.25389639189540913</v>
      </c>
      <c r="X290" s="727">
        <f t="shared" si="266"/>
        <v>0.24077708567786948</v>
      </c>
      <c r="Y290" s="724">
        <f t="shared" si="258"/>
        <v>66.371225145045983</v>
      </c>
      <c r="Z290" s="108">
        <f t="shared" si="262"/>
        <v>6.8043152465711701E-2</v>
      </c>
      <c r="AA290" s="723">
        <f t="shared" si="262"/>
        <v>0.26104796967449617</v>
      </c>
      <c r="AB290" s="723">
        <f t="shared" si="262"/>
        <v>-0.12496166474307278</v>
      </c>
      <c r="AC290" s="931">
        <f>[2]Pat!$D290/1000</f>
        <v>125.03</v>
      </c>
      <c r="AD290" s="648">
        <v>0.80031957078105598</v>
      </c>
      <c r="AE290" s="649">
        <v>0.80698936914414798</v>
      </c>
      <c r="AF290" s="767">
        <v>147.29982936896101</v>
      </c>
      <c r="AG290" s="768">
        <f t="shared" si="236"/>
        <v>156.22509378094986</v>
      </c>
      <c r="AH290" s="769">
        <f t="shared" si="237"/>
        <v>154.5024228662366</v>
      </c>
      <c r="AI290" s="772">
        <f t="shared" si="241"/>
        <v>149.87251933980517</v>
      </c>
      <c r="AJ290" s="662">
        <f t="shared" si="242"/>
        <v>2.4816607598897897E-2</v>
      </c>
      <c r="AK290" s="665" t="e">
        <f t="shared" si="243"/>
        <v>#N/A</v>
      </c>
      <c r="AL290" s="683"/>
      <c r="AM290" s="684" t="str">
        <f t="shared" si="255"/>
        <v/>
      </c>
      <c r="AN290" s="685">
        <f t="shared" si="256"/>
        <v>153.79798318091713</v>
      </c>
      <c r="AO290" s="686">
        <f t="shared" si="257"/>
        <v>120.26463621439714</v>
      </c>
      <c r="AP290" s="776">
        <v>140.1782252547942</v>
      </c>
      <c r="AQ290" s="691">
        <f t="shared" si="238"/>
        <v>6.9156918397206057E-2</v>
      </c>
      <c r="AR290" s="665" t="e">
        <f t="shared" si="247"/>
        <v>#N/A</v>
      </c>
      <c r="AS290" s="683"/>
      <c r="AT290" s="684" t="str">
        <f t="shared" si="248"/>
        <v/>
      </c>
      <c r="AU290" s="695">
        <f t="shared" si="249"/>
        <v>0.10549888828394982</v>
      </c>
      <c r="AV290" s="728">
        <f t="shared" si="250"/>
        <v>-0.14830665455941261</v>
      </c>
      <c r="AW290" s="725">
        <f t="shared" si="263"/>
        <v>0.20743339303140562</v>
      </c>
      <c r="AX290" s="726">
        <f t="shared" si="264"/>
        <v>0.31797604657120671</v>
      </c>
      <c r="AY290" s="727">
        <f t="shared" si="267"/>
        <v>0.15842711051077329</v>
      </c>
      <c r="AZ290" s="724">
        <f t="shared" si="259"/>
        <v>131.19982500479492</v>
      </c>
      <c r="BA290" s="108">
        <f t="shared" si="265"/>
        <v>4.7029155077431911E-2</v>
      </c>
      <c r="BB290" s="723">
        <f t="shared" si="265"/>
        <v>0.1285735137719542</v>
      </c>
      <c r="BC290" s="723">
        <f t="shared" si="265"/>
        <v>-3.4515203617090359E-2</v>
      </c>
      <c r="BD290" s="1387">
        <f>[2]Pat!$F290</f>
        <v>956</v>
      </c>
      <c r="BE290" s="648">
        <v>0.80760426023477905</v>
      </c>
      <c r="BF290" s="649">
        <v>1</v>
      </c>
      <c r="BG290" s="1374">
        <v>1247.98889641648</v>
      </c>
      <c r="BH290" s="1375">
        <f t="shared" si="211"/>
        <v>1183.7480893452453</v>
      </c>
      <c r="BI290" s="1376">
        <f t="shared" si="210"/>
        <v>1183.7480893452453</v>
      </c>
      <c r="BJ290" s="1378">
        <f t="shared" si="213"/>
        <v>1220.8098451074245</v>
      </c>
      <c r="BK290" s="335">
        <f t="shared" si="212"/>
        <v>2.6140403932582549E-2</v>
      </c>
      <c r="BL290" s="665" t="e">
        <f t="shared" si="214"/>
        <v>#N/A</v>
      </c>
      <c r="BM290" s="683"/>
      <c r="BN290" s="684" t="str">
        <f t="shared" si="215"/>
        <v/>
      </c>
      <c r="BO290" s="685">
        <f t="shared" si="229"/>
        <v>1372.0536438004799</v>
      </c>
      <c r="BP290" s="686">
        <f t="shared" si="230"/>
        <v>829.68769696888853</v>
      </c>
      <c r="BQ290" s="776">
        <v>943.49855968581619</v>
      </c>
      <c r="BR290" s="691">
        <f t="shared" si="216"/>
        <v>0.29391808029251543</v>
      </c>
      <c r="BS290" s="665" t="e">
        <f t="shared" si="217"/>
        <v>#N/A</v>
      </c>
      <c r="BT290" s="683"/>
      <c r="BU290" s="684" t="str">
        <f t="shared" si="218"/>
        <v/>
      </c>
      <c r="BV290" s="695">
        <f t="shared" si="219"/>
        <v>0.45828311659599441</v>
      </c>
      <c r="BW290" s="728">
        <f t="shared" si="220"/>
        <v>-0.11955632425277973</v>
      </c>
      <c r="BX290" s="725">
        <f t="shared" si="224"/>
        <v>0.54225790837981092</v>
      </c>
      <c r="BY290" s="726">
        <f t="shared" si="225"/>
        <v>0.48184985998616403</v>
      </c>
      <c r="BZ290" s="943">
        <f t="shared" si="231"/>
        <v>0.51172781043704507</v>
      </c>
      <c r="CA290" s="947">
        <f t="shared" si="232"/>
        <v>1022.3423978703656</v>
      </c>
      <c r="CB290" s="831">
        <f t="shared" si="226"/>
        <v>9.4779206777033151E-2</v>
      </c>
      <c r="CC290" s="723">
        <f t="shared" si="227"/>
        <v>0.2983549397125923</v>
      </c>
      <c r="CD290" s="723">
        <f t="shared" si="228"/>
        <v>-0.10879652615852599</v>
      </c>
      <c r="CE290" s="786">
        <f>[3]OUTM!M290</f>
        <v>193.53688666464654</v>
      </c>
      <c r="CF290" s="779">
        <f>[1]OUTM!$T578</f>
        <v>0</v>
      </c>
      <c r="CG290" s="781">
        <f>[1]OUTM!$U578</f>
        <v>0</v>
      </c>
    </row>
    <row r="291" spans="1:85" ht="13.8" x14ac:dyDescent="0.25">
      <c r="A291" s="14">
        <v>2017.05</v>
      </c>
      <c r="B291" s="931">
        <f>[2]Pat!$B291/1000</f>
        <v>77.742999999999995</v>
      </c>
      <c r="C291" s="648">
        <v>1.0458404844076301</v>
      </c>
      <c r="D291" s="649">
        <v>1</v>
      </c>
      <c r="E291" s="767">
        <v>74.616367686544905</v>
      </c>
      <c r="F291" s="768">
        <f t="shared" si="233"/>
        <v>74.335427973066146</v>
      </c>
      <c r="G291" s="769">
        <f t="shared" si="234"/>
        <v>74.335427973066146</v>
      </c>
      <c r="H291" s="772">
        <f t="shared" si="239"/>
        <v>75.160569490796007</v>
      </c>
      <c r="I291" s="662">
        <f t="shared" si="240"/>
        <v>1.9924463224630484E-2</v>
      </c>
      <c r="J291" s="665" t="e">
        <f t="shared" si="244"/>
        <v>#N/A</v>
      </c>
      <c r="K291" s="683"/>
      <c r="L291" s="684" t="str">
        <f t="shared" si="221"/>
        <v/>
      </c>
      <c r="M291" s="685">
        <f t="shared" si="251"/>
        <v>83.825822288632608</v>
      </c>
      <c r="N291" s="686">
        <f t="shared" si="252"/>
        <v>63.201821975776333</v>
      </c>
      <c r="O291" s="776">
        <v>59.406235165983816</v>
      </c>
      <c r="P291" s="691">
        <f t="shared" si="235"/>
        <v>0.26519664612298421</v>
      </c>
      <c r="Q291" s="665" t="e">
        <f t="shared" si="245"/>
        <v>#N/A</v>
      </c>
      <c r="R291" s="683"/>
      <c r="S291" s="684" t="str">
        <f t="shared" si="246"/>
        <v/>
      </c>
      <c r="T291" s="695">
        <f t="shared" si="253"/>
        <v>0.50957540159346015</v>
      </c>
      <c r="U291" s="728">
        <f t="shared" si="254"/>
        <v>1.6988408548815226E-2</v>
      </c>
      <c r="V291" s="725">
        <f t="shared" si="260"/>
        <v>0.25028839220744992</v>
      </c>
      <c r="W291" s="726">
        <f t="shared" si="261"/>
        <v>0.25808849165663483</v>
      </c>
      <c r="X291" s="727">
        <f t="shared" si="266"/>
        <v>0.25238078286469068</v>
      </c>
      <c r="Y291" s="724">
        <f t="shared" si="258"/>
        <v>67.625057075109368</v>
      </c>
      <c r="Z291" s="108">
        <f t="shared" si="262"/>
        <v>6.8043152465711701E-2</v>
      </c>
      <c r="AA291" s="723">
        <f t="shared" si="262"/>
        <v>0.26104796967449617</v>
      </c>
      <c r="AB291" s="723">
        <f t="shared" si="262"/>
        <v>-0.12496166474307278</v>
      </c>
      <c r="AC291" s="931">
        <f>[2]Pat!$D291/1000</f>
        <v>143.66900000000001</v>
      </c>
      <c r="AD291" s="648">
        <v>1.0017173116490701</v>
      </c>
      <c r="AE291" s="649">
        <v>1</v>
      </c>
      <c r="AF291" s="767">
        <v>148.55334144560101</v>
      </c>
      <c r="AG291" s="768">
        <f t="shared" si="236"/>
        <v>143.42269852907498</v>
      </c>
      <c r="AH291" s="769">
        <f t="shared" si="237"/>
        <v>143.42269852907498</v>
      </c>
      <c r="AI291" s="772">
        <f t="shared" si="241"/>
        <v>146.60735193558386</v>
      </c>
      <c r="AJ291" s="662">
        <f t="shared" si="242"/>
        <v>-2.2027123859215732E-2</v>
      </c>
      <c r="AK291" s="665" t="e">
        <f t="shared" si="243"/>
        <v>#N/A</v>
      </c>
      <c r="AL291" s="683"/>
      <c r="AM291" s="684" t="str">
        <f t="shared" si="255"/>
        <v/>
      </c>
      <c r="AN291" s="685">
        <f t="shared" si="256"/>
        <v>156.67181779554886</v>
      </c>
      <c r="AO291" s="686">
        <f t="shared" si="257"/>
        <v>120.66071138873835</v>
      </c>
      <c r="AP291" s="776">
        <v>140.06736672106837</v>
      </c>
      <c r="AQ291" s="691">
        <f t="shared" si="238"/>
        <v>4.6691712478176939E-2</v>
      </c>
      <c r="AR291" s="665" t="e">
        <f t="shared" si="247"/>
        <v>#N/A</v>
      </c>
      <c r="AS291" s="683"/>
      <c r="AT291" s="684" t="str">
        <f t="shared" si="248"/>
        <v/>
      </c>
      <c r="AU291" s="695">
        <f t="shared" si="249"/>
        <v>0.12720172581560796</v>
      </c>
      <c r="AV291" s="728">
        <f t="shared" si="250"/>
        <v>-0.14476266168929219</v>
      </c>
      <c r="AW291" s="725">
        <f t="shared" si="263"/>
        <v>0.19803804409129566</v>
      </c>
      <c r="AX291" s="726">
        <f t="shared" si="264"/>
        <v>0.22751311864100976</v>
      </c>
      <c r="AY291" s="727">
        <f t="shared" si="267"/>
        <v>0.14936287637091983</v>
      </c>
      <c r="AZ291" s="724">
        <f t="shared" si="259"/>
        <v>133.21936529749274</v>
      </c>
      <c r="BA291" s="108">
        <f t="shared" si="265"/>
        <v>4.7029155077431911E-2</v>
      </c>
      <c r="BB291" s="723">
        <f t="shared" si="265"/>
        <v>0.1285735137719542</v>
      </c>
      <c r="BC291" s="723">
        <f t="shared" si="265"/>
        <v>-3.4515203617090359E-2</v>
      </c>
      <c r="BD291" s="1387">
        <f>[2]Pat!$F291</f>
        <v>1359</v>
      </c>
      <c r="BE291" s="648">
        <v>1.06102754170852</v>
      </c>
      <c r="BF291" s="649">
        <v>1</v>
      </c>
      <c r="BG291" s="1374">
        <v>1281.1124684188701</v>
      </c>
      <c r="BH291" s="1375">
        <f t="shared" si="211"/>
        <v>1280.8338582914348</v>
      </c>
      <c r="BI291" s="1376">
        <f t="shared" si="210"/>
        <v>1280.8338582914348</v>
      </c>
      <c r="BJ291" s="1378">
        <f t="shared" si="213"/>
        <v>1271.2514572752705</v>
      </c>
      <c r="BK291" s="335">
        <f t="shared" si="212"/>
        <v>4.0487368724994928E-2</v>
      </c>
      <c r="BL291" s="665" t="e">
        <f t="shared" si="214"/>
        <v>#N/A</v>
      </c>
      <c r="BM291" s="683"/>
      <c r="BN291" s="684" t="str">
        <f t="shared" si="215"/>
        <v/>
      </c>
      <c r="BO291" s="685">
        <f t="shared" si="229"/>
        <v>1372.0536438004799</v>
      </c>
      <c r="BP291" s="686">
        <f t="shared" si="230"/>
        <v>872.71610843695782</v>
      </c>
      <c r="BQ291" s="776">
        <v>943.44749411487646</v>
      </c>
      <c r="BR291" s="691">
        <f t="shared" si="216"/>
        <v>0.34745331902962251</v>
      </c>
      <c r="BS291" s="665" t="e">
        <f t="shared" si="217"/>
        <v>#N/A</v>
      </c>
      <c r="BT291" s="683"/>
      <c r="BU291" s="684" t="str">
        <f t="shared" si="218"/>
        <v/>
      </c>
      <c r="BV291" s="695">
        <f t="shared" si="219"/>
        <v>0.45828311659599441</v>
      </c>
      <c r="BW291" s="728">
        <f t="shared" si="220"/>
        <v>-7.4010810568597929E-2</v>
      </c>
      <c r="BX291" s="725">
        <f t="shared" si="224"/>
        <v>0.53752656605171678</v>
      </c>
      <c r="BY291" s="726">
        <f t="shared" si="225"/>
        <v>0.49524011093461051</v>
      </c>
      <c r="BZ291" s="943">
        <f t="shared" si="231"/>
        <v>0.53656737046818703</v>
      </c>
      <c r="CA291" s="947">
        <f t="shared" si="232"/>
        <v>1059.3786918281005</v>
      </c>
      <c r="CB291" s="831">
        <f t="shared" si="226"/>
        <v>9.4779206777033151E-2</v>
      </c>
      <c r="CC291" s="723">
        <f t="shared" si="227"/>
        <v>0.2983549397125923</v>
      </c>
      <c r="CD291" s="723">
        <f t="shared" si="228"/>
        <v>-0.10879652615852599</v>
      </c>
      <c r="CE291" s="786">
        <f>[3]OUTM!M291</f>
        <v>197.34702371578391</v>
      </c>
      <c r="CF291" s="779">
        <f>[1]OUTM!$T579</f>
        <v>0</v>
      </c>
      <c r="CG291" s="781">
        <f>[1]OUTM!$U579</f>
        <v>0</v>
      </c>
    </row>
    <row r="292" spans="1:85" ht="13.8" x14ac:dyDescent="0.25">
      <c r="A292" s="14">
        <v>2017.06</v>
      </c>
      <c r="B292" s="931">
        <f>[2]Pat!$B292/1000</f>
        <v>78.498000000000005</v>
      </c>
      <c r="C292" s="648">
        <v>1.0153028069758101</v>
      </c>
      <c r="D292" s="649">
        <v>1</v>
      </c>
      <c r="E292" s="767">
        <v>75.606332117057306</v>
      </c>
      <c r="F292" s="768">
        <f t="shared" si="233"/>
        <v>77.314865536336725</v>
      </c>
      <c r="G292" s="769">
        <f t="shared" si="234"/>
        <v>77.314865536336725</v>
      </c>
      <c r="H292" s="772">
        <f t="shared" si="239"/>
        <v>76.389157343200935</v>
      </c>
      <c r="I292" s="662">
        <f t="shared" si="240"/>
        <v>1.6214014946518782E-2</v>
      </c>
      <c r="J292" s="665" t="e">
        <f t="shared" si="244"/>
        <v>#N/A</v>
      </c>
      <c r="K292" s="683"/>
      <c r="L292" s="684" t="str">
        <f t="shared" si="221"/>
        <v/>
      </c>
      <c r="M292" s="685">
        <f t="shared" si="251"/>
        <v>84.852527245820085</v>
      </c>
      <c r="N292" s="686">
        <f t="shared" si="252"/>
        <v>64.524873075089758</v>
      </c>
      <c r="O292" s="776">
        <v>59.034475962425816</v>
      </c>
      <c r="P292" s="691">
        <f t="shared" si="235"/>
        <v>0.2939753609707827</v>
      </c>
      <c r="Q292" s="665" t="e">
        <f t="shared" si="245"/>
        <v>#N/A</v>
      </c>
      <c r="R292" s="683"/>
      <c r="S292" s="684" t="str">
        <f t="shared" si="246"/>
        <v/>
      </c>
      <c r="T292" s="695">
        <f t="shared" si="253"/>
        <v>0.54197783569100255</v>
      </c>
      <c r="U292" s="728">
        <f t="shared" si="254"/>
        <v>4.2580815464487776E-2</v>
      </c>
      <c r="V292" s="725">
        <f t="shared" si="260"/>
        <v>0.26261229268789665</v>
      </c>
      <c r="W292" s="726">
        <f t="shared" si="261"/>
        <v>0.25229308931995287</v>
      </c>
      <c r="X292" s="727">
        <f t="shared" si="266"/>
        <v>0.25241918085231263</v>
      </c>
      <c r="Y292" s="724">
        <f t="shared" si="258"/>
        <v>68.949080019614399</v>
      </c>
      <c r="Z292" s="108">
        <f t="shared" si="262"/>
        <v>6.8043152465711701E-2</v>
      </c>
      <c r="AA292" s="723">
        <f t="shared" si="262"/>
        <v>0.26104796967449617</v>
      </c>
      <c r="AB292" s="723">
        <f t="shared" si="262"/>
        <v>-0.12496166474307278</v>
      </c>
      <c r="AC292" s="931">
        <f>[2]Pat!$D292/1000</f>
        <v>137.17599999999999</v>
      </c>
      <c r="AD292" s="648">
        <v>0.94550936520029705</v>
      </c>
      <c r="AE292" s="649">
        <v>1</v>
      </c>
      <c r="AF292" s="767">
        <v>148.61443943785201</v>
      </c>
      <c r="AG292" s="768">
        <f t="shared" si="236"/>
        <v>145.08158781794887</v>
      </c>
      <c r="AH292" s="769">
        <f t="shared" si="237"/>
        <v>145.08158781794887</v>
      </c>
      <c r="AI292" s="772">
        <f t="shared" si="241"/>
        <v>147.98652287742766</v>
      </c>
      <c r="AJ292" s="662">
        <f t="shared" si="242"/>
        <v>9.3632701548372922E-3</v>
      </c>
      <c r="AK292" s="665" t="e">
        <f t="shared" si="243"/>
        <v>#N/A</v>
      </c>
      <c r="AL292" s="683"/>
      <c r="AM292" s="684" t="str">
        <f t="shared" si="255"/>
        <v/>
      </c>
      <c r="AN292" s="685">
        <f t="shared" si="256"/>
        <v>161.60088026590631</v>
      </c>
      <c r="AO292" s="686">
        <f t="shared" si="257"/>
        <v>122.95084996465431</v>
      </c>
      <c r="AP292" s="776">
        <v>139.95556058601096</v>
      </c>
      <c r="AQ292" s="691">
        <f t="shared" si="238"/>
        <v>5.7382230886647845E-2</v>
      </c>
      <c r="AR292" s="665" t="e">
        <f t="shared" si="247"/>
        <v>#N/A</v>
      </c>
      <c r="AS292" s="683"/>
      <c r="AT292" s="684" t="str">
        <f t="shared" si="248"/>
        <v/>
      </c>
      <c r="AU292" s="695">
        <f t="shared" si="249"/>
        <v>0.16376772521667227</v>
      </c>
      <c r="AV292" s="728">
        <f t="shared" si="250"/>
        <v>-0.12779270461786851</v>
      </c>
      <c r="AW292" s="725">
        <f t="shared" si="263"/>
        <v>0.21838968493380406</v>
      </c>
      <c r="AX292" s="726">
        <f t="shared" si="264"/>
        <v>0.21418760583473073</v>
      </c>
      <c r="AY292" s="727">
        <f t="shared" si="267"/>
        <v>0.1691248681402131</v>
      </c>
      <c r="AZ292" s="724">
        <f t="shared" si="259"/>
        <v>135.42984651061181</v>
      </c>
      <c r="BA292" s="108">
        <f t="shared" si="265"/>
        <v>4.7029155077431911E-2</v>
      </c>
      <c r="BB292" s="723">
        <f t="shared" si="265"/>
        <v>0.1285735137719542</v>
      </c>
      <c r="BC292" s="723">
        <f t="shared" si="265"/>
        <v>-3.4515203617090359E-2</v>
      </c>
      <c r="BD292" s="1387">
        <f>[2]Pat!$F292</f>
        <v>1417</v>
      </c>
      <c r="BE292" s="648">
        <v>1.05778631931259</v>
      </c>
      <c r="BF292" s="649">
        <v>1</v>
      </c>
      <c r="BG292" s="1374">
        <v>1306.8584599579401</v>
      </c>
      <c r="BH292" s="1375">
        <f t="shared" si="211"/>
        <v>1339.590023172967</v>
      </c>
      <c r="BI292" s="1376">
        <f t="shared" si="210"/>
        <v>1339.590023172967</v>
      </c>
      <c r="BJ292" s="1378">
        <f t="shared" si="213"/>
        <v>1348.634222130707</v>
      </c>
      <c r="BK292" s="335">
        <f t="shared" si="212"/>
        <v>5.9090578326185299E-2</v>
      </c>
      <c r="BL292" s="665" t="e">
        <f t="shared" si="214"/>
        <v>#N/A</v>
      </c>
      <c r="BM292" s="683"/>
      <c r="BN292" s="684" t="str">
        <f t="shared" si="215"/>
        <v/>
      </c>
      <c r="BO292" s="685">
        <f t="shared" si="229"/>
        <v>1372.0536438004799</v>
      </c>
      <c r="BP292" s="686">
        <f t="shared" si="230"/>
        <v>937.55816669663761</v>
      </c>
      <c r="BQ292" s="776">
        <v>943.32370636852454</v>
      </c>
      <c r="BR292" s="691">
        <f t="shared" si="216"/>
        <v>0.42966217537613915</v>
      </c>
      <c r="BS292" s="665" t="e">
        <f t="shared" si="217"/>
        <v>#N/A</v>
      </c>
      <c r="BT292" s="683"/>
      <c r="BU292" s="684" t="str">
        <f t="shared" si="218"/>
        <v/>
      </c>
      <c r="BV292" s="695">
        <f t="shared" si="219"/>
        <v>0.45828311659599441</v>
      </c>
      <c r="BW292" s="728">
        <f t="shared" si="220"/>
        <v>-5.3719650095993554E-3</v>
      </c>
      <c r="BX292" s="725">
        <f t="shared" si="224"/>
        <v>0.62591092584629271</v>
      </c>
      <c r="BY292" s="726">
        <f t="shared" si="225"/>
        <v>0.5615511035045575</v>
      </c>
      <c r="BZ292" s="943">
        <f t="shared" si="231"/>
        <v>0.57756737916418244</v>
      </c>
      <c r="CA292" s="947">
        <f t="shared" si="232"/>
        <v>1102.6428953577033</v>
      </c>
      <c r="CB292" s="831">
        <f t="shared" si="226"/>
        <v>9.4779206777033151E-2</v>
      </c>
      <c r="CC292" s="723">
        <f t="shared" si="227"/>
        <v>0.2983549397125923</v>
      </c>
      <c r="CD292" s="723">
        <f t="shared" si="228"/>
        <v>-0.10879652615852599</v>
      </c>
      <c r="CE292" s="786">
        <f>[3]OUTM!M292</f>
        <v>199.91152040050525</v>
      </c>
      <c r="CF292" s="779">
        <f>[1]OUTM!$T580</f>
        <v>0</v>
      </c>
      <c r="CG292" s="781">
        <f>[1]OUTM!$U580</f>
        <v>0</v>
      </c>
    </row>
    <row r="293" spans="1:85" ht="13.8" x14ac:dyDescent="0.25">
      <c r="A293" s="14">
        <v>2017.07</v>
      </c>
      <c r="B293" s="931">
        <f>[2]Pat!$B293/1000</f>
        <v>80.956999999999994</v>
      </c>
      <c r="C293" s="648">
        <v>1.05699759587189</v>
      </c>
      <c r="D293" s="649">
        <v>1</v>
      </c>
      <c r="E293" s="767">
        <v>76.377373336427297</v>
      </c>
      <c r="F293" s="768">
        <f t="shared" si="233"/>
        <v>76.59147032706413</v>
      </c>
      <c r="G293" s="769">
        <f t="shared" si="234"/>
        <v>76.59147032706413</v>
      </c>
      <c r="H293" s="772">
        <f t="shared" si="239"/>
        <v>76.609100703889737</v>
      </c>
      <c r="I293" s="662">
        <f t="shared" si="240"/>
        <v>2.8751113248657516E-3</v>
      </c>
      <c r="J293" s="665" t="e">
        <f t="shared" si="244"/>
        <v>#N/A</v>
      </c>
      <c r="K293" s="683"/>
      <c r="L293" s="684" t="str">
        <f t="shared" si="221"/>
        <v/>
      </c>
      <c r="M293" s="685">
        <f t="shared" si="251"/>
        <v>84.852527245820085</v>
      </c>
      <c r="N293" s="686">
        <f t="shared" si="252"/>
        <v>66.164442713903171</v>
      </c>
      <c r="O293" s="776">
        <v>58.647936243128704</v>
      </c>
      <c r="P293" s="691">
        <f t="shared" si="235"/>
        <v>0.30625398967666828</v>
      </c>
      <c r="Q293" s="665" t="e">
        <f t="shared" si="245"/>
        <v>#N/A</v>
      </c>
      <c r="R293" s="683"/>
      <c r="S293" s="684" t="str">
        <f t="shared" si="246"/>
        <v/>
      </c>
      <c r="T293" s="695">
        <f t="shared" si="253"/>
        <v>0.54197783569100255</v>
      </c>
      <c r="U293" s="728">
        <f t="shared" si="254"/>
        <v>7.370707725640413E-2</v>
      </c>
      <c r="V293" s="725">
        <f t="shared" si="260"/>
        <v>0.24398337473710541</v>
      </c>
      <c r="W293" s="726">
        <f t="shared" si="261"/>
        <v>0.21468879381116612</v>
      </c>
      <c r="X293" s="727">
        <f t="shared" si="266"/>
        <v>0.23277515138689009</v>
      </c>
      <c r="Y293" s="724">
        <f t="shared" si="258"/>
        <v>70.201196627768425</v>
      </c>
      <c r="Z293" s="108">
        <f t="shared" si="262"/>
        <v>6.8043152465711701E-2</v>
      </c>
      <c r="AA293" s="723">
        <f t="shared" si="262"/>
        <v>0.26104796967449617</v>
      </c>
      <c r="AB293" s="723">
        <f t="shared" si="262"/>
        <v>-0.12496166474307278</v>
      </c>
      <c r="AC293" s="931">
        <f>[2]Pat!$D293/1000</f>
        <v>157.71799999999999</v>
      </c>
      <c r="AD293" s="648">
        <v>0.995944579039445</v>
      </c>
      <c r="AE293" s="649">
        <v>1</v>
      </c>
      <c r="AF293" s="767">
        <v>147.95343312738501</v>
      </c>
      <c r="AG293" s="768">
        <f t="shared" si="236"/>
        <v>158.36021734473789</v>
      </c>
      <c r="AH293" s="769">
        <f t="shared" si="237"/>
        <v>158.36021734473789</v>
      </c>
      <c r="AI293" s="772">
        <f t="shared" si="241"/>
        <v>151.34212617008063</v>
      </c>
      <c r="AJ293" s="662">
        <f t="shared" si="242"/>
        <v>2.2421802152073247E-2</v>
      </c>
      <c r="AK293" s="665" t="e">
        <f t="shared" si="243"/>
        <v>#N/A</v>
      </c>
      <c r="AL293" s="683"/>
      <c r="AM293" s="684" t="str">
        <f t="shared" si="255"/>
        <v/>
      </c>
      <c r="AN293" s="685">
        <f t="shared" si="256"/>
        <v>161.60088026590631</v>
      </c>
      <c r="AO293" s="686">
        <f t="shared" si="257"/>
        <v>126.27429411958963</v>
      </c>
      <c r="AP293" s="776">
        <v>139.84243659498074</v>
      </c>
      <c r="AQ293" s="691">
        <f t="shared" si="238"/>
        <v>8.2233189403055906E-2</v>
      </c>
      <c r="AR293" s="665" t="e">
        <f t="shared" si="247"/>
        <v>#N/A</v>
      </c>
      <c r="AS293" s="683"/>
      <c r="AT293" s="684" t="str">
        <f t="shared" si="248"/>
        <v/>
      </c>
      <c r="AU293" s="695">
        <f t="shared" si="249"/>
        <v>0.16376772521667227</v>
      </c>
      <c r="AV293" s="728">
        <f t="shared" si="250"/>
        <v>-0.1034734576202434</v>
      </c>
      <c r="AW293" s="725">
        <f t="shared" si="263"/>
        <v>0.25840921266565253</v>
      </c>
      <c r="AX293" s="726">
        <f t="shared" si="264"/>
        <v>0.22763288449968733</v>
      </c>
      <c r="AY293" s="727">
        <f t="shared" si="267"/>
        <v>0.19530901435315684</v>
      </c>
      <c r="AZ293" s="724">
        <f t="shared" si="259"/>
        <v>138.0196373402521</v>
      </c>
      <c r="BA293" s="108">
        <f t="shared" si="265"/>
        <v>4.7029155077431911E-2</v>
      </c>
      <c r="BB293" s="723">
        <f t="shared" si="265"/>
        <v>0.1285735137719542</v>
      </c>
      <c r="BC293" s="723">
        <f t="shared" si="265"/>
        <v>-3.4515203617090359E-2</v>
      </c>
      <c r="BD293" s="1387">
        <f>[2]Pat!$F293</f>
        <v>1442</v>
      </c>
      <c r="BE293" s="648">
        <v>1.00521219680586</v>
      </c>
      <c r="BF293" s="649">
        <v>1</v>
      </c>
      <c r="BG293" s="1374">
        <v>1320.14231884741</v>
      </c>
      <c r="BH293" s="1375">
        <f t="shared" si="211"/>
        <v>1434.5229838854593</v>
      </c>
      <c r="BI293" s="1376">
        <f t="shared" si="210"/>
        <v>1434.5229838854593</v>
      </c>
      <c r="BJ293" s="1378">
        <f t="shared" si="213"/>
        <v>1371.1389812929629</v>
      </c>
      <c r="BK293" s="335">
        <f t="shared" si="212"/>
        <v>1.6549374608571758E-2</v>
      </c>
      <c r="BL293" s="665" t="e">
        <f t="shared" si="214"/>
        <v>#N/A</v>
      </c>
      <c r="BM293" s="683"/>
      <c r="BN293" s="684" t="str">
        <f t="shared" si="215"/>
        <v/>
      </c>
      <c r="BO293" s="685">
        <f t="shared" si="229"/>
        <v>1372.0536438004799</v>
      </c>
      <c r="BP293" s="686">
        <f t="shared" si="230"/>
        <v>994.84858234742728</v>
      </c>
      <c r="BQ293" s="776">
        <v>943.12129887017591</v>
      </c>
      <c r="BR293" s="691">
        <f t="shared" si="216"/>
        <v>0.45383100024942302</v>
      </c>
      <c r="BS293" s="665" t="e">
        <f t="shared" si="217"/>
        <v>#N/A</v>
      </c>
      <c r="BT293" s="683"/>
      <c r="BU293" s="684" t="str">
        <f t="shared" si="218"/>
        <v/>
      </c>
      <c r="BV293" s="695">
        <f t="shared" si="219"/>
        <v>0.45828311659599441</v>
      </c>
      <c r="BW293" s="728">
        <f t="shared" si="220"/>
        <v>5.5211066745439297E-2</v>
      </c>
      <c r="BX293" s="725">
        <f t="shared" si="224"/>
        <v>0.65259649661211938</v>
      </c>
      <c r="BY293" s="726">
        <f t="shared" si="225"/>
        <v>0.49531322481705753</v>
      </c>
      <c r="BZ293" s="943">
        <f t="shared" si="231"/>
        <v>0.54179302045773392</v>
      </c>
      <c r="CA293" s="947">
        <f t="shared" si="232"/>
        <v>1147.7638357180429</v>
      </c>
      <c r="CB293" s="831">
        <f t="shared" si="226"/>
        <v>9.4779206777033151E-2</v>
      </c>
      <c r="CC293" s="723">
        <f t="shared" si="227"/>
        <v>0.2983549397125923</v>
      </c>
      <c r="CD293" s="723">
        <f t="shared" si="228"/>
        <v>-0.10879652615852599</v>
      </c>
      <c r="CE293" s="786">
        <f>[3]OUTM!M293</f>
        <v>201.3178560097212</v>
      </c>
      <c r="CF293" s="779">
        <f>[1]OUTM!$T581</f>
        <v>0</v>
      </c>
      <c r="CG293" s="781">
        <f>[1]OUTM!$U581</f>
        <v>0</v>
      </c>
    </row>
    <row r="294" spans="1:85" ht="13.8" x14ac:dyDescent="0.25">
      <c r="A294" s="14">
        <v>2017.08</v>
      </c>
      <c r="B294" s="931">
        <f>[2]Pat!$B294/1000</f>
        <v>87.361999999999995</v>
      </c>
      <c r="C294" s="648">
        <v>1.1504294770063099</v>
      </c>
      <c r="D294" s="649">
        <v>1</v>
      </c>
      <c r="E294" s="767">
        <v>77.231225980797305</v>
      </c>
      <c r="F294" s="768">
        <f t="shared" si="233"/>
        <v>75.938596625093979</v>
      </c>
      <c r="G294" s="769">
        <f t="shared" si="234"/>
        <v>75.938596625093979</v>
      </c>
      <c r="H294" s="772">
        <f t="shared" si="239"/>
        <v>76.252512810999974</v>
      </c>
      <c r="I294" s="662">
        <f t="shared" si="240"/>
        <v>-4.6655079913110256E-3</v>
      </c>
      <c r="J294" s="665" t="e">
        <f t="shared" si="244"/>
        <v>#N/A</v>
      </c>
      <c r="K294" s="683"/>
      <c r="L294" s="684" t="str">
        <f t="shared" si="221"/>
        <v/>
      </c>
      <c r="M294" s="685">
        <f t="shared" si="251"/>
        <v>84.852527245820085</v>
      </c>
      <c r="N294" s="686">
        <f t="shared" si="252"/>
        <v>68.031952795370117</v>
      </c>
      <c r="O294" s="776">
        <v>58.246482707964383</v>
      </c>
      <c r="P294" s="691">
        <f t="shared" si="235"/>
        <v>0.30913506302713656</v>
      </c>
      <c r="Q294" s="665" t="e">
        <f t="shared" si="245"/>
        <v>#N/A</v>
      </c>
      <c r="R294" s="683"/>
      <c r="S294" s="684" t="str">
        <f t="shared" si="246"/>
        <v/>
      </c>
      <c r="T294" s="695">
        <f t="shared" si="253"/>
        <v>0.54197783569100255</v>
      </c>
      <c r="U294" s="728">
        <f t="shared" si="254"/>
        <v>0.10902302378758999</v>
      </c>
      <c r="V294" s="725">
        <f t="shared" si="260"/>
        <v>0.20649231979776861</v>
      </c>
      <c r="W294" s="726">
        <f t="shared" si="261"/>
        <v>0.16491631838621101</v>
      </c>
      <c r="X294" s="727">
        <f t="shared" si="266"/>
        <v>0.20486778993906296</v>
      </c>
      <c r="Y294" s="724">
        <f t="shared" si="258"/>
        <v>71.288754197370395</v>
      </c>
      <c r="Z294" s="108">
        <f t="shared" si="262"/>
        <v>6.8043152465711701E-2</v>
      </c>
      <c r="AA294" s="723">
        <f t="shared" si="262"/>
        <v>0.26104796967449617</v>
      </c>
      <c r="AB294" s="723">
        <f t="shared" si="262"/>
        <v>-0.12496166474307278</v>
      </c>
      <c r="AC294" s="931">
        <f>[2]Pat!$D294/1000</f>
        <v>164.94900000000001</v>
      </c>
      <c r="AD294" s="648">
        <v>1.14893809128339</v>
      </c>
      <c r="AE294" s="649">
        <v>1</v>
      </c>
      <c r="AF294" s="767">
        <v>147.26330027425499</v>
      </c>
      <c r="AG294" s="768">
        <f t="shared" si="236"/>
        <v>143.56648217289779</v>
      </c>
      <c r="AH294" s="769">
        <f t="shared" si="237"/>
        <v>143.56648217289779</v>
      </c>
      <c r="AI294" s="772">
        <f t="shared" si="241"/>
        <v>147.20285684150042</v>
      </c>
      <c r="AJ294" s="662">
        <f t="shared" si="242"/>
        <v>-2.7731396133750235E-2</v>
      </c>
      <c r="AK294" s="665" t="e">
        <f t="shared" si="243"/>
        <v>#N/A</v>
      </c>
      <c r="AL294" s="683"/>
      <c r="AM294" s="684" t="str">
        <f t="shared" si="255"/>
        <v/>
      </c>
      <c r="AN294" s="685">
        <f t="shared" si="256"/>
        <v>161.60088026590631</v>
      </c>
      <c r="AO294" s="686">
        <f t="shared" si="257"/>
        <v>130.78831028470151</v>
      </c>
      <c r="AP294" s="776">
        <v>139.72766619095998</v>
      </c>
      <c r="AQ294" s="691">
        <f t="shared" si="238"/>
        <v>5.3498286018206276E-2</v>
      </c>
      <c r="AR294" s="665" t="e">
        <f t="shared" si="247"/>
        <v>#N/A</v>
      </c>
      <c r="AS294" s="683"/>
      <c r="AT294" s="684" t="str">
        <f t="shared" si="248"/>
        <v/>
      </c>
      <c r="AU294" s="695">
        <f t="shared" si="249"/>
        <v>0.16376772521667227</v>
      </c>
      <c r="AV294" s="728">
        <f t="shared" si="250"/>
        <v>-7.0668352253095534E-2</v>
      </c>
      <c r="AW294" s="725">
        <f t="shared" si="263"/>
        <v>0.21997338775212394</v>
      </c>
      <c r="AX294" s="726">
        <f t="shared" si="264"/>
        <v>0.12628114178792016</v>
      </c>
      <c r="AY294" s="727">
        <f t="shared" si="267"/>
        <v>0.15784466988072987</v>
      </c>
      <c r="AZ294" s="724">
        <f t="shared" si="259"/>
        <v>140.23148279464894</v>
      </c>
      <c r="BA294" s="108">
        <f t="shared" si="265"/>
        <v>4.7029155077431911E-2</v>
      </c>
      <c r="BB294" s="723">
        <f t="shared" si="265"/>
        <v>0.1285735137719542</v>
      </c>
      <c r="BC294" s="723">
        <f t="shared" si="265"/>
        <v>-3.4515203617090359E-2</v>
      </c>
      <c r="BD294" s="1387">
        <f>[2]Pat!$F294</f>
        <v>1394</v>
      </c>
      <c r="BE294" s="648">
        <v>1.0925450434658199</v>
      </c>
      <c r="BF294" s="649">
        <v>1</v>
      </c>
      <c r="BG294" s="1374">
        <v>1322.92412031152</v>
      </c>
      <c r="BH294" s="1375">
        <f t="shared" si="211"/>
        <v>1275.9199342279667</v>
      </c>
      <c r="BI294" s="1376">
        <f t="shared" si="210"/>
        <v>1275.9199342279667</v>
      </c>
      <c r="BJ294" s="1378">
        <f t="shared" si="213"/>
        <v>1312.0790287006598</v>
      </c>
      <c r="BK294" s="335">
        <f t="shared" si="212"/>
        <v>-4.4028843649333287E-2</v>
      </c>
      <c r="BL294" s="665" t="e">
        <f t="shared" si="214"/>
        <v>#N/A</v>
      </c>
      <c r="BM294" s="683"/>
      <c r="BN294" s="684" t="str">
        <f t="shared" si="215"/>
        <v/>
      </c>
      <c r="BO294" s="685">
        <f t="shared" si="229"/>
        <v>1372.0536438004799</v>
      </c>
      <c r="BP294" s="686">
        <f t="shared" si="230"/>
        <v>1082.8975080785181</v>
      </c>
      <c r="BQ294" s="776">
        <v>942.83647845921575</v>
      </c>
      <c r="BR294" s="691">
        <f t="shared" si="216"/>
        <v>0.39162946987887071</v>
      </c>
      <c r="BS294" s="665" t="e">
        <f t="shared" si="217"/>
        <v>#N/A</v>
      </c>
      <c r="BT294" s="683"/>
      <c r="BU294" s="684" t="str">
        <f t="shared" si="218"/>
        <v/>
      </c>
      <c r="BV294" s="695">
        <f t="shared" si="219"/>
        <v>0.45828311659599441</v>
      </c>
      <c r="BW294" s="728">
        <f t="shared" si="220"/>
        <v>0.14838282472756092</v>
      </c>
      <c r="BX294" s="725">
        <f t="shared" si="224"/>
        <v>0.50344311972263789</v>
      </c>
      <c r="BY294" s="726">
        <f t="shared" si="225"/>
        <v>0.28019258099296929</v>
      </c>
      <c r="BZ294" s="943">
        <f t="shared" si="231"/>
        <v>0.41927334539624295</v>
      </c>
      <c r="CA294" s="947">
        <f t="shared" si="232"/>
        <v>1184.3774124066847</v>
      </c>
      <c r="CB294" s="831">
        <f t="shared" si="226"/>
        <v>9.4779206777033151E-2</v>
      </c>
      <c r="CC294" s="723">
        <f t="shared" si="227"/>
        <v>0.2983549397125923</v>
      </c>
      <c r="CD294" s="723">
        <f t="shared" si="228"/>
        <v>-0.10879652615852599</v>
      </c>
      <c r="CE294" s="786">
        <f>[3]OUTM!M294</f>
        <v>202.29826241561489</v>
      </c>
      <c r="CF294" s="779">
        <f>[1]OUTM!$T582</f>
        <v>0</v>
      </c>
      <c r="CG294" s="781">
        <f>[1]OUTM!$U582</f>
        <v>0</v>
      </c>
    </row>
    <row r="295" spans="1:85" ht="13.8" x14ac:dyDescent="0.25">
      <c r="A295" s="14">
        <v>2017.09</v>
      </c>
      <c r="B295" s="931">
        <f>[2]Pat!$B295/1000</f>
        <v>80.396000000000001</v>
      </c>
      <c r="C295" s="648">
        <v>1.05035984387995</v>
      </c>
      <c r="D295" s="649">
        <v>1</v>
      </c>
      <c r="E295" s="767">
        <v>78.176579798520095</v>
      </c>
      <c r="F295" s="768">
        <f t="shared" si="233"/>
        <v>76.541387666747852</v>
      </c>
      <c r="G295" s="769">
        <f t="shared" si="234"/>
        <v>76.541387666747852</v>
      </c>
      <c r="H295" s="772">
        <f t="shared" si="239"/>
        <v>77.065068854816616</v>
      </c>
      <c r="I295" s="662">
        <f t="shared" si="240"/>
        <v>1.0599745219577935E-2</v>
      </c>
      <c r="J295" s="665" t="e">
        <f t="shared" si="244"/>
        <v>#N/A</v>
      </c>
      <c r="K295" s="683"/>
      <c r="L295" s="684" t="str">
        <f t="shared" si="221"/>
        <v/>
      </c>
      <c r="M295" s="685">
        <f t="shared" si="251"/>
        <v>84.852527245820085</v>
      </c>
      <c r="N295" s="686">
        <f t="shared" si="252"/>
        <v>68.576626278925986</v>
      </c>
      <c r="O295" s="776">
        <v>57.83007531311037</v>
      </c>
      <c r="P295" s="691">
        <f t="shared" si="235"/>
        <v>0.33261228586616731</v>
      </c>
      <c r="Q295" s="665" t="e">
        <f t="shared" si="245"/>
        <v>#N/A</v>
      </c>
      <c r="R295" s="683"/>
      <c r="S295" s="684" t="str">
        <f t="shared" si="246"/>
        <v/>
      </c>
      <c r="T295" s="695">
        <f t="shared" si="253"/>
        <v>0.54197783569100255</v>
      </c>
      <c r="U295" s="728">
        <f t="shared" si="254"/>
        <v>0.12618929974410431</v>
      </c>
      <c r="V295" s="725">
        <f t="shared" si="260"/>
        <v>0.19434669426057471</v>
      </c>
      <c r="W295" s="726">
        <f t="shared" si="261"/>
        <v>0.15469548741430206</v>
      </c>
      <c r="X295" s="727">
        <f t="shared" si="266"/>
        <v>0.19539782589091437</v>
      </c>
      <c r="Y295" s="724">
        <f t="shared" si="258"/>
        <v>72.333770512347627</v>
      </c>
      <c r="Z295" s="108">
        <f t="shared" si="262"/>
        <v>6.8043152465711701E-2</v>
      </c>
      <c r="AA295" s="723">
        <f t="shared" si="262"/>
        <v>0.26104796967449617</v>
      </c>
      <c r="AB295" s="723">
        <f t="shared" si="262"/>
        <v>-0.12496166474307278</v>
      </c>
      <c r="AC295" s="931">
        <f>[2]Pat!$D295/1000</f>
        <v>161.06800000000001</v>
      </c>
      <c r="AD295" s="648">
        <v>1.12384853192192</v>
      </c>
      <c r="AE295" s="649">
        <v>1</v>
      </c>
      <c r="AF295" s="767">
        <v>147.028767195543</v>
      </c>
      <c r="AG295" s="768">
        <f t="shared" si="236"/>
        <v>143.31824567546821</v>
      </c>
      <c r="AH295" s="769">
        <f t="shared" si="237"/>
        <v>143.31824567546821</v>
      </c>
      <c r="AI295" s="772">
        <f t="shared" si="241"/>
        <v>143.78257637981642</v>
      </c>
      <c r="AJ295" s="662">
        <f t="shared" si="242"/>
        <v>-2.3509341699285091E-2</v>
      </c>
      <c r="AK295" s="665" t="e">
        <f t="shared" si="243"/>
        <v>#N/A</v>
      </c>
      <c r="AL295" s="683"/>
      <c r="AM295" s="684" t="str">
        <f t="shared" si="255"/>
        <v/>
      </c>
      <c r="AN295" s="685">
        <f t="shared" si="256"/>
        <v>161.60088026590631</v>
      </c>
      <c r="AO295" s="686">
        <f t="shared" si="257"/>
        <v>136.17094282881962</v>
      </c>
      <c r="AP295" s="776">
        <v>139.61098052456117</v>
      </c>
      <c r="AQ295" s="691">
        <f t="shared" si="238"/>
        <v>2.9880141515955971E-2</v>
      </c>
      <c r="AR295" s="665" t="e">
        <f t="shared" si="247"/>
        <v>#N/A</v>
      </c>
      <c r="AS295" s="683"/>
      <c r="AT295" s="684" t="str">
        <f t="shared" si="248"/>
        <v/>
      </c>
      <c r="AU295" s="695">
        <f t="shared" si="249"/>
        <v>0.16376772521667227</v>
      </c>
      <c r="AV295" s="728">
        <f t="shared" si="250"/>
        <v>-3.1644983754070655E-2</v>
      </c>
      <c r="AW295" s="725">
        <f t="shared" si="263"/>
        <v>0.16943133309896408</v>
      </c>
      <c r="AX295" s="726">
        <f t="shared" si="264"/>
        <v>4.7250527437780354E-2</v>
      </c>
      <c r="AY295" s="727">
        <f t="shared" si="267"/>
        <v>0.12297804934435197</v>
      </c>
      <c r="AZ295" s="724">
        <f t="shared" si="259"/>
        <v>141.96745999591246</v>
      </c>
      <c r="BA295" s="108">
        <f t="shared" si="265"/>
        <v>4.7029155077431911E-2</v>
      </c>
      <c r="BB295" s="723">
        <f t="shared" si="265"/>
        <v>0.1285735137719542</v>
      </c>
      <c r="BC295" s="723">
        <f t="shared" si="265"/>
        <v>-3.4515203617090359E-2</v>
      </c>
      <c r="BD295" s="1387">
        <f>[2]Pat!$F295</f>
        <v>1354</v>
      </c>
      <c r="BE295" s="648">
        <v>1.0729398942709101</v>
      </c>
      <c r="BF295" s="649">
        <v>1</v>
      </c>
      <c r="BG295" s="1374">
        <v>1322.6499969260999</v>
      </c>
      <c r="BH295" s="1375">
        <f t="shared" si="211"/>
        <v>1261.9532624612466</v>
      </c>
      <c r="BI295" s="1376">
        <f t="shared" si="210"/>
        <v>1261.9532624612466</v>
      </c>
      <c r="BJ295" s="1378">
        <f t="shared" si="213"/>
        <v>1258.5806312701964</v>
      </c>
      <c r="BK295" s="335">
        <f t="shared" si="212"/>
        <v>-4.1628321112467642E-2</v>
      </c>
      <c r="BL295" s="665" t="e">
        <f t="shared" si="214"/>
        <v>#N/A</v>
      </c>
      <c r="BM295" s="683"/>
      <c r="BN295" s="684" t="str">
        <f t="shared" si="215"/>
        <v/>
      </c>
      <c r="BO295" s="685">
        <f t="shared" si="229"/>
        <v>1372.0536438004799</v>
      </c>
      <c r="BP295" s="686">
        <f t="shared" si="230"/>
        <v>1006.7110705412155</v>
      </c>
      <c r="BQ295" s="776">
        <v>942.46767428906082</v>
      </c>
      <c r="BR295" s="691">
        <f t="shared" si="216"/>
        <v>0.3354098666774874</v>
      </c>
      <c r="BS295" s="665" t="e">
        <f t="shared" si="217"/>
        <v>#N/A</v>
      </c>
      <c r="BT295" s="683"/>
      <c r="BU295" s="684" t="str">
        <f t="shared" si="218"/>
        <v/>
      </c>
      <c r="BV295" s="695">
        <f t="shared" si="219"/>
        <v>0.45828311659599441</v>
      </c>
      <c r="BW295" s="728">
        <f t="shared" si="220"/>
        <v>7.550216945305932E-2</v>
      </c>
      <c r="BX295" s="725">
        <f t="shared" si="224"/>
        <v>0.34240271801443423</v>
      </c>
      <c r="BY295" s="726">
        <f t="shared" si="225"/>
        <v>0.11872079961464221</v>
      </c>
      <c r="BZ295" s="943">
        <f t="shared" si="231"/>
        <v>0.31166959718667298</v>
      </c>
      <c r="CA295" s="947">
        <f t="shared" si="232"/>
        <v>1211.1292844544812</v>
      </c>
      <c r="CB295" s="831">
        <f t="shared" si="226"/>
        <v>9.4779206777033151E-2</v>
      </c>
      <c r="CC295" s="723">
        <f t="shared" si="227"/>
        <v>0.2983549397125923</v>
      </c>
      <c r="CD295" s="723">
        <f t="shared" si="228"/>
        <v>-0.10879652615852599</v>
      </c>
      <c r="CE295" s="786">
        <f>[3]OUTM!M295</f>
        <v>207.72923394636675</v>
      </c>
      <c r="CF295" s="779">
        <f>[1]OUTM!$T583</f>
        <v>0</v>
      </c>
      <c r="CG295" s="781">
        <f>[1]OUTM!$U583</f>
        <v>0</v>
      </c>
    </row>
    <row r="296" spans="1:85" ht="13.8" x14ac:dyDescent="0.25">
      <c r="A296" s="14">
        <v>2017.1</v>
      </c>
      <c r="B296" s="931">
        <f>[2]Pat!$B296/1000</f>
        <v>78.716999999999999</v>
      </c>
      <c r="C296" s="648">
        <v>0.99341354514155</v>
      </c>
      <c r="D296" s="649">
        <v>1</v>
      </c>
      <c r="E296" s="767">
        <v>79.516060854099194</v>
      </c>
      <c r="F296" s="768">
        <f t="shared" si="233"/>
        <v>79.238903460676823</v>
      </c>
      <c r="G296" s="769">
        <f t="shared" si="234"/>
        <v>79.238903460676823</v>
      </c>
      <c r="H296" s="772">
        <f t="shared" si="239"/>
        <v>79.51694953459058</v>
      </c>
      <c r="I296" s="662">
        <f t="shared" si="240"/>
        <v>3.1320085566539722E-2</v>
      </c>
      <c r="J296" s="665" t="e">
        <f t="shared" si="244"/>
        <v>#N/A</v>
      </c>
      <c r="K296" s="683"/>
      <c r="L296" s="684" t="str">
        <f t="shared" si="221"/>
        <v/>
      </c>
      <c r="M296" s="685">
        <f t="shared" si="251"/>
        <v>84.852527245820085</v>
      </c>
      <c r="N296" s="686">
        <f t="shared" si="252"/>
        <v>61.255066876706657</v>
      </c>
      <c r="O296" s="776">
        <v>57.398767503997057</v>
      </c>
      <c r="P296" s="691">
        <f t="shared" si="235"/>
        <v>0.38534245581237059</v>
      </c>
      <c r="Q296" s="665" t="e">
        <f t="shared" si="245"/>
        <v>#N/A</v>
      </c>
      <c r="R296" s="683"/>
      <c r="S296" s="684" t="str">
        <f t="shared" si="246"/>
        <v/>
      </c>
      <c r="T296" s="695">
        <f t="shared" si="253"/>
        <v>0.54197783569100255</v>
      </c>
      <c r="U296" s="728">
        <f t="shared" si="254"/>
        <v>0.13369917023881528</v>
      </c>
      <c r="V296" s="725">
        <f t="shared" si="260"/>
        <v>0.20180789368126328</v>
      </c>
      <c r="W296" s="726">
        <f t="shared" si="261"/>
        <v>0.19099866506918994</v>
      </c>
      <c r="X296" s="727">
        <f t="shared" si="266"/>
        <v>0.2103023694345092</v>
      </c>
      <c r="Y296" s="724">
        <f t="shared" si="258"/>
        <v>73.446479414071575</v>
      </c>
      <c r="Z296" s="108">
        <f t="shared" si="262"/>
        <v>6.8043152465711701E-2</v>
      </c>
      <c r="AA296" s="723">
        <f t="shared" si="262"/>
        <v>0.26104796967449617</v>
      </c>
      <c r="AB296" s="723">
        <f t="shared" si="262"/>
        <v>-0.12496166474307278</v>
      </c>
      <c r="AC296" s="931">
        <f>[2]Pat!$D296/1000</f>
        <v>159.15299999999999</v>
      </c>
      <c r="AD296" s="648">
        <v>1.0981572475578101</v>
      </c>
      <c r="AE296" s="649">
        <v>1</v>
      </c>
      <c r="AF296" s="767">
        <v>147.896673908362</v>
      </c>
      <c r="AG296" s="768">
        <f t="shared" si="236"/>
        <v>144.9273319954315</v>
      </c>
      <c r="AH296" s="769">
        <f t="shared" si="237"/>
        <v>144.9273319954315</v>
      </c>
      <c r="AI296" s="772">
        <f t="shared" si="241"/>
        <v>145.7202272322788</v>
      </c>
      <c r="AJ296" s="662">
        <f t="shared" si="242"/>
        <v>1.3386259217414645E-2</v>
      </c>
      <c r="AK296" s="665" t="e">
        <f t="shared" si="243"/>
        <v>#N/A</v>
      </c>
      <c r="AL296" s="683"/>
      <c r="AM296" s="684" t="str">
        <f t="shared" si="255"/>
        <v/>
      </c>
      <c r="AN296" s="685">
        <f t="shared" si="256"/>
        <v>161.60088026590631</v>
      </c>
      <c r="AO296" s="686">
        <f t="shared" si="257"/>
        <v>137.97058447988599</v>
      </c>
      <c r="AP296" s="776">
        <v>139.49214955839395</v>
      </c>
      <c r="AQ296" s="691">
        <f t="shared" si="238"/>
        <v>4.4648230696865632E-2</v>
      </c>
      <c r="AR296" s="665" t="e">
        <f t="shared" si="247"/>
        <v>#N/A</v>
      </c>
      <c r="AS296" s="683"/>
      <c r="AT296" s="684" t="str">
        <f t="shared" si="248"/>
        <v/>
      </c>
      <c r="AU296" s="695">
        <f t="shared" si="249"/>
        <v>0.16376772521667227</v>
      </c>
      <c r="AV296" s="728">
        <f t="shared" si="250"/>
        <v>-1.8068578275374891E-2</v>
      </c>
      <c r="AW296" s="725">
        <f t="shared" si="263"/>
        <v>0.15399755942624926</v>
      </c>
      <c r="AX296" s="726">
        <f t="shared" si="264"/>
        <v>4.9346262704553556E-2</v>
      </c>
      <c r="AY296" s="727">
        <f t="shared" si="267"/>
        <v>0.12366752021843275</v>
      </c>
      <c r="AZ296" s="724">
        <f t="shared" si="259"/>
        <v>143.5879544219699</v>
      </c>
      <c r="BA296" s="108">
        <f t="shared" si="265"/>
        <v>4.7029155077431911E-2</v>
      </c>
      <c r="BB296" s="723">
        <f t="shared" si="265"/>
        <v>0.1285735137719542</v>
      </c>
      <c r="BC296" s="723">
        <f t="shared" si="265"/>
        <v>-3.4515203617090359E-2</v>
      </c>
      <c r="BD296" s="1387">
        <f>[2]Pat!$F296</f>
        <v>1447</v>
      </c>
      <c r="BE296" s="648">
        <v>1.17213820273257</v>
      </c>
      <c r="BF296" s="649">
        <v>1</v>
      </c>
      <c r="BG296" s="1374">
        <v>1323.9527262781801</v>
      </c>
      <c r="BH296" s="1375">
        <f t="shared" si="211"/>
        <v>1234.4960659303256</v>
      </c>
      <c r="BI296" s="1376">
        <f t="shared" si="210"/>
        <v>1234.4960659303256</v>
      </c>
      <c r="BJ296" s="1378">
        <f t="shared" si="213"/>
        <v>1287.7561457856918</v>
      </c>
      <c r="BK296" s="335">
        <f t="shared" si="212"/>
        <v>2.2916679065755976E-2</v>
      </c>
      <c r="BL296" s="665" t="e">
        <f t="shared" si="214"/>
        <v>#N/A</v>
      </c>
      <c r="BM296" s="683"/>
      <c r="BN296" s="684" t="str">
        <f t="shared" si="215"/>
        <v/>
      </c>
      <c r="BO296" s="685">
        <f t="shared" si="229"/>
        <v>1372.0536438004799</v>
      </c>
      <c r="BP296" s="686">
        <f t="shared" si="230"/>
        <v>921.74202010737622</v>
      </c>
      <c r="BQ296" s="776">
        <v>942.01523266032541</v>
      </c>
      <c r="BR296" s="691">
        <f t="shared" si="216"/>
        <v>0.36702263523803835</v>
      </c>
      <c r="BS296" s="665" t="e">
        <f t="shared" si="217"/>
        <v>#N/A</v>
      </c>
      <c r="BT296" s="683"/>
      <c r="BU296" s="684" t="str">
        <f t="shared" si="218"/>
        <v/>
      </c>
      <c r="BV296" s="695">
        <f t="shared" si="219"/>
        <v>0.45828311659599441</v>
      </c>
      <c r="BW296" s="728">
        <f t="shared" si="220"/>
        <v>-1.4344837860034598E-2</v>
      </c>
      <c r="BX296" s="725">
        <f t="shared" si="224"/>
        <v>0.29442426579844438</v>
      </c>
      <c r="BY296" s="726">
        <f t="shared" si="225"/>
        <v>0.11992079662972666</v>
      </c>
      <c r="BZ296" s="943">
        <f t="shared" si="231"/>
        <v>0.2914463516496224</v>
      </c>
      <c r="CA296" s="947">
        <f t="shared" si="232"/>
        <v>1235.5382480743365</v>
      </c>
      <c r="CB296" s="831">
        <f t="shared" si="226"/>
        <v>9.4779206777033151E-2</v>
      </c>
      <c r="CC296" s="723">
        <f t="shared" si="227"/>
        <v>0.2983549397125923</v>
      </c>
      <c r="CD296" s="723">
        <f t="shared" si="228"/>
        <v>-0.10879652615852599</v>
      </c>
      <c r="CE296" s="786">
        <f>[3]OUTM!M296</f>
        <v>213.68461767465598</v>
      </c>
      <c r="CF296" s="779">
        <f>[1]OUTM!$T584</f>
        <v>0</v>
      </c>
      <c r="CG296" s="781">
        <f>[1]OUTM!$U584</f>
        <v>0</v>
      </c>
    </row>
    <row r="297" spans="1:85" ht="13.8" x14ac:dyDescent="0.25">
      <c r="A297" s="14">
        <v>2017.11</v>
      </c>
      <c r="B297" s="931">
        <f>[2]Pat!$B297/1000</f>
        <v>73.349999999999994</v>
      </c>
      <c r="C297" s="648">
        <v>0.88321774074875004</v>
      </c>
      <c r="D297" s="649">
        <v>1</v>
      </c>
      <c r="E297" s="767">
        <v>81.100159038242296</v>
      </c>
      <c r="F297" s="768">
        <f t="shared" si="233"/>
        <v>83.048603550260836</v>
      </c>
      <c r="G297" s="769">
        <f t="shared" si="234"/>
        <v>83.048603550260836</v>
      </c>
      <c r="H297" s="772">
        <f t="shared" si="239"/>
        <v>82.003021278967353</v>
      </c>
      <c r="I297" s="662">
        <f t="shared" si="240"/>
        <v>3.0785890821954882E-2</v>
      </c>
      <c r="J297" s="665" t="e">
        <f t="shared" si="244"/>
        <v>#N/A</v>
      </c>
      <c r="K297" s="683"/>
      <c r="L297" s="684" t="str">
        <f t="shared" si="221"/>
        <v/>
      </c>
      <c r="M297" s="685">
        <f t="shared" si="251"/>
        <v>84.852527245820085</v>
      </c>
      <c r="N297" s="686">
        <f t="shared" si="252"/>
        <v>57.081375228641249</v>
      </c>
      <c r="O297" s="776">
        <v>56.952712596218603</v>
      </c>
      <c r="P297" s="691">
        <f t="shared" si="235"/>
        <v>0.4398439958487943</v>
      </c>
      <c r="Q297" s="665" t="e">
        <f t="shared" si="245"/>
        <v>#N/A</v>
      </c>
      <c r="R297" s="683"/>
      <c r="S297" s="684" t="str">
        <f t="shared" si="246"/>
        <v/>
      </c>
      <c r="T297" s="695">
        <f t="shared" si="253"/>
        <v>0.54197783569100255</v>
      </c>
      <c r="U297" s="728">
        <f t="shared" si="254"/>
        <v>9.009187618216119E-2</v>
      </c>
      <c r="V297" s="725">
        <f t="shared" si="260"/>
        <v>0.20536039183852495</v>
      </c>
      <c r="W297" s="726">
        <f t="shared" si="261"/>
        <v>0.22561717370824419</v>
      </c>
      <c r="X297" s="727">
        <f t="shared" si="266"/>
        <v>0.22511263381099189</v>
      </c>
      <c r="Y297" s="724">
        <f t="shared" si="258"/>
        <v>74.610735121038005</v>
      </c>
      <c r="Z297" s="108">
        <f t="shared" si="262"/>
        <v>6.8043152465711701E-2</v>
      </c>
      <c r="AA297" s="723">
        <f t="shared" si="262"/>
        <v>0.26104796967449617</v>
      </c>
      <c r="AB297" s="723">
        <f t="shared" si="262"/>
        <v>-0.12496166474307278</v>
      </c>
      <c r="AC297" s="931">
        <f>[2]Pat!$D297/1000</f>
        <v>159.00700000000001</v>
      </c>
      <c r="AD297" s="648">
        <v>0.91712505860500504</v>
      </c>
      <c r="AE297" s="649">
        <v>0</v>
      </c>
      <c r="AF297" s="767">
        <v>149.707999262784</v>
      </c>
      <c r="AG297" s="768">
        <f t="shared" si="236"/>
        <v>173.37548299231725</v>
      </c>
      <c r="AH297" s="769">
        <f t="shared" si="237"/>
        <v>149.707999262784</v>
      </c>
      <c r="AI297" s="772">
        <f t="shared" si="241"/>
        <v>149.79019420913139</v>
      </c>
      <c r="AJ297" s="662">
        <f t="shared" si="242"/>
        <v>2.754707820728676E-2</v>
      </c>
      <c r="AK297" s="665" t="e">
        <f t="shared" si="243"/>
        <v>#N/A</v>
      </c>
      <c r="AL297" s="683"/>
      <c r="AM297" s="684" t="str">
        <f t="shared" si="255"/>
        <v/>
      </c>
      <c r="AN297" s="685">
        <f t="shared" si="256"/>
        <v>161.60088026590631</v>
      </c>
      <c r="AO297" s="686">
        <f t="shared" si="257"/>
        <v>138.33816670651601</v>
      </c>
      <c r="AP297" s="776">
        <v>139.37096491444416</v>
      </c>
      <c r="AQ297" s="691">
        <f t="shared" si="238"/>
        <v>7.4758966482604938E-2</v>
      </c>
      <c r="AR297" s="665" t="e">
        <f t="shared" si="247"/>
        <v>#N/A</v>
      </c>
      <c r="AS297" s="683"/>
      <c r="AT297" s="684" t="str">
        <f t="shared" si="248"/>
        <v/>
      </c>
      <c r="AU297" s="695">
        <f t="shared" si="249"/>
        <v>0.16376772521667227</v>
      </c>
      <c r="AV297" s="728">
        <f t="shared" si="250"/>
        <v>-7.0249546957436015E-3</v>
      </c>
      <c r="AW297" s="725">
        <f t="shared" si="263"/>
        <v>0.14528732639076347</v>
      </c>
      <c r="AX297" s="726">
        <f t="shared" si="264"/>
        <v>8.1198185840089199E-2</v>
      </c>
      <c r="AY297" s="727">
        <f t="shared" si="267"/>
        <v>0.13565946012006358</v>
      </c>
      <c r="AZ297" s="724">
        <f t="shared" si="259"/>
        <v>145.17144474900573</v>
      </c>
      <c r="BA297" s="108">
        <f t="shared" si="265"/>
        <v>4.7029155077431911E-2</v>
      </c>
      <c r="BB297" s="723">
        <f t="shared" si="265"/>
        <v>0.1285735137719542</v>
      </c>
      <c r="BC297" s="723">
        <f t="shared" si="265"/>
        <v>-3.4515203617090359E-2</v>
      </c>
      <c r="BD297" s="1387">
        <f>[2]Pat!$F297</f>
        <v>1676</v>
      </c>
      <c r="BE297" s="648">
        <v>1.1802158733074799</v>
      </c>
      <c r="BF297" s="649">
        <v>1</v>
      </c>
      <c r="BG297" s="1374">
        <v>1326.53828903044</v>
      </c>
      <c r="BH297" s="1375">
        <f t="shared" si="211"/>
        <v>1420.0791888208694</v>
      </c>
      <c r="BI297" s="1376">
        <f t="shared" si="210"/>
        <v>1420.0791888208694</v>
      </c>
      <c r="BJ297" s="1378">
        <f t="shared" si="213"/>
        <v>1356.7297699490878</v>
      </c>
      <c r="BK297" s="335">
        <f t="shared" si="212"/>
        <v>5.2175941229411368E-2</v>
      </c>
      <c r="BL297" s="665" t="e">
        <f t="shared" si="214"/>
        <v>#N/A</v>
      </c>
      <c r="BM297" s="683"/>
      <c r="BN297" s="684" t="str">
        <f t="shared" si="215"/>
        <v/>
      </c>
      <c r="BO297" s="685">
        <f t="shared" si="229"/>
        <v>1372.0536438004799</v>
      </c>
      <c r="BP297" s="686">
        <f t="shared" si="230"/>
        <v>860.67452475479479</v>
      </c>
      <c r="BQ297" s="776">
        <v>941.48114116623515</v>
      </c>
      <c r="BR297" s="691">
        <f t="shared" si="216"/>
        <v>0.44105889181006241</v>
      </c>
      <c r="BS297" s="665" t="e">
        <f t="shared" si="217"/>
        <v>#N/A</v>
      </c>
      <c r="BT297" s="683"/>
      <c r="BU297" s="684" t="str">
        <f t="shared" si="218"/>
        <v/>
      </c>
      <c r="BV297" s="695">
        <f t="shared" si="219"/>
        <v>0.45828311659599441</v>
      </c>
      <c r="BW297" s="728">
        <f t="shared" si="220"/>
        <v>-7.8797353399878367E-2</v>
      </c>
      <c r="BX297" s="725">
        <f t="shared" si="224"/>
        <v>0.25286997137564282</v>
      </c>
      <c r="BY297" s="726">
        <f t="shared" si="225"/>
        <v>0.18856366598137164</v>
      </c>
      <c r="BZ297" s="943">
        <f t="shared" si="231"/>
        <v>0.31214280494128532</v>
      </c>
      <c r="CA297" s="947">
        <f t="shared" si="232"/>
        <v>1258.3576032302174</v>
      </c>
      <c r="CB297" s="831">
        <f t="shared" si="226"/>
        <v>9.4779206777033151E-2</v>
      </c>
      <c r="CC297" s="723">
        <f t="shared" si="227"/>
        <v>0.2983549397125923</v>
      </c>
      <c r="CD297" s="723">
        <f t="shared" si="228"/>
        <v>-0.10879652615852599</v>
      </c>
      <c r="CE297" s="786">
        <f>[3]OUTM!M297</f>
        <v>210.17717342574895</v>
      </c>
      <c r="CF297" s="779">
        <f>[1]OUTM!$T585</f>
        <v>0</v>
      </c>
      <c r="CG297" s="781">
        <f>[1]OUTM!$U585</f>
        <v>0</v>
      </c>
    </row>
    <row r="298" spans="1:85" ht="13.8" x14ac:dyDescent="0.25">
      <c r="A298" s="14">
        <v>2017.12</v>
      </c>
      <c r="B298" s="931">
        <f>[2]Pat!$B298/1000</f>
        <v>47.798999999999999</v>
      </c>
      <c r="C298" s="648">
        <v>0.57814861279188301</v>
      </c>
      <c r="D298" s="649">
        <v>1</v>
      </c>
      <c r="E298" s="767">
        <v>82.805720124863399</v>
      </c>
      <c r="F298" s="768">
        <f t="shared" si="233"/>
        <v>82.675974554670901</v>
      </c>
      <c r="G298" s="769">
        <f t="shared" si="234"/>
        <v>82.675974554670901</v>
      </c>
      <c r="H298" s="772">
        <f t="shared" si="239"/>
        <v>82.853583384581526</v>
      </c>
      <c r="I298" s="662">
        <f t="shared" si="240"/>
        <v>1.0318902959825427E-2</v>
      </c>
      <c r="J298" s="665" t="e">
        <f t="shared" si="244"/>
        <v>#N/A</v>
      </c>
      <c r="K298" s="683"/>
      <c r="L298" s="684" t="str">
        <f t="shared" si="221"/>
        <v/>
      </c>
      <c r="M298" s="685">
        <f t="shared" si="251"/>
        <v>84.852527245820085</v>
      </c>
      <c r="N298" s="686">
        <f t="shared" si="252"/>
        <v>52.689909406333797</v>
      </c>
      <c r="O298" s="776">
        <v>56.492178745358942</v>
      </c>
      <c r="P298" s="691">
        <f t="shared" si="235"/>
        <v>0.46663812982055108</v>
      </c>
      <c r="Q298" s="665" t="e">
        <f t="shared" si="245"/>
        <v>#N/A</v>
      </c>
      <c r="R298" s="683"/>
      <c r="S298" s="684" t="str">
        <f t="shared" si="246"/>
        <v/>
      </c>
      <c r="T298" s="695">
        <f t="shared" si="253"/>
        <v>0.54197783569100255</v>
      </c>
      <c r="U298" s="728">
        <f t="shared" si="254"/>
        <v>1.7033237117765498E-2</v>
      </c>
      <c r="V298" s="725">
        <f t="shared" si="260"/>
        <v>0.20500072795917457</v>
      </c>
      <c r="W298" s="726">
        <f t="shared" si="261"/>
        <v>0.21344031431800703</v>
      </c>
      <c r="X298" s="727">
        <f t="shared" si="266"/>
        <v>0.215277634827993</v>
      </c>
      <c r="Y298" s="724">
        <f t="shared" si="258"/>
        <v>75.78535715747941</v>
      </c>
      <c r="Z298" s="108">
        <f t="shared" si="262"/>
        <v>6.8043152465711701E-2</v>
      </c>
      <c r="AA298" s="723">
        <f t="shared" si="262"/>
        <v>0.26104796967449617</v>
      </c>
      <c r="AB298" s="723">
        <f t="shared" si="262"/>
        <v>-0.12496166474307278</v>
      </c>
      <c r="AC298" s="931">
        <f>[2]Pat!$D298/1000</f>
        <v>157.25899999999999</v>
      </c>
      <c r="AD298" s="648">
        <v>1.0157705332478999</v>
      </c>
      <c r="AE298" s="649">
        <v>1</v>
      </c>
      <c r="AF298" s="767">
        <v>152.62382627356001</v>
      </c>
      <c r="AG298" s="768">
        <f t="shared" si="236"/>
        <v>154.81744631552601</v>
      </c>
      <c r="AH298" s="769">
        <f t="shared" si="237"/>
        <v>154.81744631552601</v>
      </c>
      <c r="AI298" s="772">
        <f t="shared" si="241"/>
        <v>153.44198011269737</v>
      </c>
      <c r="AJ298" s="662">
        <f t="shared" si="242"/>
        <v>2.4086906130580434E-2</v>
      </c>
      <c r="AK298" s="665" t="e">
        <f t="shared" si="243"/>
        <v>#N/A</v>
      </c>
      <c r="AL298" s="683"/>
      <c r="AM298" s="684" t="str">
        <f t="shared" si="255"/>
        <v/>
      </c>
      <c r="AN298" s="685">
        <f t="shared" si="256"/>
        <v>161.60088026590631</v>
      </c>
      <c r="AO298" s="686">
        <f t="shared" si="257"/>
        <v>136.83453093586806</v>
      </c>
      <c r="AP298" s="776">
        <v>139.24725055154951</v>
      </c>
      <c r="AQ298" s="691">
        <f t="shared" si="238"/>
        <v>0.1019390293519149</v>
      </c>
      <c r="AR298" s="665" t="e">
        <f t="shared" si="247"/>
        <v>#N/A</v>
      </c>
      <c r="AS298" s="683"/>
      <c r="AT298" s="684" t="str">
        <f t="shared" si="248"/>
        <v/>
      </c>
      <c r="AU298" s="695">
        <f t="shared" si="249"/>
        <v>0.16376772521667227</v>
      </c>
      <c r="AV298" s="728">
        <f t="shared" si="250"/>
        <v>-8.6443494547162603E-3</v>
      </c>
      <c r="AW298" s="725">
        <f t="shared" si="263"/>
        <v>0.12683350004845861</v>
      </c>
      <c r="AX298" s="726">
        <f t="shared" si="264"/>
        <v>0.10770468195398419</v>
      </c>
      <c r="AY298" s="727">
        <f t="shared" si="267"/>
        <v>0.14530659287934333</v>
      </c>
      <c r="AZ298" s="724">
        <f t="shared" si="259"/>
        <v>146.61069785599554</v>
      </c>
      <c r="BA298" s="108">
        <f t="shared" si="265"/>
        <v>4.7029155077431911E-2</v>
      </c>
      <c r="BB298" s="723">
        <f t="shared" si="265"/>
        <v>0.1285735137719542</v>
      </c>
      <c r="BC298" s="723">
        <f t="shared" si="265"/>
        <v>-3.4515203617090359E-2</v>
      </c>
      <c r="BD298" s="1387">
        <f>[2]Pat!$F298</f>
        <v>1431</v>
      </c>
      <c r="BE298" s="648">
        <v>1.05822481906763</v>
      </c>
      <c r="BF298" s="649">
        <v>1</v>
      </c>
      <c r="BG298" s="1374">
        <v>1331.58034028202</v>
      </c>
      <c r="BH298" s="1375">
        <f t="shared" si="211"/>
        <v>1352.2646362242865</v>
      </c>
      <c r="BI298" s="1376">
        <f t="shared" si="210"/>
        <v>1352.2646362242865</v>
      </c>
      <c r="BJ298" s="1378">
        <f t="shared" si="213"/>
        <v>1372.0536438004799</v>
      </c>
      <c r="BK298" s="335">
        <f t="shared" si="212"/>
        <v>1.1231404338628063E-2</v>
      </c>
      <c r="BL298" s="665">
        <f t="shared" si="214"/>
        <v>1472.0536438004799</v>
      </c>
      <c r="BM298" s="683">
        <v>1</v>
      </c>
      <c r="BN298" s="684">
        <f t="shared" si="215"/>
        <v>1</v>
      </c>
      <c r="BO298" s="685">
        <f t="shared" si="229"/>
        <v>1372.0536438004799</v>
      </c>
      <c r="BP298" s="686">
        <f t="shared" si="230"/>
        <v>801.42087559694744</v>
      </c>
      <c r="BQ298" s="776">
        <v>940.86918252417536</v>
      </c>
      <c r="BR298" s="691">
        <f t="shared" si="216"/>
        <v>0.45828311659599441</v>
      </c>
      <c r="BS298" s="665">
        <f t="shared" si="217"/>
        <v>1472.0536438004799</v>
      </c>
      <c r="BT298" s="683">
        <v>1</v>
      </c>
      <c r="BU298" s="684">
        <f t="shared" si="218"/>
        <v>1</v>
      </c>
      <c r="BV298" s="695">
        <f t="shared" si="219"/>
        <v>0.45828311659599441</v>
      </c>
      <c r="BW298" s="728">
        <f t="shared" si="220"/>
        <v>-0.1414584499186391</v>
      </c>
      <c r="BX298" s="725">
        <f t="shared" si="224"/>
        <v>0.17383843961217083</v>
      </c>
      <c r="BY298" s="726">
        <f t="shared" si="225"/>
        <v>0.17315254560782511</v>
      </c>
      <c r="BZ298" s="943">
        <f t="shared" si="231"/>
        <v>0.28182005994002268</v>
      </c>
      <c r="CA298" s="947">
        <f t="shared" si="232"/>
        <v>1275.2903468723259</v>
      </c>
      <c r="CB298" s="831">
        <f t="shared" si="226"/>
        <v>9.4779206777033151E-2</v>
      </c>
      <c r="CC298" s="723">
        <f t="shared" si="227"/>
        <v>0.2983549397125923</v>
      </c>
      <c r="CD298" s="723">
        <f t="shared" si="228"/>
        <v>-0.10879652615852599</v>
      </c>
      <c r="CE298" s="786">
        <f>[3]OUTM!M298</f>
        <v>197.91117108482428</v>
      </c>
      <c r="CF298" s="779">
        <f>[1]OUTM!$T586</f>
        <v>1</v>
      </c>
      <c r="CG298" s="781">
        <f>[1]OUTM!$U586</f>
        <v>0</v>
      </c>
    </row>
    <row r="299" spans="1:85" ht="13.8" x14ac:dyDescent="0.25">
      <c r="A299" s="14">
        <v>2018.01</v>
      </c>
      <c r="B299" s="931">
        <f>[2]Pat!$B299/1000</f>
        <v>120.80500000000001</v>
      </c>
      <c r="C299" s="648">
        <v>1.4552403073471201</v>
      </c>
      <c r="D299" s="649">
        <v>1</v>
      </c>
      <c r="E299" s="767">
        <v>84.212725981128301</v>
      </c>
      <c r="F299" s="768">
        <f t="shared" si="233"/>
        <v>83.013780878723466</v>
      </c>
      <c r="G299" s="769">
        <f t="shared" si="234"/>
        <v>83.013780878723466</v>
      </c>
      <c r="H299" s="772">
        <f t="shared" si="239"/>
        <v>82.408915901858478</v>
      </c>
      <c r="I299" s="662">
        <f t="shared" si="240"/>
        <v>-5.3813606563844823E-3</v>
      </c>
      <c r="J299" s="665" t="e">
        <f t="shared" si="244"/>
        <v>#N/A</v>
      </c>
      <c r="K299" s="683"/>
      <c r="L299" s="684" t="str">
        <f t="shared" si="221"/>
        <v/>
      </c>
      <c r="M299" s="685">
        <f t="shared" si="251"/>
        <v>84.852527245820085</v>
      </c>
      <c r="N299" s="686">
        <f t="shared" si="252"/>
        <v>48.072801326902471</v>
      </c>
      <c r="O299" s="776">
        <v>56.017564170910028</v>
      </c>
      <c r="P299" s="691">
        <f t="shared" si="235"/>
        <v>0.4711263711936533</v>
      </c>
      <c r="Q299" s="665" t="e">
        <f t="shared" si="245"/>
        <v>#N/A</v>
      </c>
      <c r="R299" s="683"/>
      <c r="S299" s="684" t="str">
        <f t="shared" si="246"/>
        <v/>
      </c>
      <c r="T299" s="695">
        <f t="shared" si="253"/>
        <v>0.54197783569100255</v>
      </c>
      <c r="U299" s="728">
        <f t="shared" si="254"/>
        <v>-6.1928413318518394E-2</v>
      </c>
      <c r="V299" s="725">
        <f t="shared" si="260"/>
        <v>0.19652621794582159</v>
      </c>
      <c r="W299" s="726">
        <f t="shared" si="261"/>
        <v>0.16729199278279605</v>
      </c>
      <c r="X299" s="727">
        <f t="shared" si="266"/>
        <v>0.18671900128394681</v>
      </c>
      <c r="Y299" s="724">
        <f t="shared" si="258"/>
        <v>76.913310750994739</v>
      </c>
      <c r="Z299" s="108">
        <f t="shared" si="262"/>
        <v>6.8043152465711701E-2</v>
      </c>
      <c r="AA299" s="723">
        <f t="shared" si="262"/>
        <v>0.26104796967449617</v>
      </c>
      <c r="AB299" s="723">
        <f t="shared" si="262"/>
        <v>-0.12496166474307278</v>
      </c>
      <c r="AC299" s="931">
        <f>[2]Pat!$D299/1000</f>
        <v>165.054</v>
      </c>
      <c r="AD299" s="648">
        <v>1.06882933124488</v>
      </c>
      <c r="AE299" s="649">
        <v>1</v>
      </c>
      <c r="AF299" s="767">
        <v>156.24649279540199</v>
      </c>
      <c r="AG299" s="768">
        <f t="shared" si="236"/>
        <v>154.42502855695341</v>
      </c>
      <c r="AH299" s="769">
        <f t="shared" si="237"/>
        <v>154.42502855695341</v>
      </c>
      <c r="AI299" s="772">
        <f t="shared" si="241"/>
        <v>153.79798318091713</v>
      </c>
      <c r="AJ299" s="662">
        <f t="shared" si="242"/>
        <v>2.3174278744780888E-3</v>
      </c>
      <c r="AK299" s="665" t="e">
        <f t="shared" si="243"/>
        <v>#N/A</v>
      </c>
      <c r="AL299" s="683"/>
      <c r="AM299" s="684" t="str">
        <f t="shared" si="255"/>
        <v/>
      </c>
      <c r="AN299" s="685">
        <f t="shared" si="256"/>
        <v>161.60088026590631</v>
      </c>
      <c r="AO299" s="686">
        <f t="shared" si="257"/>
        <v>130.28761017909696</v>
      </c>
      <c r="AP299" s="776">
        <v>139.1208845263115</v>
      </c>
      <c r="AQ299" s="691">
        <f t="shared" si="238"/>
        <v>0.10549888828394982</v>
      </c>
      <c r="AR299" s="665" t="e">
        <f t="shared" si="247"/>
        <v>#N/A</v>
      </c>
      <c r="AS299" s="683"/>
      <c r="AT299" s="684" t="str">
        <f t="shared" si="248"/>
        <v/>
      </c>
      <c r="AU299" s="695">
        <f t="shared" si="249"/>
        <v>0.16376772521667227</v>
      </c>
      <c r="AV299" s="728">
        <f t="shared" si="250"/>
        <v>-5.5105507330714509E-2</v>
      </c>
      <c r="AW299" s="725">
        <f t="shared" si="263"/>
        <v>0.11471574727827982</v>
      </c>
      <c r="AX299" s="726">
        <f t="shared" si="264"/>
        <v>9.2376301407722794E-2</v>
      </c>
      <c r="AY299" s="727">
        <f t="shared" si="267"/>
        <v>0.12986564609352214</v>
      </c>
      <c r="AZ299" s="724">
        <f t="shared" si="259"/>
        <v>147.92964774774813</v>
      </c>
      <c r="BA299" s="108">
        <f t="shared" si="265"/>
        <v>4.7029155077431911E-2</v>
      </c>
      <c r="BB299" s="723">
        <f t="shared" si="265"/>
        <v>0.1285735137719542</v>
      </c>
      <c r="BC299" s="723">
        <f t="shared" si="265"/>
        <v>-3.4515203617090359E-2</v>
      </c>
      <c r="BD299" s="1387">
        <f>[2]Pat!$F299</f>
        <v>1233</v>
      </c>
      <c r="BE299" s="648">
        <v>0.90422005841861097</v>
      </c>
      <c r="BF299" s="649">
        <v>1</v>
      </c>
      <c r="BG299" s="1374">
        <v>1328.5251612024799</v>
      </c>
      <c r="BH299" s="1375">
        <f t="shared" si="211"/>
        <v>1363.6061139324777</v>
      </c>
      <c r="BI299" s="1376">
        <f t="shared" ref="BI299:BI362" si="268">BF299*BH299+(1-BF299)*BG299</f>
        <v>1363.6061139324777</v>
      </c>
      <c r="BJ299" s="1378">
        <f t="shared" si="213"/>
        <v>1326.1000855447496</v>
      </c>
      <c r="BK299" s="335">
        <f t="shared" si="212"/>
        <v>-3.4066259309354863E-2</v>
      </c>
      <c r="BL299" s="665" t="e">
        <f t="shared" si="214"/>
        <v>#N/A</v>
      </c>
      <c r="BM299" s="683"/>
      <c r="BN299" s="684" t="str">
        <f t="shared" si="215"/>
        <v/>
      </c>
      <c r="BO299" s="685">
        <f t="shared" si="229"/>
        <v>1372.0536438004799</v>
      </c>
      <c r="BP299" s="686">
        <f t="shared" si="230"/>
        <v>747.52876105749817</v>
      </c>
      <c r="BQ299" s="776">
        <v>940.18529546725733</v>
      </c>
      <c r="BR299" s="691">
        <f t="shared" si="216"/>
        <v>0.41046673665077771</v>
      </c>
      <c r="BS299" s="665" t="e">
        <f t="shared" si="217"/>
        <v>#N/A</v>
      </c>
      <c r="BT299" s="683"/>
      <c r="BU299" s="684" t="str">
        <f t="shared" si="218"/>
        <v/>
      </c>
      <c r="BV299" s="695">
        <f t="shared" si="219"/>
        <v>0.45828311659599441</v>
      </c>
      <c r="BW299" s="728">
        <f t="shared" si="220"/>
        <v>-0.19852613008130904</v>
      </c>
      <c r="BX299" s="725">
        <f t="shared" si="224"/>
        <v>0.13907321838957487</v>
      </c>
      <c r="BY299" s="726">
        <f t="shared" si="225"/>
        <v>7.4791240318764718E-2</v>
      </c>
      <c r="BZ299" s="943">
        <f t="shared" si="231"/>
        <v>0.1938115127008202</v>
      </c>
      <c r="CA299" s="947">
        <f t="shared" si="232"/>
        <v>1288.7826758278591</v>
      </c>
      <c r="CB299" s="831">
        <f t="shared" si="226"/>
        <v>9.4779206777033151E-2</v>
      </c>
      <c r="CC299" s="723">
        <f t="shared" si="227"/>
        <v>0.2983549397125923</v>
      </c>
      <c r="CD299" s="723">
        <f t="shared" si="228"/>
        <v>-0.10879652615852599</v>
      </c>
      <c r="CE299" s="786">
        <f>[3]OUTM!M299</f>
        <v>190.5830283248921</v>
      </c>
      <c r="CF299" s="779">
        <f>[1]OUTM!$T587</f>
        <v>1</v>
      </c>
      <c r="CG299" s="781">
        <f>[1]OUTM!$U587</f>
        <v>1</v>
      </c>
    </row>
    <row r="300" spans="1:85" ht="13.8" x14ac:dyDescent="0.25">
      <c r="A300" s="14">
        <v>2018.02</v>
      </c>
      <c r="B300" s="931">
        <f>[2]Pat!$B300/1000</f>
        <v>69.811999999999998</v>
      </c>
      <c r="C300" s="648">
        <v>0.86259934506923996</v>
      </c>
      <c r="D300" s="649">
        <v>1</v>
      </c>
      <c r="E300" s="767">
        <v>84.573954772887902</v>
      </c>
      <c r="F300" s="768">
        <f t="shared" si="233"/>
        <v>80.932127295316064</v>
      </c>
      <c r="G300" s="769">
        <f t="shared" si="234"/>
        <v>80.932127295316064</v>
      </c>
      <c r="H300" s="772">
        <f t="shared" si="239"/>
        <v>83.825822288632608</v>
      </c>
      <c r="I300" s="662">
        <f t="shared" si="240"/>
        <v>1.7047468136812155E-2</v>
      </c>
      <c r="J300" s="665" t="e">
        <f t="shared" si="244"/>
        <v>#N/A</v>
      </c>
      <c r="K300" s="683"/>
      <c r="L300" s="684" t="str">
        <f t="shared" si="221"/>
        <v/>
      </c>
      <c r="M300" s="685">
        <f t="shared" si="251"/>
        <v>84.852527245820085</v>
      </c>
      <c r="N300" s="686">
        <f t="shared" si="252"/>
        <v>46.423997677365868</v>
      </c>
      <c r="O300" s="776">
        <v>55.529403963623622</v>
      </c>
      <c r="P300" s="691">
        <f t="shared" si="235"/>
        <v>0.50957540159346015</v>
      </c>
      <c r="Q300" s="665" t="e">
        <f t="shared" si="245"/>
        <v>#N/A</v>
      </c>
      <c r="R300" s="683"/>
      <c r="S300" s="684" t="str">
        <f t="shared" si="246"/>
        <v/>
      </c>
      <c r="T300" s="695">
        <f t="shared" si="253"/>
        <v>0.54197783569100255</v>
      </c>
      <c r="U300" s="728">
        <f t="shared" si="254"/>
        <v>-8.4015034176359249E-2</v>
      </c>
      <c r="V300" s="725">
        <f t="shared" si="260"/>
        <v>0.2053744177746184</v>
      </c>
      <c r="W300" s="726">
        <f t="shared" si="261"/>
        <v>0.17220192441538429</v>
      </c>
      <c r="X300" s="727">
        <f t="shared" si="266"/>
        <v>0.18563763114333875</v>
      </c>
      <c r="Y300" s="724">
        <f t="shared" si="258"/>
        <v>78.103513506886856</v>
      </c>
      <c r="Z300" s="108">
        <f t="shared" si="262"/>
        <v>6.8043152465711701E-2</v>
      </c>
      <c r="AA300" s="723">
        <f t="shared" si="262"/>
        <v>0.26104796967449617</v>
      </c>
      <c r="AB300" s="723">
        <f t="shared" si="262"/>
        <v>-0.12496166474307278</v>
      </c>
      <c r="AC300" s="931">
        <f>[2]Pat!$D300/1000</f>
        <v>130.84399999999999</v>
      </c>
      <c r="AD300" s="648">
        <v>0.86351752393617198</v>
      </c>
      <c r="AE300" s="649">
        <v>1</v>
      </c>
      <c r="AF300" s="767">
        <v>158.91179252596601</v>
      </c>
      <c r="AG300" s="768">
        <f t="shared" si="236"/>
        <v>151.52442929423572</v>
      </c>
      <c r="AH300" s="769">
        <f t="shared" si="237"/>
        <v>151.52442929423572</v>
      </c>
      <c r="AI300" s="772">
        <f t="shared" si="241"/>
        <v>156.67181779554886</v>
      </c>
      <c r="AJ300" s="662">
        <f t="shared" si="242"/>
        <v>1.8513341313982752E-2</v>
      </c>
      <c r="AK300" s="665" t="e">
        <f t="shared" si="243"/>
        <v>#N/A</v>
      </c>
      <c r="AL300" s="683"/>
      <c r="AM300" s="684" t="str">
        <f t="shared" si="255"/>
        <v/>
      </c>
      <c r="AN300" s="685">
        <f t="shared" si="256"/>
        <v>161.60088026590631</v>
      </c>
      <c r="AO300" s="686">
        <f t="shared" si="257"/>
        <v>127.26577515991971</v>
      </c>
      <c r="AP300" s="776">
        <v>138.99181859590041</v>
      </c>
      <c r="AQ300" s="691">
        <f t="shared" si="238"/>
        <v>0.12720172581560796</v>
      </c>
      <c r="AR300" s="665" t="e">
        <f t="shared" si="247"/>
        <v>#N/A</v>
      </c>
      <c r="AS300" s="683"/>
      <c r="AT300" s="684" t="str">
        <f t="shared" si="248"/>
        <v/>
      </c>
      <c r="AU300" s="695">
        <f t="shared" si="249"/>
        <v>0.16376772521667227</v>
      </c>
      <c r="AV300" s="728">
        <f t="shared" si="250"/>
        <v>-7.6073272672921632E-2</v>
      </c>
      <c r="AW300" s="725">
        <f t="shared" si="263"/>
        <v>0.12380058872818767</v>
      </c>
      <c r="AX300" s="726">
        <f t="shared" si="264"/>
        <v>0.11182148791476476</v>
      </c>
      <c r="AY300" s="727">
        <f t="shared" si="267"/>
        <v>0.1294005644366174</v>
      </c>
      <c r="AZ300" s="724">
        <f t="shared" si="259"/>
        <v>149.3679265873356</v>
      </c>
      <c r="BA300" s="108">
        <f t="shared" si="265"/>
        <v>4.7029155077431911E-2</v>
      </c>
      <c r="BB300" s="723">
        <f t="shared" si="265"/>
        <v>0.1285735137719542</v>
      </c>
      <c r="BC300" s="723">
        <f t="shared" si="265"/>
        <v>-3.4515203617090359E-2</v>
      </c>
      <c r="BD300" s="1387">
        <f>[2]Pat!$F300</f>
        <v>883</v>
      </c>
      <c r="BE300" s="648">
        <v>0.72086135648001504</v>
      </c>
      <c r="BF300" s="649">
        <v>1</v>
      </c>
      <c r="BG300" s="1374">
        <v>1305.8373902399701</v>
      </c>
      <c r="BH300" s="1375">
        <f t="shared" ref="BH300:BH363" si="269">IF(BE$8="NIV",BD300-BE300,BD300/BE300)</f>
        <v>1224.9234780897566</v>
      </c>
      <c r="BI300" s="1376">
        <f t="shared" si="268"/>
        <v>1224.9234780897566</v>
      </c>
      <c r="BJ300" s="1378">
        <f t="shared" si="213"/>
        <v>1267.2405591032646</v>
      </c>
      <c r="BK300" s="335">
        <f t="shared" ref="BK300:BK363" si="270">LN(BJ300/BJ299)</f>
        <v>-4.5400619776013167E-2</v>
      </c>
      <c r="BL300" s="665" t="e">
        <f t="shared" si="214"/>
        <v>#N/A</v>
      </c>
      <c r="BM300" s="683"/>
      <c r="BN300" s="684" t="str">
        <f t="shared" si="215"/>
        <v/>
      </c>
      <c r="BO300" s="685">
        <f t="shared" si="229"/>
        <v>1372.0536438004799</v>
      </c>
      <c r="BP300" s="686">
        <f t="shared" si="230"/>
        <v>696.84385709739115</v>
      </c>
      <c r="BQ300" s="776">
        <v>939.43765748488147</v>
      </c>
      <c r="BR300" s="691">
        <f t="shared" si="216"/>
        <v>0.34893523695441009</v>
      </c>
      <c r="BS300" s="665" t="e">
        <f t="shared" si="217"/>
        <v>#N/A</v>
      </c>
      <c r="BT300" s="683"/>
      <c r="BU300" s="684" t="str">
        <f t="shared" si="218"/>
        <v/>
      </c>
      <c r="BV300" s="695">
        <f t="shared" si="219"/>
        <v>0.45828311659599441</v>
      </c>
      <c r="BW300" s="728">
        <f t="shared" si="220"/>
        <v>-0.25230080279523315</v>
      </c>
      <c r="BX300" s="725">
        <f t="shared" si="224"/>
        <v>0.10104122194611831</v>
      </c>
      <c r="BY300" s="726">
        <f t="shared" si="225"/>
        <v>-3.0640212252934229E-2</v>
      </c>
      <c r="BZ300" s="943">
        <f t="shared" si="231"/>
        <v>9.9730491575535707E-2</v>
      </c>
      <c r="CA300" s="947">
        <f t="shared" si="232"/>
        <v>1298.4737703451285</v>
      </c>
      <c r="CB300" s="831">
        <f t="shared" si="226"/>
        <v>9.4779206777033151E-2</v>
      </c>
      <c r="CC300" s="723">
        <f t="shared" si="227"/>
        <v>0.2983549397125923</v>
      </c>
      <c r="CD300" s="723">
        <f t="shared" si="228"/>
        <v>-0.10879652615852599</v>
      </c>
      <c r="CE300" s="786">
        <f>[3]OUTM!M300</f>
        <v>191.98592058745385</v>
      </c>
      <c r="CF300" s="779">
        <f>[1]OUTM!$T588</f>
        <v>1</v>
      </c>
      <c r="CG300" s="781">
        <f>[1]OUTM!$U588</f>
        <v>1</v>
      </c>
    </row>
    <row r="301" spans="1:85" ht="13.8" x14ac:dyDescent="0.25">
      <c r="A301" s="14">
        <v>2018.03</v>
      </c>
      <c r="B301" s="931">
        <f>[2]Pat!$B301/1000</f>
        <v>85.634</v>
      </c>
      <c r="C301" s="648">
        <v>0.94701420797937597</v>
      </c>
      <c r="D301" s="649">
        <v>1</v>
      </c>
      <c r="E301" s="767">
        <v>83.320652157693601</v>
      </c>
      <c r="F301" s="768">
        <f t="shared" si="233"/>
        <v>90.425253685174837</v>
      </c>
      <c r="G301" s="769">
        <f t="shared" si="234"/>
        <v>90.425253685174837</v>
      </c>
      <c r="H301" s="772">
        <f t="shared" si="239"/>
        <v>84.852527245820085</v>
      </c>
      <c r="I301" s="662">
        <f t="shared" si="240"/>
        <v>1.2173674210761359E-2</v>
      </c>
      <c r="J301" s="665">
        <f t="shared" si="244"/>
        <v>87.852527245820085</v>
      </c>
      <c r="K301" s="683">
        <v>1</v>
      </c>
      <c r="L301" s="684">
        <f t="shared" si="221"/>
        <v>1</v>
      </c>
      <c r="M301" s="685">
        <f t="shared" si="251"/>
        <v>84.852527245820085</v>
      </c>
      <c r="N301" s="686">
        <f t="shared" si="252"/>
        <v>46.02179645178925</v>
      </c>
      <c r="O301" s="776">
        <v>55.028370240999827</v>
      </c>
      <c r="P301" s="691">
        <f t="shared" si="235"/>
        <v>0.54197783569100255</v>
      </c>
      <c r="Q301" s="665">
        <f t="shared" si="245"/>
        <v>87.852527245820085</v>
      </c>
      <c r="R301" s="683">
        <v>1</v>
      </c>
      <c r="S301" s="684">
        <f t="shared" si="246"/>
        <v>1</v>
      </c>
      <c r="T301" s="695">
        <f t="shared" si="253"/>
        <v>0.54197783569100255</v>
      </c>
      <c r="U301" s="728">
        <f t="shared" si="254"/>
        <v>-8.4015034176359249E-2</v>
      </c>
      <c r="V301" s="725">
        <f t="shared" si="260"/>
        <v>0.1870872463242812</v>
      </c>
      <c r="W301" s="726">
        <f t="shared" si="261"/>
        <v>0.16533516138349325</v>
      </c>
      <c r="X301" s="727">
        <f t="shared" si="266"/>
        <v>0.18200144183905431</v>
      </c>
      <c r="Y301" s="724">
        <f t="shared" si="258"/>
        <v>79.217923709621289</v>
      </c>
      <c r="Z301" s="108">
        <f t="shared" si="262"/>
        <v>6.8043152465711701E-2</v>
      </c>
      <c r="AA301" s="723">
        <f t="shared" si="262"/>
        <v>0.26104796967449617</v>
      </c>
      <c r="AB301" s="723">
        <f t="shared" si="262"/>
        <v>-0.12496166474307278</v>
      </c>
      <c r="AC301" s="931">
        <f>[2]Pat!$D301/1000</f>
        <v>150.893</v>
      </c>
      <c r="AD301" s="648">
        <v>0.89173206279717498</v>
      </c>
      <c r="AE301" s="649">
        <v>1</v>
      </c>
      <c r="AF301" s="767">
        <v>159.16183912331601</v>
      </c>
      <c r="AG301" s="768">
        <f t="shared" si="236"/>
        <v>169.21338403677061</v>
      </c>
      <c r="AH301" s="769">
        <f t="shared" si="237"/>
        <v>169.21338403677061</v>
      </c>
      <c r="AI301" s="772">
        <f t="shared" si="241"/>
        <v>161.60088026590631</v>
      </c>
      <c r="AJ301" s="662">
        <f t="shared" si="242"/>
        <v>3.0976308220642665E-2</v>
      </c>
      <c r="AK301" s="665">
        <f t="shared" si="243"/>
        <v>166.60088026590631</v>
      </c>
      <c r="AL301" s="683">
        <v>1</v>
      </c>
      <c r="AM301" s="684">
        <f t="shared" si="255"/>
        <v>1</v>
      </c>
      <c r="AN301" s="685">
        <f t="shared" si="256"/>
        <v>161.60088026590631</v>
      </c>
      <c r="AO301" s="686">
        <f t="shared" si="257"/>
        <v>127.26577515991971</v>
      </c>
      <c r="AP301" s="776">
        <v>138.86008072256789</v>
      </c>
      <c r="AQ301" s="691">
        <f t="shared" si="238"/>
        <v>0.16376772521667227</v>
      </c>
      <c r="AR301" s="665">
        <f t="shared" si="247"/>
        <v>166.60088026590631</v>
      </c>
      <c r="AS301" s="683">
        <v>1</v>
      </c>
      <c r="AT301" s="684">
        <f t="shared" si="248"/>
        <v>1</v>
      </c>
      <c r="AU301" s="695">
        <f t="shared" si="249"/>
        <v>0.16376772521667227</v>
      </c>
      <c r="AV301" s="728">
        <f t="shared" si="250"/>
        <v>-7.6073272672921632E-2</v>
      </c>
      <c r="AW301" s="725">
        <f t="shared" si="263"/>
        <v>0.10534901875798619</v>
      </c>
      <c r="AX301" s="726">
        <f t="shared" si="264"/>
        <v>0.15641388551430335</v>
      </c>
      <c r="AY301" s="727">
        <f t="shared" si="267"/>
        <v>0.1458671470688484</v>
      </c>
      <c r="AZ301" s="724">
        <f t="shared" si="259"/>
        <v>150.65141969505777</v>
      </c>
      <c r="BA301" s="108">
        <f t="shared" si="265"/>
        <v>4.7029155077431911E-2</v>
      </c>
      <c r="BB301" s="723">
        <f t="shared" si="265"/>
        <v>0.1285735137719542</v>
      </c>
      <c r="BC301" s="723">
        <f t="shared" si="265"/>
        <v>-3.4515203617090359E-2</v>
      </c>
      <c r="BD301" s="1387">
        <f>[2]Pat!$F301</f>
        <v>1037</v>
      </c>
      <c r="BE301" s="648">
        <v>0.82595972043371801</v>
      </c>
      <c r="BF301" s="649">
        <v>1</v>
      </c>
      <c r="BG301" s="1374">
        <v>1258.10168823203</v>
      </c>
      <c r="BH301" s="1375">
        <f t="shared" si="269"/>
        <v>1255.5091663010674</v>
      </c>
      <c r="BI301" s="1376">
        <f t="shared" si="268"/>
        <v>1255.5091663010674</v>
      </c>
      <c r="BJ301" s="1378">
        <f t="shared" ref="BJ301:BJ364" si="271">IF(BJ$9="",BI301,(BI300+2*BI301+BI302)/4)</f>
        <v>1246.806319442951</v>
      </c>
      <c r="BK301" s="335">
        <f t="shared" si="270"/>
        <v>-1.6256411005924929E-2</v>
      </c>
      <c r="BL301" s="665" t="e">
        <f t="shared" si="214"/>
        <v>#N/A</v>
      </c>
      <c r="BM301" s="683"/>
      <c r="BN301" s="684" t="str">
        <f t="shared" si="215"/>
        <v/>
      </c>
      <c r="BO301" s="685">
        <f t="shared" si="229"/>
        <v>1372.0536438004799</v>
      </c>
      <c r="BP301" s="686">
        <f t="shared" si="230"/>
        <v>666.96959388174582</v>
      </c>
      <c r="BQ301" s="776">
        <v>938.63644977771526</v>
      </c>
      <c r="BR301" s="691">
        <f t="shared" si="216"/>
        <v>0.32831653803580241</v>
      </c>
      <c r="BS301" s="665" t="e">
        <f t="shared" si="217"/>
        <v>#N/A</v>
      </c>
      <c r="BT301" s="683"/>
      <c r="BU301" s="684" t="str">
        <f t="shared" si="218"/>
        <v/>
      </c>
      <c r="BV301" s="695">
        <f t="shared" si="219"/>
        <v>0.45828311659599441</v>
      </c>
      <c r="BW301" s="728">
        <f t="shared" si="220"/>
        <v>-0.28387325157410659</v>
      </c>
      <c r="BX301" s="725">
        <f t="shared" si="224"/>
        <v>4.8343495809288095E-2</v>
      </c>
      <c r="BY301" s="726">
        <f t="shared" si="225"/>
        <v>-7.2220912513571767E-2</v>
      </c>
      <c r="BZ301" s="943">
        <f t="shared" si="231"/>
        <v>5.0549507372779745E-2</v>
      </c>
      <c r="CA301" s="947">
        <f t="shared" si="232"/>
        <v>1303.2650574502877</v>
      </c>
      <c r="CB301" s="831">
        <f t="shared" si="226"/>
        <v>9.4779206777033151E-2</v>
      </c>
      <c r="CC301" s="723">
        <f t="shared" si="227"/>
        <v>0.2983549397125923</v>
      </c>
      <c r="CD301" s="723">
        <f t="shared" si="228"/>
        <v>-0.10879652615852599</v>
      </c>
      <c r="CE301" s="786">
        <f>[3]OUTM!M301</f>
        <v>190.72544311503674</v>
      </c>
      <c r="CF301" s="779">
        <f>[1]OUTM!$T589</f>
        <v>1</v>
      </c>
      <c r="CG301" s="781">
        <f>[1]OUTM!$U589</f>
        <v>1</v>
      </c>
    </row>
    <row r="302" spans="1:85" ht="13.8" x14ac:dyDescent="0.25">
      <c r="A302" s="14">
        <v>2018.04</v>
      </c>
      <c r="B302" s="931">
        <f>[2]Pat!$B302/1000</f>
        <v>77.804000000000002</v>
      </c>
      <c r="C302" s="648">
        <v>1.0022740103801799</v>
      </c>
      <c r="D302" s="649">
        <v>1</v>
      </c>
      <c r="E302" s="767">
        <v>80.262305765225193</v>
      </c>
      <c r="F302" s="768">
        <f t="shared" si="233"/>
        <v>77.627474317614599</v>
      </c>
      <c r="G302" s="769">
        <f t="shared" si="234"/>
        <v>77.627474317614599</v>
      </c>
      <c r="H302" s="772">
        <f t="shared" si="239"/>
        <v>81.706257105626406</v>
      </c>
      <c r="I302" s="662">
        <f t="shared" si="240"/>
        <v>-3.7784190808419757E-2</v>
      </c>
      <c r="J302" s="665" t="e">
        <f t="shared" si="244"/>
        <v>#N/A</v>
      </c>
      <c r="K302" s="683"/>
      <c r="L302" s="684" t="str">
        <f t="shared" si="221"/>
        <v/>
      </c>
      <c r="M302" s="685">
        <f t="shared" si="251"/>
        <v>84.852527245820085</v>
      </c>
      <c r="N302" s="686">
        <f t="shared" si="252"/>
        <v>44.355309362503291</v>
      </c>
      <c r="O302" s="776">
        <v>54.515282038598585</v>
      </c>
      <c r="P302" s="691">
        <f t="shared" si="235"/>
        <v>0.49877711442042494</v>
      </c>
      <c r="Q302" s="665" t="e">
        <f t="shared" si="245"/>
        <v>#N/A</v>
      </c>
      <c r="R302" s="683"/>
      <c r="S302" s="684" t="str">
        <f t="shared" si="246"/>
        <v/>
      </c>
      <c r="T302" s="695">
        <f t="shared" si="253"/>
        <v>0.54197783569100255</v>
      </c>
      <c r="U302" s="728">
        <f t="shared" si="254"/>
        <v>-0.10481668377127618</v>
      </c>
      <c r="V302" s="725">
        <f t="shared" si="260"/>
        <v>0.10896627425596628</v>
      </c>
      <c r="W302" s="726">
        <f t="shared" si="261"/>
        <v>5.8759405968912937E-2</v>
      </c>
      <c r="X302" s="727">
        <f t="shared" si="266"/>
        <v>0.12408109498305975</v>
      </c>
      <c r="Y302" s="724">
        <f t="shared" si="258"/>
        <v>79.886957161981655</v>
      </c>
      <c r="Z302" s="108">
        <f t="shared" si="262"/>
        <v>6.8043152465711701E-2</v>
      </c>
      <c r="AA302" s="723">
        <f t="shared" si="262"/>
        <v>0.26104796967449617</v>
      </c>
      <c r="AB302" s="723">
        <f t="shared" si="262"/>
        <v>-0.12496166474307278</v>
      </c>
      <c r="AC302" s="931">
        <f>[2]Pat!$D302/1000</f>
        <v>142.89599999999999</v>
      </c>
      <c r="AD302" s="648">
        <v>0.91335172673943399</v>
      </c>
      <c r="AE302" s="649">
        <v>1</v>
      </c>
      <c r="AF302" s="767">
        <v>157.175685243717</v>
      </c>
      <c r="AG302" s="768">
        <f t="shared" si="236"/>
        <v>156.45232369584838</v>
      </c>
      <c r="AH302" s="769">
        <f t="shared" si="237"/>
        <v>156.45232369584838</v>
      </c>
      <c r="AI302" s="772">
        <f t="shared" si="241"/>
        <v>161.0431874354812</v>
      </c>
      <c r="AJ302" s="662">
        <f t="shared" si="242"/>
        <v>-3.4570193080749154E-3</v>
      </c>
      <c r="AK302" s="665" t="e">
        <f t="shared" si="243"/>
        <v>#N/A</v>
      </c>
      <c r="AL302" s="683"/>
      <c r="AM302" s="684" t="str">
        <f t="shared" si="255"/>
        <v/>
      </c>
      <c r="AN302" s="685">
        <f t="shared" si="256"/>
        <v>161.60088026590631</v>
      </c>
      <c r="AO302" s="686">
        <f t="shared" si="257"/>
        <v>127.26577515991971</v>
      </c>
      <c r="AP302" s="776">
        <v>138.72579066503073</v>
      </c>
      <c r="AQ302" s="691">
        <f t="shared" si="238"/>
        <v>0.16087417244813818</v>
      </c>
      <c r="AR302" s="665" t="e">
        <f t="shared" si="247"/>
        <v>#N/A</v>
      </c>
      <c r="AS302" s="683"/>
      <c r="AT302" s="684" t="str">
        <f t="shared" si="248"/>
        <v/>
      </c>
      <c r="AU302" s="695">
        <f t="shared" si="249"/>
        <v>0.16376772521667227</v>
      </c>
      <c r="AV302" s="728">
        <f t="shared" si="250"/>
        <v>-7.6073272672921632E-2</v>
      </c>
      <c r="AW302" s="725">
        <f t="shared" si="263"/>
        <v>7.4534465323484955E-2</v>
      </c>
      <c r="AX302" s="726">
        <f t="shared" si="264"/>
        <v>0.1310491272052523</v>
      </c>
      <c r="AY302" s="727">
        <f t="shared" si="267"/>
        <v>0.12866070125644358</v>
      </c>
      <c r="AZ302" s="724">
        <f t="shared" si="259"/>
        <v>151.58230870303078</v>
      </c>
      <c r="BA302" s="108">
        <f t="shared" si="265"/>
        <v>4.7029155077431911E-2</v>
      </c>
      <c r="BB302" s="723">
        <f t="shared" si="265"/>
        <v>0.1285735137719542</v>
      </c>
      <c r="BC302" s="723">
        <f t="shared" si="265"/>
        <v>-3.4515203617090359E-2</v>
      </c>
      <c r="BD302" s="1387">
        <f>[2]Pat!$F302</f>
        <v>1035</v>
      </c>
      <c r="BE302" s="648">
        <v>0.82715070344160502</v>
      </c>
      <c r="BF302" s="649">
        <v>1</v>
      </c>
      <c r="BG302" s="1374">
        <v>1191.6273376008501</v>
      </c>
      <c r="BH302" s="1375">
        <f t="shared" si="269"/>
        <v>1251.2834670799125</v>
      </c>
      <c r="BI302" s="1376">
        <f t="shared" si="268"/>
        <v>1251.2834670799125</v>
      </c>
      <c r="BJ302" s="1378">
        <f t="shared" si="271"/>
        <v>1230.2483537828593</v>
      </c>
      <c r="BK302" s="335">
        <f t="shared" si="270"/>
        <v>-1.3369274780886287E-2</v>
      </c>
      <c r="BL302" s="665" t="e">
        <f t="shared" si="214"/>
        <v>#N/A</v>
      </c>
      <c r="BM302" s="683"/>
      <c r="BN302" s="684" t="str">
        <f t="shared" si="215"/>
        <v/>
      </c>
      <c r="BO302" s="685">
        <f t="shared" si="229"/>
        <v>1372.0536438004799</v>
      </c>
      <c r="BP302" s="686">
        <f t="shared" si="230"/>
        <v>666.96959388174582</v>
      </c>
      <c r="BQ302" s="776">
        <v>937.79355553449273</v>
      </c>
      <c r="BR302" s="691">
        <f t="shared" si="216"/>
        <v>0.31185413519042893</v>
      </c>
      <c r="BS302" s="665" t="e">
        <f t="shared" si="217"/>
        <v>#N/A</v>
      </c>
      <c r="BT302" s="683"/>
      <c r="BU302" s="684" t="str">
        <f t="shared" si="218"/>
        <v/>
      </c>
      <c r="BV302" s="695">
        <f t="shared" si="219"/>
        <v>0.45828311659599441</v>
      </c>
      <c r="BW302" s="728">
        <f t="shared" si="220"/>
        <v>-0.28387325157410659</v>
      </c>
      <c r="BX302" s="725">
        <f t="shared" si="224"/>
        <v>7.7313503927423088E-3</v>
      </c>
      <c r="BY302" s="726">
        <f t="shared" si="225"/>
        <v>-0.10097372659613035</v>
      </c>
      <c r="BZ302" s="943">
        <f t="shared" si="231"/>
        <v>1.5149945900534645E-2</v>
      </c>
      <c r="CA302" s="947">
        <f t="shared" si="232"/>
        <v>1304.0515998399073</v>
      </c>
      <c r="CB302" s="831">
        <f t="shared" si="226"/>
        <v>9.4779206777033151E-2</v>
      </c>
      <c r="CC302" s="723">
        <f t="shared" si="227"/>
        <v>0.2983549397125923</v>
      </c>
      <c r="CD302" s="723">
        <f t="shared" si="228"/>
        <v>-0.10879652615852599</v>
      </c>
      <c r="CE302" s="786">
        <f>[3]OUTM!M302</f>
        <v>182.85235080766154</v>
      </c>
      <c r="CF302" s="779">
        <f>[1]OUTM!$T590</f>
        <v>1</v>
      </c>
      <c r="CG302" s="781">
        <f>[1]OUTM!$U590</f>
        <v>1</v>
      </c>
    </row>
    <row r="303" spans="1:85" ht="13.8" x14ac:dyDescent="0.25">
      <c r="A303" s="14">
        <v>2018.05</v>
      </c>
      <c r="B303" s="931">
        <f>[2]Pat!$B303/1000</f>
        <v>83.424000000000007</v>
      </c>
      <c r="C303" s="648">
        <v>1.02808772915516</v>
      </c>
      <c r="D303" s="649">
        <v>1</v>
      </c>
      <c r="E303" s="767">
        <v>75.5445990665702</v>
      </c>
      <c r="F303" s="768">
        <f t="shared" si="233"/>
        <v>81.144826102101618</v>
      </c>
      <c r="G303" s="769">
        <f t="shared" si="234"/>
        <v>81.144826102101618</v>
      </c>
      <c r="H303" s="772">
        <f t="shared" si="239"/>
        <v>76.523840639384446</v>
      </c>
      <c r="I303" s="662">
        <f t="shared" si="240"/>
        <v>-6.5528250666552088E-2</v>
      </c>
      <c r="J303" s="665" t="e">
        <f t="shared" si="244"/>
        <v>#N/A</v>
      </c>
      <c r="K303" s="683"/>
      <c r="L303" s="684" t="str">
        <f t="shared" si="221"/>
        <v/>
      </c>
      <c r="M303" s="685">
        <f t="shared" si="251"/>
        <v>84.852527245820085</v>
      </c>
      <c r="N303" s="686">
        <f t="shared" si="252"/>
        <v>43.147639873049229</v>
      </c>
      <c r="O303" s="776">
        <v>53.991113242223889</v>
      </c>
      <c r="P303" s="691">
        <f t="shared" si="235"/>
        <v>0.41734141128134361</v>
      </c>
      <c r="Q303" s="665" t="e">
        <f t="shared" si="245"/>
        <v>#N/A</v>
      </c>
      <c r="R303" s="683"/>
      <c r="S303" s="684" t="str">
        <f t="shared" si="246"/>
        <v/>
      </c>
      <c r="T303" s="695">
        <f t="shared" si="253"/>
        <v>0.54197783569100255</v>
      </c>
      <c r="U303" s="728">
        <f t="shared" si="254"/>
        <v>-0.11912466518098452</v>
      </c>
      <c r="V303" s="725">
        <f t="shared" si="260"/>
        <v>1.813811627325923E-2</v>
      </c>
      <c r="W303" s="726">
        <f t="shared" si="261"/>
        <v>-7.6332912060192659E-2</v>
      </c>
      <c r="X303" s="727">
        <f t="shared" si="266"/>
        <v>4.0190168011892569E-2</v>
      </c>
      <c r="Y303" s="724">
        <f t="shared" si="258"/>
        <v>80.000563091030699</v>
      </c>
      <c r="Z303" s="108">
        <f t="shared" si="262"/>
        <v>6.8043152465711701E-2</v>
      </c>
      <c r="AA303" s="723">
        <f t="shared" si="262"/>
        <v>0.26104796967449617</v>
      </c>
      <c r="AB303" s="723">
        <f t="shared" si="262"/>
        <v>-0.12496166474307278</v>
      </c>
      <c r="AC303" s="931">
        <f>[2]Pat!$D303/1000</f>
        <v>155.69800000000001</v>
      </c>
      <c r="AD303" s="648">
        <v>0.96077424724430505</v>
      </c>
      <c r="AE303" s="649">
        <v>1</v>
      </c>
      <c r="AF303" s="767">
        <v>153.36990179530301</v>
      </c>
      <c r="AG303" s="768">
        <f t="shared" si="236"/>
        <v>162.05471831345747</v>
      </c>
      <c r="AH303" s="769">
        <f t="shared" si="237"/>
        <v>162.05471831345747</v>
      </c>
      <c r="AI303" s="772">
        <f t="shared" si="241"/>
        <v>155.18783662678157</v>
      </c>
      <c r="AJ303" s="662">
        <f t="shared" si="242"/>
        <v>-3.7036341526364043E-2</v>
      </c>
      <c r="AK303" s="665" t="e">
        <f t="shared" si="243"/>
        <v>#N/A</v>
      </c>
      <c r="AL303" s="683"/>
      <c r="AM303" s="684" t="str">
        <f t="shared" si="255"/>
        <v/>
      </c>
      <c r="AN303" s="685">
        <f t="shared" si="256"/>
        <v>161.60088026590631</v>
      </c>
      <c r="AO303" s="686">
        <f t="shared" si="257"/>
        <v>127.26577515991971</v>
      </c>
      <c r="AP303" s="776">
        <v>138.58918625469286</v>
      </c>
      <c r="AQ303" s="691">
        <f t="shared" si="238"/>
        <v>0.11976872669981975</v>
      </c>
      <c r="AR303" s="665" t="e">
        <f t="shared" si="247"/>
        <v>#N/A</v>
      </c>
      <c r="AS303" s="683"/>
      <c r="AT303" s="684" t="str">
        <f t="shared" si="248"/>
        <v/>
      </c>
      <c r="AU303" s="695">
        <f t="shared" si="249"/>
        <v>0.16376772521667227</v>
      </c>
      <c r="AV303" s="728">
        <f t="shared" si="250"/>
        <v>-7.6073272672921632E-2</v>
      </c>
      <c r="AW303" s="725">
        <f t="shared" si="263"/>
        <v>5.8526974110874042E-2</v>
      </c>
      <c r="AX303" s="726">
        <f t="shared" si="264"/>
        <v>4.4353875957867883E-2</v>
      </c>
      <c r="AY303" s="727">
        <f t="shared" si="267"/>
        <v>7.7432529821133134E-2</v>
      </c>
      <c r="AZ303" s="724">
        <f t="shared" si="259"/>
        <v>152.29734909396393</v>
      </c>
      <c r="BA303" s="108">
        <f t="shared" si="265"/>
        <v>4.7029155077431911E-2</v>
      </c>
      <c r="BB303" s="723">
        <f t="shared" si="265"/>
        <v>0.1285735137719542</v>
      </c>
      <c r="BC303" s="723">
        <f t="shared" si="265"/>
        <v>-3.4515203617090359E-2</v>
      </c>
      <c r="BD303" s="1387">
        <f>[2]Pat!$F303</f>
        <v>1240</v>
      </c>
      <c r="BE303" s="648">
        <v>1.0662838916894899</v>
      </c>
      <c r="BF303" s="649">
        <v>1</v>
      </c>
      <c r="BG303" s="1374">
        <v>1113.6070772415301</v>
      </c>
      <c r="BH303" s="1375">
        <f t="shared" si="269"/>
        <v>1162.9173146705452</v>
      </c>
      <c r="BI303" s="1376">
        <f t="shared" si="268"/>
        <v>1162.9173146705452</v>
      </c>
      <c r="BJ303" s="1378">
        <f t="shared" si="271"/>
        <v>1135.5702422779025</v>
      </c>
      <c r="BK303" s="335">
        <f t="shared" si="270"/>
        <v>-8.008112177857904E-2</v>
      </c>
      <c r="BL303" s="665" t="e">
        <f t="shared" si="214"/>
        <v>#N/A</v>
      </c>
      <c r="BM303" s="683"/>
      <c r="BN303" s="684" t="str">
        <f t="shared" si="215"/>
        <v/>
      </c>
      <c r="BO303" s="685">
        <f t="shared" si="229"/>
        <v>1372.0536438004799</v>
      </c>
      <c r="BP303" s="686">
        <f t="shared" si="230"/>
        <v>666.96959388174582</v>
      </c>
      <c r="BQ303" s="776">
        <v>936.92245799519208</v>
      </c>
      <c r="BR303" s="691">
        <f t="shared" si="216"/>
        <v>0.21202158469738563</v>
      </c>
      <c r="BS303" s="665" t="e">
        <f t="shared" si="217"/>
        <v>#N/A</v>
      </c>
      <c r="BT303" s="683"/>
      <c r="BU303" s="684" t="str">
        <f t="shared" si="218"/>
        <v/>
      </c>
      <c r="BV303" s="695">
        <f t="shared" si="219"/>
        <v>0.45828311659599441</v>
      </c>
      <c r="BW303" s="728">
        <f t="shared" si="220"/>
        <v>-0.28387325157410659</v>
      </c>
      <c r="BX303" s="725">
        <f t="shared" si="224"/>
        <v>-0.10673043025506501</v>
      </c>
      <c r="BY303" s="726">
        <f t="shared" si="225"/>
        <v>-0.22539258525847172</v>
      </c>
      <c r="BZ303" s="943">
        <f t="shared" si="231"/>
        <v>-7.7803442519967736E-2</v>
      </c>
      <c r="CA303" s="947">
        <f t="shared" si="232"/>
        <v>1292.74483192346</v>
      </c>
      <c r="CB303" s="831">
        <f t="shared" si="226"/>
        <v>9.4779206777033151E-2</v>
      </c>
      <c r="CC303" s="723">
        <f t="shared" si="227"/>
        <v>0.2983549397125923</v>
      </c>
      <c r="CD303" s="723">
        <f t="shared" si="228"/>
        <v>-0.10879652615852599</v>
      </c>
      <c r="CE303" s="786">
        <f>[3]OUTM!M303</f>
        <v>172.14889241950945</v>
      </c>
      <c r="CF303" s="779">
        <f>[1]OUTM!$T591</f>
        <v>1</v>
      </c>
      <c r="CG303" s="781">
        <f>[1]OUTM!$U591</f>
        <v>1</v>
      </c>
    </row>
    <row r="304" spans="1:85" ht="13.8" x14ac:dyDescent="0.25">
      <c r="A304" s="14">
        <v>2018.06</v>
      </c>
      <c r="B304" s="931">
        <f>[2]Pat!$B304/1000</f>
        <v>64.801000000000002</v>
      </c>
      <c r="C304" s="648">
        <v>0.97918898843153501</v>
      </c>
      <c r="D304" s="649">
        <v>1</v>
      </c>
      <c r="E304" s="767">
        <v>69.473547103982199</v>
      </c>
      <c r="F304" s="768">
        <f t="shared" si="233"/>
        <v>66.178236035719976</v>
      </c>
      <c r="G304" s="769">
        <f t="shared" si="234"/>
        <v>66.178236035719976</v>
      </c>
      <c r="H304" s="772">
        <f t="shared" si="239"/>
        <v>68.576626278925986</v>
      </c>
      <c r="I304" s="662">
        <f t="shared" si="240"/>
        <v>-0.10965058275203597</v>
      </c>
      <c r="J304" s="665" t="e">
        <f t="shared" si="244"/>
        <v>#N/A</v>
      </c>
      <c r="K304" s="683"/>
      <c r="L304" s="684" t="str">
        <f t="shared" si="221"/>
        <v/>
      </c>
      <c r="M304" s="685">
        <f t="shared" si="251"/>
        <v>84.852527245820085</v>
      </c>
      <c r="N304" s="686">
        <f t="shared" si="252"/>
        <v>41.257198183350951</v>
      </c>
      <c r="O304" s="776">
        <v>53.456978916158782</v>
      </c>
      <c r="P304" s="691">
        <f t="shared" si="235"/>
        <v>0.28283767001649407</v>
      </c>
      <c r="Q304" s="665" t="e">
        <f t="shared" si="245"/>
        <v>#N/A</v>
      </c>
      <c r="R304" s="683"/>
      <c r="S304" s="684" t="str">
        <f t="shared" si="246"/>
        <v/>
      </c>
      <c r="T304" s="695">
        <f t="shared" si="253"/>
        <v>0.54197783569100255</v>
      </c>
      <c r="U304" s="728">
        <f t="shared" si="254"/>
        <v>-0.14790491701202657</v>
      </c>
      <c r="V304" s="725">
        <f t="shared" si="260"/>
        <v>-0.10227277451399075</v>
      </c>
      <c r="W304" s="726">
        <f t="shared" si="261"/>
        <v>-0.24757874461220475</v>
      </c>
      <c r="X304" s="727">
        <f t="shared" si="266"/>
        <v>-7.7768812792215147E-2</v>
      </c>
      <c r="Y304" s="724">
        <f t="shared" si="258"/>
        <v>79.349518835674459</v>
      </c>
      <c r="Z304" s="108">
        <f t="shared" si="262"/>
        <v>6.8043152465711701E-2</v>
      </c>
      <c r="AA304" s="723">
        <f t="shared" si="262"/>
        <v>0.26104796967449617</v>
      </c>
      <c r="AB304" s="723">
        <f t="shared" si="262"/>
        <v>-0.12496166474307278</v>
      </c>
      <c r="AC304" s="931">
        <f>[2]Pat!$D304/1000</f>
        <v>131.626</v>
      </c>
      <c r="AD304" s="648">
        <v>0.93891424878663199</v>
      </c>
      <c r="AE304" s="649">
        <v>1</v>
      </c>
      <c r="AF304" s="767">
        <v>148.270768061198</v>
      </c>
      <c r="AG304" s="768">
        <f t="shared" si="236"/>
        <v>140.18958618436301</v>
      </c>
      <c r="AH304" s="769">
        <f t="shared" si="237"/>
        <v>140.18958618436301</v>
      </c>
      <c r="AI304" s="772">
        <f t="shared" si="241"/>
        <v>144.67948804784328</v>
      </c>
      <c r="AJ304" s="662">
        <f t="shared" si="242"/>
        <v>-7.0115363863760438E-2</v>
      </c>
      <c r="AK304" s="665" t="e">
        <f t="shared" si="243"/>
        <v>#N/A</v>
      </c>
      <c r="AL304" s="683"/>
      <c r="AM304" s="684" t="str">
        <f t="shared" si="255"/>
        <v/>
      </c>
      <c r="AN304" s="685">
        <f t="shared" si="256"/>
        <v>161.60088026590631</v>
      </c>
      <c r="AO304" s="686">
        <f t="shared" si="257"/>
        <v>127.26577515991971</v>
      </c>
      <c r="AP304" s="776">
        <v>138.45062119729243</v>
      </c>
      <c r="AQ304" s="691">
        <f t="shared" si="238"/>
        <v>4.4989807894575629E-2</v>
      </c>
      <c r="AR304" s="665" t="e">
        <f t="shared" si="247"/>
        <v>#N/A</v>
      </c>
      <c r="AS304" s="683"/>
      <c r="AT304" s="684" t="str">
        <f t="shared" si="248"/>
        <v/>
      </c>
      <c r="AU304" s="695">
        <f t="shared" si="249"/>
        <v>0.16376772521667227</v>
      </c>
      <c r="AV304" s="728">
        <f t="shared" si="250"/>
        <v>-7.6073272672921632E-2</v>
      </c>
      <c r="AW304" s="725">
        <f t="shared" si="263"/>
        <v>-2.2346864871765959E-2</v>
      </c>
      <c r="AX304" s="726">
        <f t="shared" si="264"/>
        <v>-9.0384695762771305E-2</v>
      </c>
      <c r="AY304" s="727">
        <f t="shared" si="267"/>
        <v>-3.2534668283119572E-3</v>
      </c>
      <c r="AZ304" s="724">
        <f t="shared" si="259"/>
        <v>152.02176285816523</v>
      </c>
      <c r="BA304" s="108">
        <f t="shared" si="265"/>
        <v>4.7029155077431911E-2</v>
      </c>
      <c r="BB304" s="723">
        <f t="shared" si="265"/>
        <v>0.1285735137719542</v>
      </c>
      <c r="BC304" s="723">
        <f t="shared" si="265"/>
        <v>-3.4515203617090359E-2</v>
      </c>
      <c r="BD304" s="1387">
        <f>[2]Pat!$F304</f>
        <v>963</v>
      </c>
      <c r="BE304" s="648">
        <v>0.99775905937556697</v>
      </c>
      <c r="BF304" s="649">
        <v>1</v>
      </c>
      <c r="BG304" s="1374">
        <v>1029.8750791945999</v>
      </c>
      <c r="BH304" s="1375">
        <f t="shared" si="269"/>
        <v>965.16287269060683</v>
      </c>
      <c r="BI304" s="1376">
        <f t="shared" si="268"/>
        <v>965.16287269060683</v>
      </c>
      <c r="BJ304" s="1378">
        <f t="shared" si="271"/>
        <v>1006.7110705412155</v>
      </c>
      <c r="BK304" s="335">
        <f t="shared" si="270"/>
        <v>-0.12044628931351778</v>
      </c>
      <c r="BL304" s="665" t="e">
        <f t="shared" si="214"/>
        <v>#N/A</v>
      </c>
      <c r="BM304" s="683"/>
      <c r="BN304" s="684" t="str">
        <f t="shared" si="215"/>
        <v/>
      </c>
      <c r="BO304" s="685">
        <f t="shared" si="229"/>
        <v>1372.0536438004799</v>
      </c>
      <c r="BP304" s="686">
        <f t="shared" si="230"/>
        <v>666.96959388174582</v>
      </c>
      <c r="BQ304" s="776">
        <v>936.03815885668814</v>
      </c>
      <c r="BR304" s="691">
        <f t="shared" si="216"/>
        <v>7.550216945305932E-2</v>
      </c>
      <c r="BS304" s="665" t="e">
        <f t="shared" si="217"/>
        <v>#N/A</v>
      </c>
      <c r="BT304" s="683"/>
      <c r="BU304" s="684" t="str">
        <f t="shared" si="218"/>
        <v/>
      </c>
      <c r="BV304" s="695">
        <f t="shared" si="219"/>
        <v>0.45828311659599441</v>
      </c>
      <c r="BW304" s="728">
        <f t="shared" si="220"/>
        <v>-0.28387325157410659</v>
      </c>
      <c r="BX304" s="725">
        <f t="shared" si="224"/>
        <v>-0.253532904607216</v>
      </c>
      <c r="BY304" s="726">
        <f t="shared" si="225"/>
        <v>-0.36977883201455264</v>
      </c>
      <c r="BZ304" s="943">
        <f t="shared" si="231"/>
        <v>-0.1928082095852991</v>
      </c>
      <c r="CA304" s="947">
        <f t="shared" si="232"/>
        <v>1264.251235957669</v>
      </c>
      <c r="CB304" s="831">
        <f t="shared" si="226"/>
        <v>9.4779206777033151E-2</v>
      </c>
      <c r="CC304" s="723">
        <f t="shared" si="227"/>
        <v>0.2983549397125923</v>
      </c>
      <c r="CD304" s="723">
        <f t="shared" si="228"/>
        <v>-0.10879652615852599</v>
      </c>
      <c r="CE304" s="786">
        <f>[3]OUTM!M304</f>
        <v>160.5187309684276</v>
      </c>
      <c r="CF304" s="779">
        <f>[1]OUTM!$T592</f>
        <v>1</v>
      </c>
      <c r="CG304" s="781">
        <f>[1]OUTM!$U592</f>
        <v>1</v>
      </c>
    </row>
    <row r="305" spans="1:85" ht="13.8" x14ac:dyDescent="0.25">
      <c r="A305" s="14">
        <v>2018.07</v>
      </c>
      <c r="B305" s="931">
        <f>[2]Pat!$B305/1000</f>
        <v>67.366</v>
      </c>
      <c r="C305" s="648">
        <v>1.10789854007204</v>
      </c>
      <c r="D305" s="649">
        <v>1</v>
      </c>
      <c r="E305" s="767">
        <v>62.984561204470303</v>
      </c>
      <c r="F305" s="768">
        <f t="shared" si="233"/>
        <v>60.8052069421624</v>
      </c>
      <c r="G305" s="769">
        <f t="shared" si="234"/>
        <v>60.8052069421624</v>
      </c>
      <c r="H305" s="772">
        <f t="shared" si="239"/>
        <v>61.255066876706657</v>
      </c>
      <c r="I305" s="662">
        <f t="shared" si="240"/>
        <v>-0.11290518135394809</v>
      </c>
      <c r="J305" s="665" t="e">
        <f t="shared" si="244"/>
        <v>#N/A</v>
      </c>
      <c r="K305" s="683"/>
      <c r="L305" s="684" t="str">
        <f t="shared" si="221"/>
        <v/>
      </c>
      <c r="M305" s="685">
        <f t="shared" si="251"/>
        <v>84.852527245820085</v>
      </c>
      <c r="N305" s="686">
        <f t="shared" si="252"/>
        <v>39.188650780076955</v>
      </c>
      <c r="O305" s="776">
        <v>52.914111117040392</v>
      </c>
      <c r="P305" s="691">
        <f t="shared" si="235"/>
        <v>0.15763197346766256</v>
      </c>
      <c r="Q305" s="665" t="e">
        <f t="shared" si="245"/>
        <v>#N/A</v>
      </c>
      <c r="R305" s="683"/>
      <c r="S305" s="684" t="str">
        <f t="shared" si="246"/>
        <v/>
      </c>
      <c r="T305" s="695">
        <f t="shared" si="253"/>
        <v>0.54197783569100255</v>
      </c>
      <c r="U305" s="728">
        <f t="shared" si="254"/>
        <v>-0.18114183163815423</v>
      </c>
      <c r="V305" s="725">
        <f t="shared" si="260"/>
        <v>-0.20042049425080244</v>
      </c>
      <c r="W305" s="726">
        <f t="shared" si="261"/>
        <v>-0.37986234903271499</v>
      </c>
      <c r="X305" s="727">
        <f t="shared" si="266"/>
        <v>-0.18481825049788259</v>
      </c>
      <c r="Y305" s="724">
        <f t="shared" si="258"/>
        <v>78.070016016742542</v>
      </c>
      <c r="Z305" s="108">
        <f t="shared" si="262"/>
        <v>6.8043152465711701E-2</v>
      </c>
      <c r="AA305" s="723">
        <f t="shared" si="262"/>
        <v>0.26104796967449617</v>
      </c>
      <c r="AB305" s="723">
        <f t="shared" si="262"/>
        <v>-0.12496166474307278</v>
      </c>
      <c r="AC305" s="931">
        <f>[2]Pat!$D305/1000</f>
        <v>153.77500000000001</v>
      </c>
      <c r="AD305" s="648">
        <v>1.12834177597232</v>
      </c>
      <c r="AE305" s="649">
        <v>1</v>
      </c>
      <c r="AF305" s="767">
        <v>142.33557303581699</v>
      </c>
      <c r="AG305" s="768">
        <f t="shared" si="236"/>
        <v>136.28406150918971</v>
      </c>
      <c r="AH305" s="769">
        <f t="shared" si="237"/>
        <v>136.28406150918971</v>
      </c>
      <c r="AI305" s="772">
        <f t="shared" si="241"/>
        <v>138.33816670651601</v>
      </c>
      <c r="AJ305" s="662">
        <f t="shared" si="242"/>
        <v>-4.4819697564670913E-2</v>
      </c>
      <c r="AK305" s="665" t="e">
        <f t="shared" si="243"/>
        <v>#N/A</v>
      </c>
      <c r="AL305" s="683"/>
      <c r="AM305" s="684" t="str">
        <f t="shared" si="255"/>
        <v/>
      </c>
      <c r="AN305" s="685">
        <f t="shared" si="256"/>
        <v>161.60088026590631</v>
      </c>
      <c r="AO305" s="686">
        <f t="shared" si="257"/>
        <v>127.26577515991971</v>
      </c>
      <c r="AP305" s="776">
        <v>138.31053538055289</v>
      </c>
      <c r="AQ305" s="691">
        <f t="shared" si="238"/>
        <v>1.9977744925281371E-4</v>
      </c>
      <c r="AR305" s="665" t="e">
        <f t="shared" si="247"/>
        <v>#N/A</v>
      </c>
      <c r="AS305" s="683"/>
      <c r="AT305" s="684" t="str">
        <f t="shared" si="248"/>
        <v/>
      </c>
      <c r="AU305" s="695">
        <f t="shared" si="249"/>
        <v>0.16376772521667227</v>
      </c>
      <c r="AV305" s="728">
        <f t="shared" si="250"/>
        <v>-7.6073272672921632E-2</v>
      </c>
      <c r="AW305" s="725">
        <f t="shared" si="263"/>
        <v>-8.5924255147245443E-2</v>
      </c>
      <c r="AX305" s="726">
        <f t="shared" si="264"/>
        <v>-0.15981559060072326</v>
      </c>
      <c r="AY305" s="727">
        <f t="shared" si="267"/>
        <v>-5.4230507762222602E-2</v>
      </c>
      <c r="AZ305" s="724">
        <f t="shared" si="259"/>
        <v>150.93809956953484</v>
      </c>
      <c r="BA305" s="108">
        <f t="shared" si="265"/>
        <v>4.7029155077431911E-2</v>
      </c>
      <c r="BB305" s="723">
        <f t="shared" si="265"/>
        <v>0.1285735137719542</v>
      </c>
      <c r="BC305" s="723">
        <f t="shared" si="265"/>
        <v>-3.4515203617090359E-2</v>
      </c>
      <c r="BD305" s="1387">
        <f>[2]Pat!$F305</f>
        <v>1010</v>
      </c>
      <c r="BE305" s="648">
        <v>1.0818323456282299</v>
      </c>
      <c r="BF305" s="649">
        <v>1</v>
      </c>
      <c r="BG305" s="1374">
        <v>942.87208147584602</v>
      </c>
      <c r="BH305" s="1375">
        <f t="shared" si="269"/>
        <v>933.60122211310272</v>
      </c>
      <c r="BI305" s="1376">
        <f t="shared" si="268"/>
        <v>933.60122211310272</v>
      </c>
      <c r="BJ305" s="1378">
        <f t="shared" si="271"/>
        <v>921.74202010737622</v>
      </c>
      <c r="BK305" s="335">
        <f t="shared" si="270"/>
        <v>-8.8178550788957685E-2</v>
      </c>
      <c r="BL305" s="665" t="e">
        <f t="shared" ref="BL305:BL368" si="272">IF(BM305="",NA(),IFERROR((BJ305+BM305*BL$8),NA()))</f>
        <v>#N/A</v>
      </c>
      <c r="BM305" s="683"/>
      <c r="BN305" s="684" t="str">
        <f t="shared" ref="BN305:BN368" si="273">IF(BJ305=BO305,1,IF(BJ305=BP305,-1,""))</f>
        <v/>
      </c>
      <c r="BO305" s="685">
        <f t="shared" si="229"/>
        <v>1372.0536438004799</v>
      </c>
      <c r="BP305" s="686">
        <f t="shared" si="230"/>
        <v>666.96959388174582</v>
      </c>
      <c r="BQ305" s="776">
        <v>935.15669121660483</v>
      </c>
      <c r="BR305" s="691">
        <f t="shared" ref="BR305:BR368" si="274">BJ305/BQ305-1</f>
        <v>-1.4344837860034598E-2</v>
      </c>
      <c r="BS305" s="665" t="e">
        <f t="shared" si="217"/>
        <v>#N/A</v>
      </c>
      <c r="BT305" s="683"/>
      <c r="BU305" s="684" t="str">
        <f t="shared" si="218"/>
        <v/>
      </c>
      <c r="BV305" s="695">
        <f t="shared" si="219"/>
        <v>0.45828311659599441</v>
      </c>
      <c r="BW305" s="728">
        <f t="shared" si="220"/>
        <v>-0.28387325157410659</v>
      </c>
      <c r="BX305" s="725">
        <f t="shared" si="224"/>
        <v>-0.32775449266405676</v>
      </c>
      <c r="BY305" s="726">
        <f t="shared" si="225"/>
        <v>-0.44196250080408972</v>
      </c>
      <c r="BZ305" s="943">
        <f t="shared" si="231"/>
        <v>-0.26778216753674067</v>
      </c>
      <c r="CA305" s="947">
        <f t="shared" si="232"/>
        <v>1226.8014891922035</v>
      </c>
      <c r="CB305" s="831">
        <f t="shared" si="226"/>
        <v>9.4779206777033151E-2</v>
      </c>
      <c r="CC305" s="723">
        <f t="shared" si="227"/>
        <v>0.2983549397125923</v>
      </c>
      <c r="CD305" s="723">
        <f t="shared" si="228"/>
        <v>-0.10879652615852599</v>
      </c>
      <c r="CE305" s="786">
        <f>[3]OUTM!M305</f>
        <v>153.10865716020567</v>
      </c>
      <c r="CF305" s="779">
        <f>[1]OUTM!$T593</f>
        <v>1</v>
      </c>
      <c r="CG305" s="781">
        <f>[1]OUTM!$U593</f>
        <v>1</v>
      </c>
    </row>
    <row r="306" spans="1:85" ht="13.8" x14ac:dyDescent="0.25">
      <c r="A306" s="14">
        <v>2018.08</v>
      </c>
      <c r="B306" s="931">
        <f>[2]Pat!$B306/1000</f>
        <v>65.658000000000001</v>
      </c>
      <c r="C306" s="648">
        <v>1.1472329940778101</v>
      </c>
      <c r="D306" s="649">
        <v>1</v>
      </c>
      <c r="E306" s="767">
        <v>56.984854166911198</v>
      </c>
      <c r="F306" s="768">
        <f t="shared" si="233"/>
        <v>57.231617586781859</v>
      </c>
      <c r="G306" s="769">
        <f t="shared" si="234"/>
        <v>57.231617586781859</v>
      </c>
      <c r="H306" s="772">
        <f t="shared" si="239"/>
        <v>57.081375228641249</v>
      </c>
      <c r="I306" s="662">
        <f t="shared" si="240"/>
        <v>-7.0568685199082201E-2</v>
      </c>
      <c r="J306" s="665" t="e">
        <f t="shared" si="244"/>
        <v>#N/A</v>
      </c>
      <c r="K306" s="683"/>
      <c r="L306" s="684" t="str">
        <f t="shared" si="221"/>
        <v/>
      </c>
      <c r="M306" s="685">
        <f t="shared" si="251"/>
        <v>84.852527245820085</v>
      </c>
      <c r="N306" s="686">
        <f t="shared" si="252"/>
        <v>38.004257274331266</v>
      </c>
      <c r="O306" s="776">
        <v>52.36382040434782</v>
      </c>
      <c r="P306" s="691">
        <f t="shared" si="235"/>
        <v>9.009187618216119E-2</v>
      </c>
      <c r="Q306" s="665" t="e">
        <f t="shared" si="245"/>
        <v>#N/A</v>
      </c>
      <c r="R306" s="683"/>
      <c r="S306" s="684" t="str">
        <f t="shared" si="246"/>
        <v/>
      </c>
      <c r="T306" s="695">
        <f t="shared" si="253"/>
        <v>0.54197783569100255</v>
      </c>
      <c r="U306" s="728">
        <f t="shared" si="254"/>
        <v>-0.19655001274770423</v>
      </c>
      <c r="V306" s="725">
        <f t="shared" si="260"/>
        <v>-0.25141646977426757</v>
      </c>
      <c r="W306" s="726">
        <f t="shared" si="261"/>
        <v>-0.4390271631471947</v>
      </c>
      <c r="X306" s="727">
        <f t="shared" si="266"/>
        <v>-0.24894246967008149</v>
      </c>
      <c r="Y306" s="724">
        <f t="shared" si="258"/>
        <v>76.472421218212645</v>
      </c>
      <c r="Z306" s="108">
        <f t="shared" si="262"/>
        <v>6.8043152465711701E-2</v>
      </c>
      <c r="AA306" s="723">
        <f t="shared" si="262"/>
        <v>0.26104796967449617</v>
      </c>
      <c r="AB306" s="723">
        <f t="shared" si="262"/>
        <v>-0.12496166474307278</v>
      </c>
      <c r="AC306" s="931">
        <f>[2]Pat!$D306/1000</f>
        <v>162.126</v>
      </c>
      <c r="AD306" s="648">
        <v>1.1531423511955801</v>
      </c>
      <c r="AE306" s="649">
        <v>1</v>
      </c>
      <c r="AF306" s="767">
        <v>136.55418609675399</v>
      </c>
      <c r="AG306" s="768">
        <f t="shared" si="236"/>
        <v>140.59495762332159</v>
      </c>
      <c r="AH306" s="769">
        <f t="shared" si="237"/>
        <v>140.59495762332159</v>
      </c>
      <c r="AI306" s="772">
        <f t="shared" si="241"/>
        <v>139.21055046079948</v>
      </c>
      <c r="AJ306" s="662">
        <f t="shared" si="242"/>
        <v>6.286367569057193E-3</v>
      </c>
      <c r="AK306" s="665" t="e">
        <f t="shared" si="243"/>
        <v>#N/A</v>
      </c>
      <c r="AL306" s="683"/>
      <c r="AM306" s="684" t="str">
        <f t="shared" si="255"/>
        <v/>
      </c>
      <c r="AN306" s="685">
        <f t="shared" si="256"/>
        <v>161.60088026590631</v>
      </c>
      <c r="AO306" s="686">
        <f t="shared" si="257"/>
        <v>127.26577515991971</v>
      </c>
      <c r="AP306" s="776">
        <v>138.1694010331471</v>
      </c>
      <c r="AQ306" s="691">
        <f t="shared" si="238"/>
        <v>7.5353111460807476E-3</v>
      </c>
      <c r="AR306" s="665" t="e">
        <f t="shared" si="247"/>
        <v>#N/A</v>
      </c>
      <c r="AS306" s="683"/>
      <c r="AT306" s="684" t="str">
        <f t="shared" si="248"/>
        <v/>
      </c>
      <c r="AU306" s="695">
        <f t="shared" si="249"/>
        <v>0.16376772521667227</v>
      </c>
      <c r="AV306" s="728">
        <f t="shared" si="250"/>
        <v>-7.6073272672921632E-2</v>
      </c>
      <c r="AW306" s="725">
        <f t="shared" si="263"/>
        <v>-5.4294505909668556E-2</v>
      </c>
      <c r="AX306" s="726">
        <f t="shared" si="264"/>
        <v>-0.13870751450126551</v>
      </c>
      <c r="AY306" s="727">
        <f t="shared" si="267"/>
        <v>-5.6651310344735584E-2</v>
      </c>
      <c r="AZ306" s="724">
        <f t="shared" si="259"/>
        <v>150.27207403780977</v>
      </c>
      <c r="BA306" s="108">
        <f t="shared" si="265"/>
        <v>4.7029155077431911E-2</v>
      </c>
      <c r="BB306" s="723">
        <f t="shared" si="265"/>
        <v>0.1285735137719542</v>
      </c>
      <c r="BC306" s="723">
        <f t="shared" si="265"/>
        <v>-3.4515203617090359E-2</v>
      </c>
      <c r="BD306" s="1387">
        <f>[2]Pat!$F306</f>
        <v>974</v>
      </c>
      <c r="BE306" s="648">
        <v>1.1397108008363399</v>
      </c>
      <c r="BF306" s="649">
        <v>1</v>
      </c>
      <c r="BG306" s="1374">
        <v>858.07307389273001</v>
      </c>
      <c r="BH306" s="1375">
        <f t="shared" si="269"/>
        <v>854.60276351269249</v>
      </c>
      <c r="BI306" s="1376">
        <f t="shared" si="268"/>
        <v>854.60276351269249</v>
      </c>
      <c r="BJ306" s="1378">
        <f t="shared" si="271"/>
        <v>860.67452475479479</v>
      </c>
      <c r="BK306" s="335">
        <f t="shared" si="270"/>
        <v>-6.8548966817319576E-2</v>
      </c>
      <c r="BL306" s="665" t="e">
        <f t="shared" si="272"/>
        <v>#N/A</v>
      </c>
      <c r="BM306" s="683"/>
      <c r="BN306" s="684" t="str">
        <f t="shared" si="273"/>
        <v/>
      </c>
      <c r="BO306" s="685">
        <f t="shared" si="229"/>
        <v>1372.0536438004799</v>
      </c>
      <c r="BP306" s="686">
        <f t="shared" si="230"/>
        <v>666.96959388174582</v>
      </c>
      <c r="BQ306" s="776">
        <v>934.29445511395602</v>
      </c>
      <c r="BR306" s="691">
        <f t="shared" si="274"/>
        <v>-7.8797353399878367E-2</v>
      </c>
      <c r="BS306" s="665" t="e">
        <f t="shared" ref="BS306:BS369" si="275">IF(BT306="",NA(),IFERROR((BJ306+BT306*BS$8),NA()))</f>
        <v>#N/A</v>
      </c>
      <c r="BT306" s="683"/>
      <c r="BU306" s="684" t="str">
        <f t="shared" ref="BU306:BU369" si="276">IF(BR306=BV306,1,IF(BR306=BW306,-1,""))</f>
        <v/>
      </c>
      <c r="BV306" s="695">
        <f t="shared" ref="BV306:BV369" si="277">MAX(BR297:BR315)</f>
        <v>0.45828311659599441</v>
      </c>
      <c r="BW306" s="728">
        <f t="shared" ref="BW306:BW369" si="278">MIN(BR297:BR315)</f>
        <v>-0.28387325157410659</v>
      </c>
      <c r="BX306" s="725">
        <f t="shared" si="224"/>
        <v>-0.34403758773043336</v>
      </c>
      <c r="BY306" s="726">
        <f t="shared" si="225"/>
        <v>-0.48022945017540297</v>
      </c>
      <c r="BZ306" s="943">
        <f t="shared" si="231"/>
        <v>-0.32130775234144215</v>
      </c>
      <c r="CA306" s="947">
        <f t="shared" si="232"/>
        <v>1189.1844471967147</v>
      </c>
      <c r="CB306" s="831">
        <f t="shared" si="226"/>
        <v>9.4779206777033151E-2</v>
      </c>
      <c r="CC306" s="723">
        <f t="shared" si="227"/>
        <v>0.2983549397125923</v>
      </c>
      <c r="CD306" s="723">
        <f t="shared" si="228"/>
        <v>-0.10879652615852599</v>
      </c>
      <c r="CE306" s="786">
        <f>[3]OUTM!M306</f>
        <v>150.3738166194982</v>
      </c>
      <c r="CF306" s="779">
        <f>[1]OUTM!$T594</f>
        <v>1</v>
      </c>
      <c r="CG306" s="781">
        <f>[1]OUTM!$U594</f>
        <v>1</v>
      </c>
    </row>
    <row r="307" spans="1:85" ht="13.8" x14ac:dyDescent="0.25">
      <c r="A307" s="14">
        <v>2018.09</v>
      </c>
      <c r="B307" s="931">
        <f>[2]Pat!$B307/1000</f>
        <v>52.896999999999998</v>
      </c>
      <c r="C307" s="648">
        <v>0.99698327041750001</v>
      </c>
      <c r="D307" s="649">
        <v>1</v>
      </c>
      <c r="E307" s="767">
        <v>52.283247079577301</v>
      </c>
      <c r="F307" s="768">
        <f t="shared" si="233"/>
        <v>53.057058798838895</v>
      </c>
      <c r="G307" s="769">
        <f t="shared" si="234"/>
        <v>53.057058798838895</v>
      </c>
      <c r="H307" s="772">
        <f t="shared" si="239"/>
        <v>52.689909406333797</v>
      </c>
      <c r="I307" s="662">
        <f t="shared" si="240"/>
        <v>-8.0053920473369192E-2</v>
      </c>
      <c r="J307" s="665" t="e">
        <f t="shared" si="244"/>
        <v>#N/A</v>
      </c>
      <c r="K307" s="683"/>
      <c r="L307" s="684" t="str">
        <f t="shared" si="221"/>
        <v/>
      </c>
      <c r="M307" s="685">
        <f t="shared" si="251"/>
        <v>84.852527245820085</v>
      </c>
      <c r="N307" s="686">
        <f t="shared" si="252"/>
        <v>38.004257274331266</v>
      </c>
      <c r="O307" s="776">
        <v>51.807460644703262</v>
      </c>
      <c r="P307" s="691">
        <f t="shared" si="235"/>
        <v>1.7033237117765498E-2</v>
      </c>
      <c r="Q307" s="665" t="e">
        <f t="shared" si="245"/>
        <v>#N/A</v>
      </c>
      <c r="R307" s="683"/>
      <c r="S307" s="684" t="str">
        <f t="shared" si="246"/>
        <v/>
      </c>
      <c r="T307" s="695">
        <f t="shared" si="253"/>
        <v>0.54197783569100255</v>
      </c>
      <c r="U307" s="728">
        <f t="shared" si="254"/>
        <v>-0.19655001274770423</v>
      </c>
      <c r="V307" s="725">
        <f t="shared" si="260"/>
        <v>-0.31629322870525611</v>
      </c>
      <c r="W307" s="726">
        <f t="shared" si="261"/>
        <v>-0.49727086920427255</v>
      </c>
      <c r="X307" s="727">
        <f t="shared" si="266"/>
        <v>-0.31467810756921932</v>
      </c>
      <c r="Y307" s="724">
        <f t="shared" si="258"/>
        <v>74.441157930839083</v>
      </c>
      <c r="Z307" s="108">
        <f t="shared" si="262"/>
        <v>6.8043152465711701E-2</v>
      </c>
      <c r="AA307" s="723">
        <f t="shared" si="262"/>
        <v>0.26104796967449617</v>
      </c>
      <c r="AB307" s="723">
        <f t="shared" si="262"/>
        <v>-0.12496166474307278</v>
      </c>
      <c r="AC307" s="931">
        <f>[2]Pat!$D307/1000</f>
        <v>141.69300000000001</v>
      </c>
      <c r="AD307" s="648">
        <v>1.0166808102146501</v>
      </c>
      <c r="AE307" s="649">
        <v>1</v>
      </c>
      <c r="AF307" s="767">
        <v>132.83976382293099</v>
      </c>
      <c r="AG307" s="768">
        <f t="shared" si="236"/>
        <v>139.36822508736503</v>
      </c>
      <c r="AH307" s="769">
        <f t="shared" si="237"/>
        <v>139.36822508736503</v>
      </c>
      <c r="AI307" s="772">
        <f t="shared" si="241"/>
        <v>136.83453093586806</v>
      </c>
      <c r="AJ307" s="662">
        <f t="shared" si="242"/>
        <v>-1.7215146110414175E-2</v>
      </c>
      <c r="AK307" s="665" t="e">
        <f t="shared" si="243"/>
        <v>#N/A</v>
      </c>
      <c r="AL307" s="683"/>
      <c r="AM307" s="684" t="str">
        <f t="shared" si="255"/>
        <v/>
      </c>
      <c r="AN307" s="685">
        <f t="shared" si="256"/>
        <v>161.60088026590631</v>
      </c>
      <c r="AO307" s="686">
        <f t="shared" si="257"/>
        <v>127.26577515991971</v>
      </c>
      <c r="AP307" s="776">
        <v>138.02769052721271</v>
      </c>
      <c r="AQ307" s="691">
        <f t="shared" si="238"/>
        <v>-8.6443494547162603E-3</v>
      </c>
      <c r="AR307" s="665" t="e">
        <f t="shared" si="247"/>
        <v>#N/A</v>
      </c>
      <c r="AS307" s="683"/>
      <c r="AT307" s="684" t="str">
        <f t="shared" si="248"/>
        <v/>
      </c>
      <c r="AU307" s="695">
        <f t="shared" si="249"/>
        <v>0.16376772521667227</v>
      </c>
      <c r="AV307" s="728">
        <f t="shared" si="250"/>
        <v>-7.6073272672921632E-2</v>
      </c>
      <c r="AW307" s="725">
        <f t="shared" si="263"/>
        <v>-4.8323278236400369E-2</v>
      </c>
      <c r="AX307" s="726">
        <f t="shared" si="264"/>
        <v>-0.15881075411870071</v>
      </c>
      <c r="AY307" s="727">
        <f t="shared" si="267"/>
        <v>-8.0692462237985318E-2</v>
      </c>
      <c r="AZ307" s="724">
        <f t="shared" si="259"/>
        <v>149.69307025081409</v>
      </c>
      <c r="BA307" s="108">
        <f t="shared" si="265"/>
        <v>4.7029155077431911E-2</v>
      </c>
      <c r="BB307" s="723">
        <f t="shared" si="265"/>
        <v>0.1285735137719542</v>
      </c>
      <c r="BC307" s="723">
        <f t="shared" si="265"/>
        <v>-3.4515203617090359E-2</v>
      </c>
      <c r="BD307" s="1387">
        <f>[2]Pat!$F307</f>
        <v>837</v>
      </c>
      <c r="BE307" s="648">
        <v>1.0463921132849401</v>
      </c>
      <c r="BF307" s="649">
        <v>1</v>
      </c>
      <c r="BG307" s="1374">
        <v>784.16599094111996</v>
      </c>
      <c r="BH307" s="1375">
        <f t="shared" si="269"/>
        <v>799.89134988069134</v>
      </c>
      <c r="BI307" s="1376">
        <f t="shared" si="268"/>
        <v>799.89134988069134</v>
      </c>
      <c r="BJ307" s="1378">
        <f t="shared" si="271"/>
        <v>801.42087559694744</v>
      </c>
      <c r="BK307" s="335">
        <f t="shared" si="270"/>
        <v>-7.1330166157505842E-2</v>
      </c>
      <c r="BL307" s="665" t="e">
        <f t="shared" si="272"/>
        <v>#N/A</v>
      </c>
      <c r="BM307" s="683"/>
      <c r="BN307" s="684" t="str">
        <f t="shared" si="273"/>
        <v/>
      </c>
      <c r="BO307" s="685">
        <f t="shared" si="229"/>
        <v>1372.0536438004799</v>
      </c>
      <c r="BP307" s="686">
        <f t="shared" si="230"/>
        <v>666.96959388174582</v>
      </c>
      <c r="BQ307" s="776">
        <v>933.46778093733451</v>
      </c>
      <c r="BR307" s="691">
        <f t="shared" si="274"/>
        <v>-0.1414584499186391</v>
      </c>
      <c r="BS307" s="665" t="e">
        <f t="shared" si="275"/>
        <v>#N/A</v>
      </c>
      <c r="BT307" s="683"/>
      <c r="BU307" s="684" t="str">
        <f t="shared" si="276"/>
        <v/>
      </c>
      <c r="BV307" s="695">
        <f t="shared" si="277"/>
        <v>0.45828311659599441</v>
      </c>
      <c r="BW307" s="728">
        <f t="shared" si="278"/>
        <v>-0.28387325157410659</v>
      </c>
      <c r="BX307" s="725">
        <f t="shared" si="224"/>
        <v>-0.36323438031290056</v>
      </c>
      <c r="BY307" s="726">
        <f t="shared" si="225"/>
        <v>-0.51739664948518871</v>
      </c>
      <c r="BZ307" s="943">
        <f t="shared" si="231"/>
        <v>-0.37076862289858914</v>
      </c>
      <c r="CA307" s="947">
        <f t="shared" si="232"/>
        <v>1151.0878008906107</v>
      </c>
      <c r="CB307" s="831">
        <f t="shared" si="226"/>
        <v>9.4779206777033151E-2</v>
      </c>
      <c r="CC307" s="723">
        <f t="shared" si="227"/>
        <v>0.2983549397125923</v>
      </c>
      <c r="CD307" s="723">
        <f t="shared" si="228"/>
        <v>-0.10879652615852599</v>
      </c>
      <c r="CE307" s="786">
        <f>[3]OUTM!M307</f>
        <v>144.4231467922404</v>
      </c>
      <c r="CF307" s="779">
        <f>[1]OUTM!$T595</f>
        <v>1</v>
      </c>
      <c r="CG307" s="781">
        <f>[1]OUTM!$U595</f>
        <v>1</v>
      </c>
    </row>
    <row r="308" spans="1:85" ht="13.8" x14ac:dyDescent="0.25">
      <c r="A308" s="14">
        <v>2018.1</v>
      </c>
      <c r="B308" s="931">
        <f>[2]Pat!$B308/1000</f>
        <v>48.777000000000001</v>
      </c>
      <c r="C308" s="648">
        <v>1.0287489004058299</v>
      </c>
      <c r="D308" s="649">
        <v>1</v>
      </c>
      <c r="E308" s="767">
        <v>49.010074762981702</v>
      </c>
      <c r="F308" s="768">
        <f t="shared" si="233"/>
        <v>47.413902440875539</v>
      </c>
      <c r="G308" s="769">
        <f t="shared" si="234"/>
        <v>47.413902440875539</v>
      </c>
      <c r="H308" s="772">
        <f t="shared" si="239"/>
        <v>48.072801326902471</v>
      </c>
      <c r="I308" s="662">
        <f t="shared" si="240"/>
        <v>-9.17074086493566E-2</v>
      </c>
      <c r="J308" s="665" t="e">
        <f t="shared" si="244"/>
        <v>#N/A</v>
      </c>
      <c r="K308" s="683"/>
      <c r="L308" s="684" t="str">
        <f t="shared" si="221"/>
        <v/>
      </c>
      <c r="M308" s="685">
        <f t="shared" si="251"/>
        <v>84.852527245820085</v>
      </c>
      <c r="N308" s="686">
        <f t="shared" si="252"/>
        <v>38.004257274331266</v>
      </c>
      <c r="O308" s="776">
        <v>51.246410198783046</v>
      </c>
      <c r="P308" s="691">
        <f t="shared" si="235"/>
        <v>-6.1928413318518394E-2</v>
      </c>
      <c r="Q308" s="665" t="e">
        <f t="shared" si="245"/>
        <v>#N/A</v>
      </c>
      <c r="R308" s="683"/>
      <c r="S308" s="684" t="str">
        <f t="shared" si="246"/>
        <v/>
      </c>
      <c r="T308" s="695">
        <f t="shared" si="253"/>
        <v>0.54197783569100255</v>
      </c>
      <c r="U308" s="728">
        <f t="shared" si="254"/>
        <v>-0.19655001274770423</v>
      </c>
      <c r="V308" s="725">
        <f t="shared" si="260"/>
        <v>-0.3954395684408093</v>
      </c>
      <c r="W308" s="726">
        <f t="shared" si="261"/>
        <v>-0.55394325440919157</v>
      </c>
      <c r="X308" s="727">
        <f t="shared" si="266"/>
        <v>-0.38091121611188727</v>
      </c>
      <c r="Y308" s="724">
        <f t="shared" si="258"/>
        <v>71.820812246865074</v>
      </c>
      <c r="Z308" s="108">
        <f t="shared" si="262"/>
        <v>6.8043152465711701E-2</v>
      </c>
      <c r="AA308" s="723">
        <f t="shared" si="262"/>
        <v>0.26104796967449617</v>
      </c>
      <c r="AB308" s="723">
        <f t="shared" si="262"/>
        <v>-0.12496166474307278</v>
      </c>
      <c r="AC308" s="931">
        <f>[2]Pat!$D308/1000</f>
        <v>143.46100000000001</v>
      </c>
      <c r="AD308" s="648">
        <v>1.1207302596620701</v>
      </c>
      <c r="AE308" s="649">
        <v>1</v>
      </c>
      <c r="AF308" s="767">
        <v>131.74013050710499</v>
      </c>
      <c r="AG308" s="768">
        <f t="shared" si="236"/>
        <v>128.00671594542055</v>
      </c>
      <c r="AH308" s="769">
        <f t="shared" si="237"/>
        <v>128.00671594542055</v>
      </c>
      <c r="AI308" s="772">
        <f t="shared" si="241"/>
        <v>130.28761017909696</v>
      </c>
      <c r="AJ308" s="662">
        <f t="shared" si="242"/>
        <v>-4.9027999731560398E-2</v>
      </c>
      <c r="AK308" s="665" t="e">
        <f t="shared" si="243"/>
        <v>#N/A</v>
      </c>
      <c r="AL308" s="683"/>
      <c r="AM308" s="684" t="str">
        <f t="shared" si="255"/>
        <v/>
      </c>
      <c r="AN308" s="685">
        <f t="shared" si="256"/>
        <v>161.60088026590631</v>
      </c>
      <c r="AO308" s="686">
        <f t="shared" si="257"/>
        <v>127.26577515991971</v>
      </c>
      <c r="AP308" s="776">
        <v>137.88588164064771</v>
      </c>
      <c r="AQ308" s="691">
        <f t="shared" si="238"/>
        <v>-5.5105507330714509E-2</v>
      </c>
      <c r="AR308" s="665" t="e">
        <f t="shared" si="247"/>
        <v>#N/A</v>
      </c>
      <c r="AS308" s="683"/>
      <c r="AT308" s="684" t="str">
        <f t="shared" si="248"/>
        <v/>
      </c>
      <c r="AU308" s="695">
        <f t="shared" si="249"/>
        <v>0.16376772521667227</v>
      </c>
      <c r="AV308" s="728">
        <f t="shared" si="250"/>
        <v>-7.6073272672921632E-2</v>
      </c>
      <c r="AW308" s="725">
        <f t="shared" si="263"/>
        <v>-0.10590579870962025</v>
      </c>
      <c r="AX308" s="726">
        <f t="shared" si="264"/>
        <v>-0.22610944128773525</v>
      </c>
      <c r="AY308" s="727">
        <f t="shared" si="267"/>
        <v>-0.13013332372580888</v>
      </c>
      <c r="AZ308" s="724">
        <f t="shared" si="259"/>
        <v>148.40701882971561</v>
      </c>
      <c r="BA308" s="108">
        <f t="shared" si="265"/>
        <v>4.7029155077431911E-2</v>
      </c>
      <c r="BB308" s="723">
        <f t="shared" si="265"/>
        <v>0.1285735137719542</v>
      </c>
      <c r="BC308" s="723">
        <f t="shared" si="265"/>
        <v>-3.4515203617090359E-2</v>
      </c>
      <c r="BD308" s="1387">
        <f>[2]Pat!$F308</f>
        <v>914</v>
      </c>
      <c r="BE308" s="648">
        <v>1.2165611414056401</v>
      </c>
      <c r="BF308" s="649">
        <v>1</v>
      </c>
      <c r="BG308" s="1374">
        <v>733.87215394684097</v>
      </c>
      <c r="BH308" s="1375">
        <f t="shared" si="269"/>
        <v>751.29803911371471</v>
      </c>
      <c r="BI308" s="1376">
        <f t="shared" si="268"/>
        <v>751.29803911371471</v>
      </c>
      <c r="BJ308" s="1378">
        <f t="shared" si="271"/>
        <v>747.52876105749817</v>
      </c>
      <c r="BK308" s="335">
        <f t="shared" si="270"/>
        <v>-6.9613465917620271E-2</v>
      </c>
      <c r="BL308" s="665" t="e">
        <f t="shared" si="272"/>
        <v>#N/A</v>
      </c>
      <c r="BM308" s="683"/>
      <c r="BN308" s="684" t="str">
        <f t="shared" si="273"/>
        <v/>
      </c>
      <c r="BO308" s="685">
        <f t="shared" si="229"/>
        <v>1326.1000855447496</v>
      </c>
      <c r="BP308" s="686">
        <f t="shared" si="230"/>
        <v>666.96959388174582</v>
      </c>
      <c r="BQ308" s="776">
        <v>932.69261683270406</v>
      </c>
      <c r="BR308" s="691">
        <f t="shared" si="274"/>
        <v>-0.19852613008130904</v>
      </c>
      <c r="BS308" s="665" t="e">
        <f t="shared" si="275"/>
        <v>#N/A</v>
      </c>
      <c r="BT308" s="683"/>
      <c r="BU308" s="684" t="str">
        <f t="shared" si="276"/>
        <v/>
      </c>
      <c r="BV308" s="695">
        <f t="shared" si="277"/>
        <v>0.41046673665077771</v>
      </c>
      <c r="BW308" s="728">
        <f t="shared" si="278"/>
        <v>-0.28387325157410659</v>
      </c>
      <c r="BX308" s="725">
        <f t="shared" si="224"/>
        <v>-0.4195106243492922</v>
      </c>
      <c r="BY308" s="726">
        <f t="shared" si="225"/>
        <v>-0.54930569378492522</v>
      </c>
      <c r="BZ308" s="943">
        <f t="shared" si="231"/>
        <v>-0.41352250811667512</v>
      </c>
      <c r="CA308" s="947">
        <f t="shared" si="232"/>
        <v>1106.0688521632612</v>
      </c>
      <c r="CB308" s="831">
        <f t="shared" si="226"/>
        <v>9.4779206777033151E-2</v>
      </c>
      <c r="CC308" s="723">
        <f t="shared" si="227"/>
        <v>0.2983549397125923</v>
      </c>
      <c r="CD308" s="723">
        <f t="shared" si="228"/>
        <v>-0.10879652615852599</v>
      </c>
      <c r="CE308" s="786">
        <f>[3]OUTM!M308</f>
        <v>136.08995937717253</v>
      </c>
      <c r="CF308" s="779">
        <f>[1]OUTM!$T596</f>
        <v>1</v>
      </c>
      <c r="CG308" s="781">
        <f>[1]OUTM!$U596</f>
        <v>1</v>
      </c>
    </row>
    <row r="309" spans="1:85" ht="13.8" x14ac:dyDescent="0.25">
      <c r="A309" s="14">
        <v>2018.11</v>
      </c>
      <c r="B309" s="931">
        <f>[2]Pat!$B309/1000</f>
        <v>39.914000000000001</v>
      </c>
      <c r="C309" s="648">
        <v>0.89883558378323003</v>
      </c>
      <c r="D309" s="649">
        <v>1</v>
      </c>
      <c r="E309" s="767">
        <v>46.7861468552099</v>
      </c>
      <c r="F309" s="768">
        <f t="shared" si="233"/>
        <v>44.40634162701992</v>
      </c>
      <c r="G309" s="769">
        <f t="shared" si="234"/>
        <v>44.40634162701992</v>
      </c>
      <c r="H309" s="772">
        <f t="shared" si="239"/>
        <v>46.423997677365868</v>
      </c>
      <c r="I309" s="662">
        <f t="shared" si="240"/>
        <v>-3.4900039341789993E-2</v>
      </c>
      <c r="J309" s="665" t="e">
        <f t="shared" si="244"/>
        <v>#N/A</v>
      </c>
      <c r="K309" s="683"/>
      <c r="L309" s="684" t="str">
        <f t="shared" ref="L309:L334" si="279">IF(H309=M309,1,IF(H309=N309,-1,""))</f>
        <v/>
      </c>
      <c r="M309" s="685">
        <f t="shared" si="251"/>
        <v>84.852527245820085</v>
      </c>
      <c r="N309" s="686">
        <f t="shared" si="252"/>
        <v>38.004257274331266</v>
      </c>
      <c r="O309" s="776">
        <v>50.682052009032773</v>
      </c>
      <c r="P309" s="691">
        <f t="shared" si="235"/>
        <v>-8.4015034176359249E-2</v>
      </c>
      <c r="Q309" s="665" t="e">
        <f t="shared" si="245"/>
        <v>#N/A</v>
      </c>
      <c r="R309" s="683"/>
      <c r="S309" s="684" t="str">
        <f t="shared" si="246"/>
        <v/>
      </c>
      <c r="T309" s="695">
        <f t="shared" si="253"/>
        <v>0.54197783569100255</v>
      </c>
      <c r="U309" s="728">
        <f t="shared" si="254"/>
        <v>-0.19655001274770423</v>
      </c>
      <c r="V309" s="725">
        <f t="shared" si="260"/>
        <v>-0.43387454567758732</v>
      </c>
      <c r="W309" s="726">
        <f t="shared" si="261"/>
        <v>-0.5531729162022645</v>
      </c>
      <c r="X309" s="727">
        <f t="shared" si="266"/>
        <v>-0.40612370550995114</v>
      </c>
      <c r="Y309" s="724">
        <f t="shared" si="258"/>
        <v>68.85589361339828</v>
      </c>
      <c r="Z309" s="108">
        <f t="shared" si="262"/>
        <v>6.8043152465711701E-2</v>
      </c>
      <c r="AA309" s="723">
        <f t="shared" si="262"/>
        <v>0.26104796967449617</v>
      </c>
      <c r="AB309" s="723">
        <f t="shared" si="262"/>
        <v>-0.12496166474307278</v>
      </c>
      <c r="AC309" s="931">
        <f>[2]Pat!$D309/1000</f>
        <v>127.108</v>
      </c>
      <c r="AD309" s="648">
        <v>1.0106482405412001</v>
      </c>
      <c r="AE309" s="649">
        <v>1</v>
      </c>
      <c r="AF309" s="767">
        <v>132.25217478162301</v>
      </c>
      <c r="AG309" s="768">
        <f t="shared" si="236"/>
        <v>125.76878373818168</v>
      </c>
      <c r="AH309" s="769">
        <f t="shared" si="237"/>
        <v>125.76878373818168</v>
      </c>
      <c r="AI309" s="772">
        <f t="shared" si="241"/>
        <v>127.26577515991971</v>
      </c>
      <c r="AJ309" s="662">
        <f t="shared" si="242"/>
        <v>-2.3466775156825187E-2</v>
      </c>
      <c r="AK309" s="665">
        <f t="shared" si="243"/>
        <v>122.26577515991971</v>
      </c>
      <c r="AL309" s="683">
        <v>-1</v>
      </c>
      <c r="AM309" s="684">
        <f t="shared" si="255"/>
        <v>-1</v>
      </c>
      <c r="AN309" s="685">
        <f t="shared" si="256"/>
        <v>161.60088026590631</v>
      </c>
      <c r="AO309" s="686">
        <f t="shared" si="257"/>
        <v>127.26577515991971</v>
      </c>
      <c r="AP309" s="776">
        <v>137.74444595633662</v>
      </c>
      <c r="AQ309" s="691">
        <f t="shared" si="238"/>
        <v>-7.6073272672921632E-2</v>
      </c>
      <c r="AR309" s="665" t="e">
        <f t="shared" si="247"/>
        <v>#N/A</v>
      </c>
      <c r="AS309" s="683" t="s">
        <v>254</v>
      </c>
      <c r="AT309" s="684">
        <f t="shared" si="248"/>
        <v>-1</v>
      </c>
      <c r="AU309" s="695">
        <f t="shared" si="249"/>
        <v>0.16376772521667227</v>
      </c>
      <c r="AV309" s="728">
        <f t="shared" si="250"/>
        <v>-7.6073272672921632E-2</v>
      </c>
      <c r="AW309" s="725">
        <f t="shared" si="263"/>
        <v>-0.150373121339064</v>
      </c>
      <c r="AX309" s="726">
        <f t="shared" si="264"/>
        <v>-0.24702163653166276</v>
      </c>
      <c r="AY309" s="727">
        <f t="shared" si="267"/>
        <v>-0.1545253603170943</v>
      </c>
      <c r="AZ309" s="724">
        <f t="shared" si="259"/>
        <v>146.52998390894797</v>
      </c>
      <c r="BA309" s="108">
        <f t="shared" si="265"/>
        <v>4.7029155077431911E-2</v>
      </c>
      <c r="BB309" s="723">
        <f t="shared" si="265"/>
        <v>0.1285735137719542</v>
      </c>
      <c r="BC309" s="723">
        <f t="shared" si="265"/>
        <v>-3.4515203617090359E-2</v>
      </c>
      <c r="BD309" s="1387">
        <f>[2]Pat!$F309</f>
        <v>803</v>
      </c>
      <c r="BE309" s="648">
        <v>1.16778323204762</v>
      </c>
      <c r="BF309" s="649">
        <v>1</v>
      </c>
      <c r="BG309" s="1374">
        <v>707.41877779909703</v>
      </c>
      <c r="BH309" s="1375">
        <f t="shared" si="269"/>
        <v>687.62761612187217</v>
      </c>
      <c r="BI309" s="1376">
        <f t="shared" si="268"/>
        <v>687.62761612187217</v>
      </c>
      <c r="BJ309" s="1378">
        <f t="shared" si="271"/>
        <v>696.84385709739115</v>
      </c>
      <c r="BK309" s="335">
        <f t="shared" si="270"/>
        <v>-7.0211416572835916E-2</v>
      </c>
      <c r="BL309" s="665" t="e">
        <f t="shared" si="272"/>
        <v>#N/A</v>
      </c>
      <c r="BM309" s="683"/>
      <c r="BN309" s="684" t="str">
        <f t="shared" si="273"/>
        <v/>
      </c>
      <c r="BO309" s="685">
        <f t="shared" si="229"/>
        <v>1267.2405591032646</v>
      </c>
      <c r="BP309" s="686">
        <f t="shared" si="230"/>
        <v>666.96959388174582</v>
      </c>
      <c r="BQ309" s="776">
        <v>931.98422534423514</v>
      </c>
      <c r="BR309" s="691">
        <f t="shared" si="274"/>
        <v>-0.25230080279523315</v>
      </c>
      <c r="BS309" s="665" t="e">
        <f t="shared" si="275"/>
        <v>#N/A</v>
      </c>
      <c r="BT309" s="683"/>
      <c r="BU309" s="684" t="str">
        <f t="shared" si="276"/>
        <v/>
      </c>
      <c r="BV309" s="695">
        <f t="shared" si="277"/>
        <v>0.34893523695441009</v>
      </c>
      <c r="BW309" s="728">
        <f t="shared" si="278"/>
        <v>-0.28387325157410659</v>
      </c>
      <c r="BX309" s="725">
        <f t="shared" si="224"/>
        <v>-0.48637976955164719</v>
      </c>
      <c r="BY309" s="726">
        <f t="shared" si="225"/>
        <v>-0.57383738557640318</v>
      </c>
      <c r="BZ309" s="943">
        <f t="shared" si="231"/>
        <v>-0.45206748637449579</v>
      </c>
      <c r="CA309" s="947">
        <f t="shared" si="232"/>
        <v>1051.0783594256197</v>
      </c>
      <c r="CB309" s="831">
        <f t="shared" si="226"/>
        <v>9.4779206777033151E-2</v>
      </c>
      <c r="CC309" s="723">
        <f t="shared" si="227"/>
        <v>0.2983549397125923</v>
      </c>
      <c r="CD309" s="723">
        <f t="shared" si="228"/>
        <v>-0.10879652615852599</v>
      </c>
      <c r="CE309" s="786">
        <f>[3]OUTM!M309</f>
        <v>131.39001667389277</v>
      </c>
      <c r="CF309" s="779">
        <f>[1]OUTM!$T597</f>
        <v>1</v>
      </c>
      <c r="CG309" s="781">
        <f>[1]OUTM!$U597</f>
        <v>1</v>
      </c>
    </row>
    <row r="310" spans="1:85" ht="13.8" x14ac:dyDescent="0.25">
      <c r="A310" s="14">
        <v>2018.12</v>
      </c>
      <c r="B310" s="931">
        <f>[2]Pat!$B310/1000</f>
        <v>28.545000000000002</v>
      </c>
      <c r="C310" s="648">
        <v>0.57702331353298897</v>
      </c>
      <c r="D310" s="649">
        <v>1</v>
      </c>
      <c r="E310" s="767">
        <v>45.2492967367888</v>
      </c>
      <c r="F310" s="768">
        <f t="shared" si="233"/>
        <v>49.469405014548094</v>
      </c>
      <c r="G310" s="769">
        <f t="shared" si="234"/>
        <v>49.469405014548094</v>
      </c>
      <c r="H310" s="772">
        <f t="shared" si="239"/>
        <v>46.02179645178925</v>
      </c>
      <c r="I310" s="662">
        <f t="shared" si="240"/>
        <v>-8.7013966846416456E-3</v>
      </c>
      <c r="J310" s="665" t="e">
        <f t="shared" si="244"/>
        <v>#N/A</v>
      </c>
      <c r="K310" s="683"/>
      <c r="L310" s="684" t="str">
        <f t="shared" si="279"/>
        <v/>
      </c>
      <c r="M310" s="685">
        <f t="shared" si="251"/>
        <v>84.852527245820085</v>
      </c>
      <c r="N310" s="686">
        <f t="shared" si="252"/>
        <v>35.714055020762522</v>
      </c>
      <c r="O310" s="776">
        <v>50.115752540178043</v>
      </c>
      <c r="P310" s="691">
        <f t="shared" si="235"/>
        <v>-8.1690005255466325E-2</v>
      </c>
      <c r="Q310" s="665" t="e">
        <f t="shared" si="245"/>
        <v>#N/A</v>
      </c>
      <c r="R310" s="683"/>
      <c r="S310" s="684" t="str">
        <f t="shared" si="246"/>
        <v/>
      </c>
      <c r="T310" s="695">
        <f t="shared" si="253"/>
        <v>0.54197783569100255</v>
      </c>
      <c r="U310" s="728">
        <f t="shared" si="254"/>
        <v>-0.2088883472812203</v>
      </c>
      <c r="V310" s="725">
        <f t="shared" si="260"/>
        <v>-0.44454066352000909</v>
      </c>
      <c r="W310" s="726">
        <f t="shared" si="261"/>
        <v>-0.52470360535714677</v>
      </c>
      <c r="X310" s="727">
        <f t="shared" si="266"/>
        <v>-0.41186679109813518</v>
      </c>
      <c r="Y310" s="724">
        <f t="shared" si="258"/>
        <v>65.786578035665585</v>
      </c>
      <c r="Z310" s="108">
        <f t="shared" si="262"/>
        <v>6.8043152465711701E-2</v>
      </c>
      <c r="AA310" s="723">
        <f t="shared" si="262"/>
        <v>0.26104796967449617</v>
      </c>
      <c r="AB310" s="723">
        <f t="shared" si="262"/>
        <v>-0.12496166474307278</v>
      </c>
      <c r="AC310" s="931">
        <f>[2]Pat!$D310/1000</f>
        <v>122.881</v>
      </c>
      <c r="AD310" s="648">
        <v>0.94875017112974502</v>
      </c>
      <c r="AE310" s="649">
        <v>1</v>
      </c>
      <c r="AF310" s="767">
        <v>134.42172795438</v>
      </c>
      <c r="AG310" s="768">
        <f t="shared" si="236"/>
        <v>129.51881721789496</v>
      </c>
      <c r="AH310" s="769">
        <f t="shared" si="237"/>
        <v>129.51881721789496</v>
      </c>
      <c r="AI310" s="772">
        <f t="shared" si="241"/>
        <v>132.25065367955091</v>
      </c>
      <c r="AJ310" s="662">
        <f t="shared" si="242"/>
        <v>3.842139591316153E-2</v>
      </c>
      <c r="AK310" s="665" t="e">
        <f t="shared" si="243"/>
        <v>#N/A</v>
      </c>
      <c r="AL310" s="683"/>
      <c r="AM310" s="684" t="str">
        <f t="shared" si="255"/>
        <v/>
      </c>
      <c r="AN310" s="685">
        <f t="shared" si="256"/>
        <v>161.60088026590631</v>
      </c>
      <c r="AO310" s="686">
        <f t="shared" si="257"/>
        <v>127.26577515991971</v>
      </c>
      <c r="AP310" s="776">
        <v>137.60381560611793</v>
      </c>
      <c r="AQ310" s="691">
        <f t="shared" si="238"/>
        <v>-3.8902714310554476E-2</v>
      </c>
      <c r="AR310" s="665" t="e">
        <f t="shared" si="247"/>
        <v>#N/A</v>
      </c>
      <c r="AS310" s="683"/>
      <c r="AT310" s="684" t="str">
        <f t="shared" si="248"/>
        <v/>
      </c>
      <c r="AU310" s="695">
        <f t="shared" si="249"/>
        <v>0.16376772521667227</v>
      </c>
      <c r="AV310" s="728">
        <f t="shared" si="250"/>
        <v>-7.6073272672921632E-2</v>
      </c>
      <c r="AW310" s="725">
        <f t="shared" si="263"/>
        <v>-0.13810644529992522</v>
      </c>
      <c r="AX310" s="726">
        <f t="shared" si="264"/>
        <v>-0.17245195675450764</v>
      </c>
      <c r="AY310" s="727">
        <f t="shared" si="267"/>
        <v>-0.12671245951695298</v>
      </c>
      <c r="AZ310" s="724">
        <f t="shared" si="259"/>
        <v>144.7640400395191</v>
      </c>
      <c r="BA310" s="108">
        <f t="shared" si="265"/>
        <v>4.7029155077431911E-2</v>
      </c>
      <c r="BB310" s="723">
        <f t="shared" si="265"/>
        <v>0.1285735137719542</v>
      </c>
      <c r="BC310" s="723">
        <f t="shared" si="265"/>
        <v>-3.4515203617090359E-2</v>
      </c>
      <c r="BD310" s="1387">
        <f>[2]Pat!$F310</f>
        <v>677</v>
      </c>
      <c r="BE310" s="648">
        <v>1.0244813870051701</v>
      </c>
      <c r="BF310" s="649">
        <v>1</v>
      </c>
      <c r="BG310" s="1374">
        <v>702.62594570245597</v>
      </c>
      <c r="BH310" s="1375">
        <f t="shared" si="269"/>
        <v>660.82215703210568</v>
      </c>
      <c r="BI310" s="1376">
        <f t="shared" si="268"/>
        <v>660.82215703210568</v>
      </c>
      <c r="BJ310" s="1378">
        <f t="shared" si="271"/>
        <v>666.96959388174582</v>
      </c>
      <c r="BK310" s="335">
        <f t="shared" si="270"/>
        <v>-4.3816905790567962E-2</v>
      </c>
      <c r="BL310" s="665" t="e">
        <f t="shared" si="272"/>
        <v>#N/A</v>
      </c>
      <c r="BM310" s="683" t="s">
        <v>254</v>
      </c>
      <c r="BN310" s="684">
        <f t="shared" si="273"/>
        <v>-1</v>
      </c>
      <c r="BO310" s="685">
        <f t="shared" si="229"/>
        <v>1246.806319442951</v>
      </c>
      <c r="BP310" s="686">
        <f t="shared" si="230"/>
        <v>666.96959388174582</v>
      </c>
      <c r="BQ310" s="776">
        <v>931.35690762536217</v>
      </c>
      <c r="BR310" s="691">
        <f t="shared" si="274"/>
        <v>-0.28387325157410659</v>
      </c>
      <c r="BS310" s="665" t="e">
        <f t="shared" si="275"/>
        <v>#N/A</v>
      </c>
      <c r="BT310" s="683" t="s">
        <v>254</v>
      </c>
      <c r="BU310" s="684">
        <f t="shared" si="276"/>
        <v>-1</v>
      </c>
      <c r="BV310" s="695">
        <f t="shared" si="277"/>
        <v>0.32831653803580241</v>
      </c>
      <c r="BW310" s="728">
        <f t="shared" si="278"/>
        <v>-0.28387325157410659</v>
      </c>
      <c r="BX310" s="725">
        <f t="shared" si="224"/>
        <v>-0.51388956481738357</v>
      </c>
      <c r="BY310" s="726">
        <f t="shared" si="225"/>
        <v>-0.56815194486957155</v>
      </c>
      <c r="BZ310" s="943">
        <f t="shared" si="231"/>
        <v>-0.47022739561616456</v>
      </c>
      <c r="CA310" s="947">
        <f t="shared" si="232"/>
        <v>992.32135526572529</v>
      </c>
      <c r="CB310" s="831">
        <f t="shared" si="226"/>
        <v>9.4779206777033151E-2</v>
      </c>
      <c r="CC310" s="723">
        <f t="shared" si="227"/>
        <v>0.2983549397125923</v>
      </c>
      <c r="CD310" s="723">
        <f t="shared" si="228"/>
        <v>-0.10879652615852599</v>
      </c>
      <c r="CE310" s="786">
        <f>[3]OUTM!M310</f>
        <v>130.50380026094746</v>
      </c>
      <c r="CF310" s="779">
        <f>[1]OUTM!$T598</f>
        <v>1</v>
      </c>
      <c r="CG310" s="781">
        <f>[1]OUTM!$U598</f>
        <v>1</v>
      </c>
    </row>
    <row r="311" spans="1:85" ht="13.8" x14ac:dyDescent="0.25">
      <c r="A311" s="14">
        <v>2019.01</v>
      </c>
      <c r="B311" s="931">
        <f>[2]Pat!$B311/1000</f>
        <v>60.350999999999999</v>
      </c>
      <c r="C311" s="648">
        <v>1.4812957000689699</v>
      </c>
      <c r="D311" s="649">
        <v>1</v>
      </c>
      <c r="E311" s="767">
        <v>43.711393249462098</v>
      </c>
      <c r="F311" s="768">
        <f t="shared" si="233"/>
        <v>40.74203415104089</v>
      </c>
      <c r="G311" s="769">
        <f t="shared" si="234"/>
        <v>40.74203415104089</v>
      </c>
      <c r="H311" s="772">
        <f t="shared" si="239"/>
        <v>44.355309362503291</v>
      </c>
      <c r="I311" s="662">
        <f t="shared" si="240"/>
        <v>-3.6882703531651545E-2</v>
      </c>
      <c r="J311" s="665" t="e">
        <f t="shared" si="244"/>
        <v>#N/A</v>
      </c>
      <c r="K311" s="683"/>
      <c r="L311" s="684" t="str">
        <f t="shared" si="279"/>
        <v/>
      </c>
      <c r="M311" s="685">
        <f t="shared" si="251"/>
        <v>81.706257105626406</v>
      </c>
      <c r="N311" s="686">
        <f t="shared" si="252"/>
        <v>32.044054434493262</v>
      </c>
      <c r="O311" s="776">
        <v>49.548856148666523</v>
      </c>
      <c r="P311" s="691">
        <f t="shared" si="235"/>
        <v>-0.10481668377127618</v>
      </c>
      <c r="Q311" s="665" t="e">
        <f t="shared" si="245"/>
        <v>#N/A</v>
      </c>
      <c r="R311" s="683"/>
      <c r="S311" s="684" t="str">
        <f t="shared" si="246"/>
        <v/>
      </c>
      <c r="T311" s="695">
        <f t="shared" si="253"/>
        <v>0.49877711442042494</v>
      </c>
      <c r="U311" s="728">
        <f t="shared" si="254"/>
        <v>-0.28196316095674889</v>
      </c>
      <c r="V311" s="725">
        <f t="shared" si="260"/>
        <v>-0.46176564905517714</v>
      </c>
      <c r="W311" s="726">
        <f t="shared" si="261"/>
        <v>-0.51699256704131735</v>
      </c>
      <c r="X311" s="727">
        <f t="shared" si="266"/>
        <v>-0.4278561125961019</v>
      </c>
      <c r="Y311" s="724">
        <f t="shared" si="258"/>
        <v>62.615444157385987</v>
      </c>
      <c r="Z311" s="108">
        <f t="shared" si="262"/>
        <v>6.8043152465711701E-2</v>
      </c>
      <c r="AA311" s="723">
        <f t="shared" si="262"/>
        <v>0.26104796967449617</v>
      </c>
      <c r="AB311" s="723">
        <f t="shared" si="262"/>
        <v>-0.12496166474307278</v>
      </c>
      <c r="AC311" s="931">
        <f>[2]Pat!$D311/1000</f>
        <v>148.61600000000001</v>
      </c>
      <c r="AD311" s="648">
        <v>1.0306513178689301</v>
      </c>
      <c r="AE311" s="649">
        <v>1</v>
      </c>
      <c r="AF311" s="767">
        <v>137.82046517028999</v>
      </c>
      <c r="AG311" s="768">
        <f t="shared" si="236"/>
        <v>144.19619654423204</v>
      </c>
      <c r="AH311" s="769">
        <f t="shared" si="237"/>
        <v>144.19619654423204</v>
      </c>
      <c r="AI311" s="772">
        <f t="shared" si="241"/>
        <v>143.04208565291975</v>
      </c>
      <c r="AJ311" s="662">
        <f t="shared" si="242"/>
        <v>7.8439878743059063E-2</v>
      </c>
      <c r="AK311" s="665" t="e">
        <f t="shared" si="243"/>
        <v>#N/A</v>
      </c>
      <c r="AL311" s="683"/>
      <c r="AM311" s="684" t="str">
        <f t="shared" si="255"/>
        <v/>
      </c>
      <c r="AN311" s="685">
        <f t="shared" si="256"/>
        <v>161.0431874354812</v>
      </c>
      <c r="AO311" s="686">
        <f t="shared" si="257"/>
        <v>127.26577515991971</v>
      </c>
      <c r="AP311" s="776">
        <v>137.46436831543977</v>
      </c>
      <c r="AQ311" s="691">
        <f t="shared" si="238"/>
        <v>4.0575731775675639E-2</v>
      </c>
      <c r="AR311" s="665" t="e">
        <f t="shared" si="247"/>
        <v>#N/A</v>
      </c>
      <c r="AS311" s="683"/>
      <c r="AT311" s="684" t="str">
        <f t="shared" si="248"/>
        <v/>
      </c>
      <c r="AU311" s="695">
        <f t="shared" si="249"/>
        <v>0.16087417244813818</v>
      </c>
      <c r="AV311" s="728">
        <f t="shared" si="250"/>
        <v>-7.6073272672921632E-2</v>
      </c>
      <c r="AW311" s="725">
        <f t="shared" si="263"/>
        <v>-6.9935231304983358E-2</v>
      </c>
      <c r="AX311" s="726">
        <f t="shared" si="264"/>
        <v>-2.1849243558235476E-2</v>
      </c>
      <c r="AY311" s="727">
        <f t="shared" si="267"/>
        <v>-5.6774036655750537E-2</v>
      </c>
      <c r="AZ311" s="724">
        <f t="shared" si="259"/>
        <v>143.86771524551932</v>
      </c>
      <c r="BA311" s="108">
        <f t="shared" si="265"/>
        <v>4.7029155077431911E-2</v>
      </c>
      <c r="BB311" s="723">
        <f t="shared" si="265"/>
        <v>0.1285735137719542</v>
      </c>
      <c r="BC311" s="723">
        <f t="shared" si="265"/>
        <v>-3.4515203617090359E-2</v>
      </c>
      <c r="BD311" s="1387">
        <f>[2]Pat!$F311</f>
        <v>578</v>
      </c>
      <c r="BE311" s="648">
        <v>0.877610603553724</v>
      </c>
      <c r="BF311" s="649">
        <v>1</v>
      </c>
      <c r="BG311" s="1374">
        <v>714.99853579152898</v>
      </c>
      <c r="BH311" s="1375">
        <f t="shared" si="269"/>
        <v>658.6064453409</v>
      </c>
      <c r="BI311" s="1376">
        <f t="shared" si="268"/>
        <v>658.6064453409</v>
      </c>
      <c r="BJ311" s="1378">
        <f t="shared" si="271"/>
        <v>697.99707848944399</v>
      </c>
      <c r="BK311" s="335">
        <f t="shared" si="270"/>
        <v>4.5470458716060043E-2</v>
      </c>
      <c r="BL311" s="665" t="e">
        <f t="shared" si="272"/>
        <v>#N/A</v>
      </c>
      <c r="BM311" s="683"/>
      <c r="BN311" s="684" t="str">
        <f t="shared" si="273"/>
        <v/>
      </c>
      <c r="BO311" s="685">
        <f t="shared" si="229"/>
        <v>1230.2483537828593</v>
      </c>
      <c r="BP311" s="686">
        <f t="shared" si="230"/>
        <v>666.96959388174582</v>
      </c>
      <c r="BQ311" s="776">
        <v>930.82374395533327</v>
      </c>
      <c r="BR311" s="691">
        <f t="shared" si="274"/>
        <v>-0.25012970175915683</v>
      </c>
      <c r="BS311" s="665" t="e">
        <f t="shared" si="275"/>
        <v>#N/A</v>
      </c>
      <c r="BT311" s="683"/>
      <c r="BU311" s="684" t="str">
        <f t="shared" si="276"/>
        <v/>
      </c>
      <c r="BV311" s="695">
        <f t="shared" si="277"/>
        <v>0.31185413519042893</v>
      </c>
      <c r="BW311" s="728">
        <f t="shared" si="278"/>
        <v>-0.28387325157410659</v>
      </c>
      <c r="BX311" s="725">
        <f t="shared" si="224"/>
        <v>-0.47364675856821681</v>
      </c>
      <c r="BY311" s="726">
        <f t="shared" si="225"/>
        <v>-0.47771201922861228</v>
      </c>
      <c r="BZ311" s="943">
        <f t="shared" si="231"/>
        <v>-0.43462134380610895</v>
      </c>
      <c r="CA311" s="947">
        <f t="shared" si="232"/>
        <v>939.97943801111649</v>
      </c>
      <c r="CB311" s="831">
        <f t="shared" si="226"/>
        <v>9.4779206777033151E-2</v>
      </c>
      <c r="CC311" s="723">
        <f t="shared" si="227"/>
        <v>0.2983549397125923</v>
      </c>
      <c r="CD311" s="723">
        <f t="shared" si="228"/>
        <v>-0.10879652615852599</v>
      </c>
      <c r="CE311" s="786">
        <f>[3]OUTM!M311</f>
        <v>132.97915523349468</v>
      </c>
      <c r="CF311" s="779">
        <f>[1]OUTM!$T599</f>
        <v>1</v>
      </c>
      <c r="CG311" s="781">
        <f>[1]OUTM!$U599</f>
        <v>1</v>
      </c>
    </row>
    <row r="312" spans="1:85" ht="13.8" x14ac:dyDescent="0.25">
      <c r="A312" s="14">
        <v>2019.02</v>
      </c>
      <c r="B312" s="931">
        <f>[2]Pat!$B312/1000</f>
        <v>40.293999999999997</v>
      </c>
      <c r="C312" s="648">
        <v>0.86713877354499302</v>
      </c>
      <c r="D312" s="649">
        <v>1</v>
      </c>
      <c r="E312" s="767">
        <v>42.233822269966197</v>
      </c>
      <c r="F312" s="768">
        <f t="shared" si="233"/>
        <v>46.467764133383284</v>
      </c>
      <c r="G312" s="769">
        <f t="shared" si="234"/>
        <v>46.467764133383284</v>
      </c>
      <c r="H312" s="772">
        <f t="shared" si="239"/>
        <v>43.147639873049229</v>
      </c>
      <c r="I312" s="662">
        <f t="shared" si="240"/>
        <v>-2.7604696481271857E-2</v>
      </c>
      <c r="J312" s="665" t="e">
        <f t="shared" si="244"/>
        <v>#N/A</v>
      </c>
      <c r="K312" s="683"/>
      <c r="L312" s="684" t="str">
        <f t="shared" si="279"/>
        <v/>
      </c>
      <c r="M312" s="685">
        <f t="shared" si="251"/>
        <v>76.523840639384446</v>
      </c>
      <c r="N312" s="686">
        <f t="shared" si="252"/>
        <v>29.892644768063018</v>
      </c>
      <c r="O312" s="776">
        <v>48.982685934683751</v>
      </c>
      <c r="P312" s="691">
        <f t="shared" si="235"/>
        <v>-0.11912466518098452</v>
      </c>
      <c r="Q312" s="665" t="e">
        <f t="shared" si="245"/>
        <v>#N/A</v>
      </c>
      <c r="R312" s="683"/>
      <c r="S312" s="684" t="str">
        <f t="shared" si="246"/>
        <v/>
      </c>
      <c r="T312" s="695">
        <f t="shared" si="253"/>
        <v>0.41734141128134361</v>
      </c>
      <c r="U312" s="728">
        <f t="shared" si="254"/>
        <v>-0.32249289398965275</v>
      </c>
      <c r="V312" s="725">
        <f t="shared" si="260"/>
        <v>-0.48527030579573138</v>
      </c>
      <c r="W312" s="726">
        <f t="shared" si="261"/>
        <v>-0.49715765911850507</v>
      </c>
      <c r="X312" s="727">
        <f t="shared" si="266"/>
        <v>-0.43405547125109978</v>
      </c>
      <c r="Y312" s="724">
        <f t="shared" si="258"/>
        <v>59.225595622754042</v>
      </c>
      <c r="Z312" s="108">
        <f t="shared" ref="Z312:AB343" si="280">Z$11</f>
        <v>6.8043152465711701E-2</v>
      </c>
      <c r="AA312" s="723">
        <f t="shared" si="280"/>
        <v>0.26104796967449617</v>
      </c>
      <c r="AB312" s="723">
        <f t="shared" si="280"/>
        <v>-0.12496166474307278</v>
      </c>
      <c r="AC312" s="931">
        <f>[2]Pat!$D312/1000</f>
        <v>133.863</v>
      </c>
      <c r="AD312" s="648">
        <v>0.86779131700079803</v>
      </c>
      <c r="AE312" s="649">
        <v>1</v>
      </c>
      <c r="AF312" s="767">
        <v>142.037973995996</v>
      </c>
      <c r="AG312" s="768">
        <f t="shared" si="236"/>
        <v>154.25713230532</v>
      </c>
      <c r="AH312" s="769">
        <f t="shared" si="237"/>
        <v>154.25713230532</v>
      </c>
      <c r="AI312" s="772">
        <f t="shared" si="241"/>
        <v>145.92815047257071</v>
      </c>
      <c r="AJ312" s="662">
        <f t="shared" si="242"/>
        <v>1.9975488300855205E-2</v>
      </c>
      <c r="AK312" s="665" t="e">
        <f t="shared" si="243"/>
        <v>#N/A</v>
      </c>
      <c r="AL312" s="683"/>
      <c r="AM312" s="684" t="str">
        <f t="shared" si="255"/>
        <v/>
      </c>
      <c r="AN312" s="685">
        <f t="shared" si="256"/>
        <v>155.18783662678157</v>
      </c>
      <c r="AO312" s="686">
        <f t="shared" si="257"/>
        <v>127.26577515991971</v>
      </c>
      <c r="AP312" s="776">
        <v>137.32645401555541</v>
      </c>
      <c r="AQ312" s="691">
        <f t="shared" si="238"/>
        <v>6.2636849678219697E-2</v>
      </c>
      <c r="AR312" s="665" t="e">
        <f t="shared" si="247"/>
        <v>#N/A</v>
      </c>
      <c r="AS312" s="683"/>
      <c r="AT312" s="684" t="str">
        <f t="shared" si="248"/>
        <v/>
      </c>
      <c r="AU312" s="695">
        <f t="shared" si="249"/>
        <v>0.12209727153584637</v>
      </c>
      <c r="AV312" s="728">
        <f t="shared" si="250"/>
        <v>-7.6073272672921632E-2</v>
      </c>
      <c r="AW312" s="725">
        <f t="shared" si="263"/>
        <v>-6.8574345240560497E-2</v>
      </c>
      <c r="AX312" s="726">
        <f t="shared" si="264"/>
        <v>2.6600214015577883E-2</v>
      </c>
      <c r="AY312" s="727">
        <f t="shared" si="267"/>
        <v>-3.1885794901521769E-2</v>
      </c>
      <c r="AZ312" s="724">
        <f t="shared" si="259"/>
        <v>142.97240963527113</v>
      </c>
      <c r="BA312" s="108">
        <f t="shared" ref="BA312:BC343" si="281">BA$11</f>
        <v>4.7029155077431911E-2</v>
      </c>
      <c r="BB312" s="723">
        <f t="shared" si="281"/>
        <v>0.1285735137719542</v>
      </c>
      <c r="BC312" s="723">
        <f t="shared" si="281"/>
        <v>-3.4515203617090359E-2</v>
      </c>
      <c r="BD312" s="1387">
        <f>[2]Pat!$F312</f>
        <v>597</v>
      </c>
      <c r="BE312" s="648">
        <v>0.72152299137197096</v>
      </c>
      <c r="BF312" s="649">
        <v>0.85386297968654801</v>
      </c>
      <c r="BG312" s="1374">
        <v>735.28925964647397</v>
      </c>
      <c r="BH312" s="1375">
        <f t="shared" si="269"/>
        <v>827.41646092913641</v>
      </c>
      <c r="BI312" s="1376">
        <f t="shared" si="268"/>
        <v>813.95326624387053</v>
      </c>
      <c r="BJ312" s="1378">
        <f t="shared" si="271"/>
        <v>773.76325293866239</v>
      </c>
      <c r="BK312" s="335">
        <f t="shared" si="270"/>
        <v>0.1030510348358485</v>
      </c>
      <c r="BL312" s="665" t="e">
        <f t="shared" si="272"/>
        <v>#N/A</v>
      </c>
      <c r="BM312" s="683"/>
      <c r="BN312" s="684" t="str">
        <f t="shared" si="273"/>
        <v/>
      </c>
      <c r="BO312" s="685">
        <f t="shared" si="229"/>
        <v>1135.5702422779025</v>
      </c>
      <c r="BP312" s="686">
        <f t="shared" si="230"/>
        <v>666.96959388174582</v>
      </c>
      <c r="BQ312" s="776">
        <v>930.39644188591103</v>
      </c>
      <c r="BR312" s="691">
        <f t="shared" si="274"/>
        <v>-0.16835101887293724</v>
      </c>
      <c r="BS312" s="665" t="e">
        <f t="shared" si="275"/>
        <v>#N/A</v>
      </c>
      <c r="BT312" s="683"/>
      <c r="BU312" s="684" t="str">
        <f t="shared" si="276"/>
        <v/>
      </c>
      <c r="BV312" s="695">
        <f t="shared" si="277"/>
        <v>0.21202158469738563</v>
      </c>
      <c r="BW312" s="728">
        <f t="shared" si="278"/>
        <v>-0.28387325157410659</v>
      </c>
      <c r="BX312" s="725">
        <f t="shared" ref="BX312:BX375" si="282">BJ312/BJ300-1</f>
        <v>-0.38941091540962103</v>
      </c>
      <c r="BY312" s="726">
        <f t="shared" ref="BY312:BY375" si="283">(BJ312/CA311)^BY$9-1</f>
        <v>-0.30179802723511684</v>
      </c>
      <c r="BZ312" s="943">
        <f t="shared" si="231"/>
        <v>-0.35754834251718048</v>
      </c>
      <c r="CA312" s="947">
        <f t="shared" si="232"/>
        <v>898.85632916406632</v>
      </c>
      <c r="CB312" s="831">
        <f t="shared" ref="CB312:CB375" si="284">$CB$11</f>
        <v>9.4779206777033151E-2</v>
      </c>
      <c r="CC312" s="723">
        <f t="shared" ref="CC312:CC375" si="285">$CC$11</f>
        <v>0.2983549397125923</v>
      </c>
      <c r="CD312" s="723">
        <f t="shared" ref="CD312:CD375" si="286">$CD$11</f>
        <v>-0.10879652615852599</v>
      </c>
      <c r="CE312" s="786">
        <f>[3]OUTM!M312</f>
        <v>137.48717648948593</v>
      </c>
      <c r="CF312" s="779">
        <f>[1]OUTM!$T600</f>
        <v>1</v>
      </c>
      <c r="CG312" s="781">
        <f>[1]OUTM!$U600</f>
        <v>1</v>
      </c>
    </row>
    <row r="313" spans="1:85" ht="13.8" x14ac:dyDescent="0.25">
      <c r="A313" s="14">
        <v>2019.03</v>
      </c>
      <c r="B313" s="931">
        <f>[2]Pat!$B313/1000</f>
        <v>39.281999999999996</v>
      </c>
      <c r="C313" s="648">
        <v>1.0094827680557501</v>
      </c>
      <c r="D313" s="649">
        <v>1</v>
      </c>
      <c r="E313" s="767">
        <v>40.998677478785602</v>
      </c>
      <c r="F313" s="768">
        <f t="shared" si="233"/>
        <v>38.91299707438948</v>
      </c>
      <c r="G313" s="769">
        <f t="shared" si="234"/>
        <v>38.91299707438948</v>
      </c>
      <c r="H313" s="772">
        <f t="shared" si="239"/>
        <v>41.257198183350951</v>
      </c>
      <c r="I313" s="662">
        <f t="shared" si="240"/>
        <v>-4.4802121188191199E-2</v>
      </c>
      <c r="J313" s="665" t="e">
        <f t="shared" si="244"/>
        <v>#N/A</v>
      </c>
      <c r="K313" s="683"/>
      <c r="L313" s="684" t="str">
        <f t="shared" si="279"/>
        <v/>
      </c>
      <c r="M313" s="685">
        <f t="shared" si="251"/>
        <v>68.576626278925986</v>
      </c>
      <c r="N313" s="686">
        <f t="shared" si="252"/>
        <v>29.443391190631935</v>
      </c>
      <c r="O313" s="776">
        <v>48.418538032959475</v>
      </c>
      <c r="P313" s="691">
        <f t="shared" si="235"/>
        <v>-0.14790491701202657</v>
      </c>
      <c r="Q313" s="665" t="e">
        <f t="shared" si="245"/>
        <v>#N/A</v>
      </c>
      <c r="R313" s="683"/>
      <c r="S313" s="684" t="str">
        <f t="shared" si="246"/>
        <v/>
      </c>
      <c r="T313" s="695">
        <f t="shared" si="253"/>
        <v>0.28283767001649407</v>
      </c>
      <c r="U313" s="728">
        <f t="shared" si="254"/>
        <v>-0.32512155813005827</v>
      </c>
      <c r="V313" s="725">
        <f t="shared" si="260"/>
        <v>-0.51377761485137952</v>
      </c>
      <c r="W313" s="726">
        <f t="shared" si="261"/>
        <v>-0.48697807279663297</v>
      </c>
      <c r="X313" s="727">
        <f t="shared" si="266"/>
        <v>-0.44701277949147444</v>
      </c>
      <c r="Y313" s="724">
        <f t="shared" si="258"/>
        <v>55.592651534214951</v>
      </c>
      <c r="Z313" s="108">
        <f t="shared" si="280"/>
        <v>6.8043152465711701E-2</v>
      </c>
      <c r="AA313" s="723">
        <f t="shared" si="280"/>
        <v>0.26104796967449617</v>
      </c>
      <c r="AB313" s="723">
        <f t="shared" si="280"/>
        <v>-0.12496166474307278</v>
      </c>
      <c r="AC313" s="931">
        <f>[2]Pat!$D313/1000</f>
        <v>125.88</v>
      </c>
      <c r="AD313" s="648">
        <v>0.96090032798963099</v>
      </c>
      <c r="AE313" s="649">
        <v>1</v>
      </c>
      <c r="AF313" s="767">
        <v>145.72336650331101</v>
      </c>
      <c r="AG313" s="768">
        <f t="shared" si="236"/>
        <v>131.00214073541076</v>
      </c>
      <c r="AH313" s="769">
        <f t="shared" si="237"/>
        <v>131.00214073541076</v>
      </c>
      <c r="AI313" s="772">
        <f t="shared" si="241"/>
        <v>140.19715330658701</v>
      </c>
      <c r="AJ313" s="662">
        <f t="shared" si="242"/>
        <v>-4.0064710650210528E-2</v>
      </c>
      <c r="AK313" s="665" t="e">
        <f t="shared" si="243"/>
        <v>#N/A</v>
      </c>
      <c r="AL313" s="683"/>
      <c r="AM313" s="684" t="str">
        <f t="shared" si="255"/>
        <v/>
      </c>
      <c r="AN313" s="685">
        <f t="shared" si="256"/>
        <v>153.64417007296743</v>
      </c>
      <c r="AO313" s="686">
        <f t="shared" si="257"/>
        <v>127.26577515991971</v>
      </c>
      <c r="AP313" s="776">
        <v>137.19045159782897</v>
      </c>
      <c r="AQ313" s="691">
        <f t="shared" si="238"/>
        <v>2.1916260743656713E-2</v>
      </c>
      <c r="AR313" s="665" t="e">
        <f t="shared" si="247"/>
        <v>#N/A</v>
      </c>
      <c r="AS313" s="683"/>
      <c r="AT313" s="684" t="str">
        <f t="shared" si="248"/>
        <v/>
      </c>
      <c r="AU313" s="695">
        <f t="shared" si="249"/>
        <v>0.12209727153584637</v>
      </c>
      <c r="AV313" s="728">
        <f t="shared" si="250"/>
        <v>-7.6073272672921632E-2</v>
      </c>
      <c r="AW313" s="725">
        <f t="shared" si="263"/>
        <v>-0.13244808397145191</v>
      </c>
      <c r="AX313" s="726">
        <f t="shared" si="264"/>
        <v>-3.5541342439172174E-2</v>
      </c>
      <c r="AY313" s="727">
        <f t="shared" si="267"/>
        <v>-6.445113058662888E-2</v>
      </c>
      <c r="AZ313" s="724">
        <f t="shared" si="259"/>
        <v>141.18876572199451</v>
      </c>
      <c r="BA313" s="108">
        <f t="shared" si="281"/>
        <v>4.7029155077431911E-2</v>
      </c>
      <c r="BB313" s="723">
        <f t="shared" si="281"/>
        <v>0.1285735137719542</v>
      </c>
      <c r="BC313" s="723">
        <f t="shared" si="281"/>
        <v>-3.4515203617090359E-2</v>
      </c>
      <c r="BD313" s="1387">
        <f>[2]Pat!$F313</f>
        <v>641</v>
      </c>
      <c r="BE313" s="648">
        <v>0.79278696552292105</v>
      </c>
      <c r="BF313" s="649">
        <v>1</v>
      </c>
      <c r="BG313" s="1374">
        <v>750.856483180341</v>
      </c>
      <c r="BH313" s="1375">
        <f t="shared" si="269"/>
        <v>808.54003392600862</v>
      </c>
      <c r="BI313" s="1376">
        <f t="shared" si="268"/>
        <v>808.54003392600862</v>
      </c>
      <c r="BJ313" s="1378">
        <f t="shared" si="271"/>
        <v>785.43619523798975</v>
      </c>
      <c r="BK313" s="335">
        <f t="shared" si="270"/>
        <v>1.4973274138343921E-2</v>
      </c>
      <c r="BL313" s="665" t="e">
        <f t="shared" si="272"/>
        <v>#N/A</v>
      </c>
      <c r="BM313" s="683"/>
      <c r="BN313" s="684" t="str">
        <f t="shared" si="273"/>
        <v/>
      </c>
      <c r="BO313" s="685">
        <f t="shared" si="229"/>
        <v>1006.7110705412155</v>
      </c>
      <c r="BP313" s="686">
        <f t="shared" si="230"/>
        <v>666.96959388174582</v>
      </c>
      <c r="BQ313" s="776">
        <v>930.08550010766658</v>
      </c>
      <c r="BR313" s="691">
        <f t="shared" si="274"/>
        <v>-0.15552258889417392</v>
      </c>
      <c r="BS313" s="665" t="e">
        <f t="shared" si="275"/>
        <v>#N/A</v>
      </c>
      <c r="BT313" s="683"/>
      <c r="BU313" s="684" t="str">
        <f t="shared" si="276"/>
        <v/>
      </c>
      <c r="BV313" s="695">
        <f t="shared" si="277"/>
        <v>7.550216945305932E-2</v>
      </c>
      <c r="BW313" s="728">
        <f t="shared" si="278"/>
        <v>-0.28387325157410659</v>
      </c>
      <c r="BX313" s="725">
        <f t="shared" si="282"/>
        <v>-0.37004153492828984</v>
      </c>
      <c r="BY313" s="726">
        <f t="shared" si="283"/>
        <v>-0.22043295605096691</v>
      </c>
      <c r="BZ313" s="943">
        <f t="shared" si="231"/>
        <v>-0.32846721119948818</v>
      </c>
      <c r="CA313" s="947">
        <f t="shared" si="232"/>
        <v>860.40881881365294</v>
      </c>
      <c r="CB313" s="831">
        <f t="shared" si="284"/>
        <v>9.4779206777033151E-2</v>
      </c>
      <c r="CC313" s="723">
        <f t="shared" si="285"/>
        <v>0.2983549397125923</v>
      </c>
      <c r="CD313" s="723">
        <f t="shared" si="286"/>
        <v>-0.10879652615852599</v>
      </c>
      <c r="CE313" s="786">
        <f>[3]OUTM!M313</f>
        <v>139.82337346694248</v>
      </c>
      <c r="CF313" s="779">
        <f>[1]OUTM!$T601</f>
        <v>1</v>
      </c>
      <c r="CG313" s="781">
        <f>[1]OUTM!$U601</f>
        <v>1</v>
      </c>
    </row>
    <row r="314" spans="1:85" ht="13.8" x14ac:dyDescent="0.25">
      <c r="A314" s="14">
        <v>2019.04</v>
      </c>
      <c r="B314" s="931">
        <f>[2]Pat!$B314/1000</f>
        <v>37.497999999999998</v>
      </c>
      <c r="C314" s="648">
        <v>0.92053438778562502</v>
      </c>
      <c r="D314" s="649">
        <v>1</v>
      </c>
      <c r="E314" s="767">
        <v>40.192038039144499</v>
      </c>
      <c r="F314" s="768">
        <f t="shared" si="233"/>
        <v>40.735034451241567</v>
      </c>
      <c r="G314" s="769">
        <f t="shared" si="234"/>
        <v>40.735034451241567</v>
      </c>
      <c r="H314" s="772">
        <f t="shared" si="239"/>
        <v>39.188650780076955</v>
      </c>
      <c r="I314" s="662">
        <f t="shared" si="240"/>
        <v>-5.1438415010916692E-2</v>
      </c>
      <c r="J314" s="665" t="e">
        <f t="shared" si="244"/>
        <v>#N/A</v>
      </c>
      <c r="K314" s="683"/>
      <c r="L314" s="684" t="str">
        <f t="shared" si="279"/>
        <v/>
      </c>
      <c r="M314" s="685">
        <f t="shared" si="251"/>
        <v>61.255066876706657</v>
      </c>
      <c r="N314" s="686">
        <f t="shared" si="252"/>
        <v>28.808437570647694</v>
      </c>
      <c r="O314" s="776">
        <v>47.857678282034129</v>
      </c>
      <c r="P314" s="691">
        <f t="shared" si="235"/>
        <v>-0.18114183163815423</v>
      </c>
      <c r="Q314" s="665" t="e">
        <f t="shared" si="245"/>
        <v>#N/A</v>
      </c>
      <c r="R314" s="683"/>
      <c r="S314" s="684" t="str">
        <f t="shared" si="246"/>
        <v/>
      </c>
      <c r="T314" s="695">
        <f t="shared" si="253"/>
        <v>0.15763197346766256</v>
      </c>
      <c r="U314" s="728">
        <f t="shared" si="254"/>
        <v>-0.33231401361426915</v>
      </c>
      <c r="V314" s="725">
        <f t="shared" si="260"/>
        <v>-0.52037148477606165</v>
      </c>
      <c r="W314" s="726">
        <f t="shared" si="261"/>
        <v>-0.47561715783079628</v>
      </c>
      <c r="X314" s="727">
        <f t="shared" si="266"/>
        <v>-0.45987621315675198</v>
      </c>
      <c r="Y314" s="724">
        <f t="shared" si="258"/>
        <v>52.049517673752497</v>
      </c>
      <c r="Z314" s="108">
        <f t="shared" si="280"/>
        <v>6.8043152465711701E-2</v>
      </c>
      <c r="AA314" s="723">
        <f t="shared" si="280"/>
        <v>0.26104796967449617</v>
      </c>
      <c r="AB314" s="723">
        <f t="shared" si="280"/>
        <v>-0.12496166474307278</v>
      </c>
      <c r="AC314" s="931">
        <f>[2]Pat!$D314/1000</f>
        <v>132.34</v>
      </c>
      <c r="AD314" s="648">
        <v>0.91567539192229797</v>
      </c>
      <c r="AE314" s="649">
        <v>1</v>
      </c>
      <c r="AF314" s="767">
        <v>147.73679112155099</v>
      </c>
      <c r="AG314" s="768">
        <f t="shared" si="236"/>
        <v>144.52719945020655</v>
      </c>
      <c r="AH314" s="769">
        <f t="shared" si="237"/>
        <v>144.52719945020655</v>
      </c>
      <c r="AI314" s="772">
        <f t="shared" si="241"/>
        <v>145.881928077417</v>
      </c>
      <c r="AJ314" s="662">
        <f t="shared" si="242"/>
        <v>3.9747912849600192E-2</v>
      </c>
      <c r="AK314" s="665" t="e">
        <f t="shared" si="243"/>
        <v>#N/A</v>
      </c>
      <c r="AL314" s="683"/>
      <c r="AM314" s="684" t="str">
        <f t="shared" si="255"/>
        <v/>
      </c>
      <c r="AN314" s="685">
        <f t="shared" si="256"/>
        <v>153.64417007296743</v>
      </c>
      <c r="AO314" s="686">
        <f t="shared" si="257"/>
        <v>119.28514143892595</v>
      </c>
      <c r="AP314" s="776">
        <v>137.05678461456148</v>
      </c>
      <c r="AQ314" s="691">
        <f t="shared" si="238"/>
        <v>6.4390416626758595E-2</v>
      </c>
      <c r="AR314" s="665" t="e">
        <f t="shared" si="247"/>
        <v>#N/A</v>
      </c>
      <c r="AS314" s="683"/>
      <c r="AT314" s="684" t="str">
        <f t="shared" si="248"/>
        <v/>
      </c>
      <c r="AU314" s="695">
        <f t="shared" si="249"/>
        <v>0.12209727153584637</v>
      </c>
      <c r="AV314" s="728">
        <f t="shared" si="250"/>
        <v>-0.12322107607680821</v>
      </c>
      <c r="AW314" s="725">
        <f t="shared" si="263"/>
        <v>-9.4144059115436107E-2</v>
      </c>
      <c r="AX314" s="726">
        <f t="shared" si="264"/>
        <v>6.2228335943937951E-2</v>
      </c>
      <c r="AY314" s="727">
        <f t="shared" si="267"/>
        <v>-2.4453878372685867E-2</v>
      </c>
      <c r="AZ314" s="724">
        <f t="shared" si="259"/>
        <v>139.92532744215583</v>
      </c>
      <c r="BA314" s="108">
        <f t="shared" si="281"/>
        <v>4.7029155077431911E-2</v>
      </c>
      <c r="BB314" s="723">
        <f t="shared" si="281"/>
        <v>0.1285735137719542</v>
      </c>
      <c r="BC314" s="723">
        <f t="shared" si="281"/>
        <v>-3.4515203617090359E-2</v>
      </c>
      <c r="BD314" s="1387">
        <f>[2]Pat!$F314</f>
        <v>606</v>
      </c>
      <c r="BE314" s="648">
        <v>0.85266672245216202</v>
      </c>
      <c r="BF314" s="649">
        <v>1</v>
      </c>
      <c r="BG314" s="1374">
        <v>754.82959171740595</v>
      </c>
      <c r="BH314" s="1375">
        <f t="shared" si="269"/>
        <v>710.71144685607101</v>
      </c>
      <c r="BI314" s="1376">
        <f t="shared" si="268"/>
        <v>710.71144685607101</v>
      </c>
      <c r="BJ314" s="1378">
        <f t="shared" si="271"/>
        <v>754.18710605609363</v>
      </c>
      <c r="BK314" s="335">
        <f t="shared" si="270"/>
        <v>-4.059873769104478E-2</v>
      </c>
      <c r="BL314" s="665" t="e">
        <f t="shared" si="272"/>
        <v>#N/A</v>
      </c>
      <c r="BM314" s="683"/>
      <c r="BN314" s="684" t="str">
        <f t="shared" si="273"/>
        <v/>
      </c>
      <c r="BO314" s="685">
        <f t="shared" ref="BO314:BO375" si="287">MAX(BJ305:BJ323)</f>
        <v>921.74202010737622</v>
      </c>
      <c r="BP314" s="686">
        <f t="shared" ref="BP314:BP375" si="288">MIN(BJ305:BJ323)</f>
        <v>666.96959388174582</v>
      </c>
      <c r="BQ314" s="776">
        <v>929.90060405473821</v>
      </c>
      <c r="BR314" s="691">
        <f t="shared" si="274"/>
        <v>-0.18895944064609005</v>
      </c>
      <c r="BS314" s="665" t="e">
        <f t="shared" si="275"/>
        <v>#N/A</v>
      </c>
      <c r="BT314" s="683"/>
      <c r="BU314" s="684" t="str">
        <f t="shared" si="276"/>
        <v/>
      </c>
      <c r="BV314" s="695">
        <f t="shared" si="277"/>
        <v>-1.4344837860034598E-2</v>
      </c>
      <c r="BW314" s="728">
        <f t="shared" si="278"/>
        <v>-0.28387325157410659</v>
      </c>
      <c r="BX314" s="725">
        <f t="shared" si="282"/>
        <v>-0.38696353160151531</v>
      </c>
      <c r="BY314" s="726">
        <f t="shared" si="283"/>
        <v>-0.21593428852905505</v>
      </c>
      <c r="BZ314" s="943">
        <f t="shared" si="231"/>
        <v>-0.3336294032357433</v>
      </c>
      <c r="CA314" s="947">
        <f t="shared" si="232"/>
        <v>820.73704816975578</v>
      </c>
      <c r="CB314" s="831">
        <f t="shared" si="284"/>
        <v>9.4779206777033151E-2</v>
      </c>
      <c r="CC314" s="723">
        <f t="shared" si="285"/>
        <v>0.2983549397125923</v>
      </c>
      <c r="CD314" s="723">
        <f t="shared" si="286"/>
        <v>-0.10879652615852599</v>
      </c>
      <c r="CE314" s="786">
        <f>[3]OUTM!M314</f>
        <v>141.02820053485911</v>
      </c>
      <c r="CF314" s="779">
        <f>[1]OUTM!$T602</f>
        <v>1</v>
      </c>
      <c r="CG314" s="781">
        <f>[1]OUTM!$U602</f>
        <v>1</v>
      </c>
    </row>
    <row r="315" spans="1:85" ht="13.8" x14ac:dyDescent="0.25">
      <c r="A315" s="14">
        <v>2019.05</v>
      </c>
      <c r="B315" s="931">
        <f>[2]Pat!$B315/1000</f>
        <v>36.959000000000003</v>
      </c>
      <c r="C315" s="648">
        <v>1.0161517192481599</v>
      </c>
      <c r="D315" s="649">
        <v>1</v>
      </c>
      <c r="E315" s="767">
        <v>39.842659974761098</v>
      </c>
      <c r="F315" s="768">
        <f t="shared" si="233"/>
        <v>36.371537143435219</v>
      </c>
      <c r="G315" s="769">
        <f t="shared" si="234"/>
        <v>36.371537143435219</v>
      </c>
      <c r="H315" s="772">
        <f t="shared" si="239"/>
        <v>38.004257274331266</v>
      </c>
      <c r="I315" s="662">
        <f t="shared" si="240"/>
        <v>-3.0688996974609608E-2</v>
      </c>
      <c r="J315" s="665" t="e">
        <f t="shared" si="244"/>
        <v>#N/A</v>
      </c>
      <c r="K315" s="683"/>
      <c r="L315" s="684" t="str">
        <f t="shared" si="279"/>
        <v/>
      </c>
      <c r="M315" s="685">
        <f t="shared" si="251"/>
        <v>57.081375228641249</v>
      </c>
      <c r="N315" s="686">
        <f t="shared" si="252"/>
        <v>26.403348065753683</v>
      </c>
      <c r="O315" s="776">
        <v>47.301335337998253</v>
      </c>
      <c r="P315" s="691">
        <f t="shared" si="235"/>
        <v>-0.19655001274770423</v>
      </c>
      <c r="Q315" s="665" t="e">
        <f t="shared" si="245"/>
        <v>#N/A</v>
      </c>
      <c r="R315" s="683"/>
      <c r="S315" s="684" t="str">
        <f t="shared" si="246"/>
        <v/>
      </c>
      <c r="T315" s="695">
        <f t="shared" si="253"/>
        <v>9.009187618216119E-2</v>
      </c>
      <c r="U315" s="728">
        <f t="shared" si="254"/>
        <v>-0.38135431343774007</v>
      </c>
      <c r="V315" s="725">
        <f t="shared" si="260"/>
        <v>-0.50336709505440513</v>
      </c>
      <c r="W315" s="726">
        <f t="shared" si="261"/>
        <v>-0.44044333391893797</v>
      </c>
      <c r="X315" s="727">
        <f t="shared" si="266"/>
        <v>-0.45720147411115297</v>
      </c>
      <c r="Y315" s="724">
        <f t="shared" si="258"/>
        <v>48.839552393331402</v>
      </c>
      <c r="Z315" s="108">
        <f t="shared" si="280"/>
        <v>6.8043152465711701E-2</v>
      </c>
      <c r="AA315" s="723">
        <f t="shared" si="280"/>
        <v>0.26104796967449617</v>
      </c>
      <c r="AB315" s="723">
        <f t="shared" si="280"/>
        <v>-0.12496166474307278</v>
      </c>
      <c r="AC315" s="931">
        <f>[2]Pat!$D315/1000</f>
        <v>152.01499999999999</v>
      </c>
      <c r="AD315" s="648">
        <v>0.92991930940202305</v>
      </c>
      <c r="AE315" s="649">
        <v>1</v>
      </c>
      <c r="AF315" s="767">
        <v>148.13546008847999</v>
      </c>
      <c r="AG315" s="768">
        <f t="shared" si="236"/>
        <v>163.47117267384411</v>
      </c>
      <c r="AH315" s="769">
        <f t="shared" si="237"/>
        <v>163.47117267384411</v>
      </c>
      <c r="AI315" s="772">
        <f t="shared" si="241"/>
        <v>153.64417007296743</v>
      </c>
      <c r="AJ315" s="662">
        <f t="shared" si="242"/>
        <v>5.1841762227704473E-2</v>
      </c>
      <c r="AK315" s="665">
        <f t="shared" si="243"/>
        <v>158.64417007296743</v>
      </c>
      <c r="AL315" s="683">
        <v>1</v>
      </c>
      <c r="AM315" s="684">
        <f t="shared" si="255"/>
        <v>1</v>
      </c>
      <c r="AN315" s="685">
        <f t="shared" si="256"/>
        <v>153.64417007296743</v>
      </c>
      <c r="AO315" s="686">
        <f t="shared" si="257"/>
        <v>107.43161508783936</v>
      </c>
      <c r="AP315" s="776">
        <v>136.92589222917394</v>
      </c>
      <c r="AQ315" s="691">
        <f t="shared" si="238"/>
        <v>0.12209727153584637</v>
      </c>
      <c r="AR315" s="665" t="e">
        <f t="shared" si="247"/>
        <v>#N/A</v>
      </c>
      <c r="AS315" s="683" t="s">
        <v>254</v>
      </c>
      <c r="AT315" s="684">
        <f t="shared" si="248"/>
        <v>1</v>
      </c>
      <c r="AU315" s="695">
        <f t="shared" si="249"/>
        <v>0.12209727153584637</v>
      </c>
      <c r="AV315" s="728">
        <f t="shared" si="250"/>
        <v>-0.20989434922232786</v>
      </c>
      <c r="AW315" s="725">
        <f t="shared" si="263"/>
        <v>-9.9470846901911214E-3</v>
      </c>
      <c r="AX315" s="726">
        <f t="shared" si="264"/>
        <v>0.18847572373056565</v>
      </c>
      <c r="AY315" s="727">
        <f t="shared" si="267"/>
        <v>3.3853920400085391E-2</v>
      </c>
      <c r="AZ315" s="724">
        <f t="shared" si="259"/>
        <v>139.79668856267131</v>
      </c>
      <c r="BA315" s="108">
        <f t="shared" si="281"/>
        <v>4.7029155077431911E-2</v>
      </c>
      <c r="BB315" s="723">
        <f t="shared" si="281"/>
        <v>0.1285735137719542</v>
      </c>
      <c r="BC315" s="723">
        <f t="shared" si="281"/>
        <v>-3.4515203617090359E-2</v>
      </c>
      <c r="BD315" s="1387">
        <f>[2]Pat!$F315</f>
        <v>844</v>
      </c>
      <c r="BE315" s="648">
        <v>1.07271931633466</v>
      </c>
      <c r="BF315" s="649">
        <v>1</v>
      </c>
      <c r="BG315" s="1374">
        <v>749.65036884152198</v>
      </c>
      <c r="BH315" s="1375">
        <f t="shared" si="269"/>
        <v>786.78549658622387</v>
      </c>
      <c r="BI315" s="1376">
        <f t="shared" si="268"/>
        <v>786.78549658622387</v>
      </c>
      <c r="BJ315" s="1378">
        <f t="shared" si="271"/>
        <v>748.36794644249846</v>
      </c>
      <c r="BK315" s="335">
        <f t="shared" si="270"/>
        <v>-7.7457244549777897E-3</v>
      </c>
      <c r="BL315" s="665" t="e">
        <f t="shared" si="272"/>
        <v>#N/A</v>
      </c>
      <c r="BM315" s="683"/>
      <c r="BN315" s="684" t="str">
        <f t="shared" si="273"/>
        <v/>
      </c>
      <c r="BO315" s="685">
        <f t="shared" si="287"/>
        <v>860.67452475479479</v>
      </c>
      <c r="BP315" s="686">
        <f t="shared" si="288"/>
        <v>631.61577325208634</v>
      </c>
      <c r="BQ315" s="776">
        <v>929.85068812645181</v>
      </c>
      <c r="BR315" s="691">
        <f t="shared" si="274"/>
        <v>-0.19517406826855332</v>
      </c>
      <c r="BS315" s="665" t="e">
        <f t="shared" si="275"/>
        <v>#N/A</v>
      </c>
      <c r="BT315" s="683"/>
      <c r="BU315" s="684" t="str">
        <f t="shared" si="276"/>
        <v/>
      </c>
      <c r="BV315" s="695">
        <f t="shared" si="277"/>
        <v>-7.8797353399878367E-2</v>
      </c>
      <c r="BW315" s="728">
        <f t="shared" si="278"/>
        <v>-0.32553638011878594</v>
      </c>
      <c r="BX315" s="725">
        <f t="shared" si="282"/>
        <v>-0.34097608533549961</v>
      </c>
      <c r="BY315" s="726">
        <f t="shared" si="283"/>
        <v>-0.15668505532774357</v>
      </c>
      <c r="BZ315" s="943">
        <f t="shared" si="231"/>
        <v>-0.31274217266355731</v>
      </c>
      <c r="CA315" s="947">
        <f t="shared" si="232"/>
        <v>788.47019018347214</v>
      </c>
      <c r="CB315" s="831">
        <f t="shared" si="284"/>
        <v>9.4779206777033151E-2</v>
      </c>
      <c r="CC315" s="723">
        <f t="shared" si="285"/>
        <v>0.2983549397125923</v>
      </c>
      <c r="CD315" s="723">
        <f t="shared" si="286"/>
        <v>-0.10879652615852599</v>
      </c>
      <c r="CE315" s="786">
        <f>[3]OUTM!M315</f>
        <v>144.54932795810345</v>
      </c>
      <c r="CF315" s="779">
        <f>[1]OUTM!$T603</f>
        <v>1</v>
      </c>
      <c r="CG315" s="781">
        <f>[1]OUTM!$U603</f>
        <v>1</v>
      </c>
    </row>
    <row r="316" spans="1:85" ht="13.8" x14ac:dyDescent="0.25">
      <c r="A316" s="14">
        <v>2019.06</v>
      </c>
      <c r="B316" s="931">
        <f>[2]Pat!$B316/1000</f>
        <v>36.32</v>
      </c>
      <c r="C316" s="648">
        <v>0.94242390968582002</v>
      </c>
      <c r="D316" s="649">
        <v>1</v>
      </c>
      <c r="E316" s="767">
        <v>39.678195430430399</v>
      </c>
      <c r="F316" s="768">
        <f t="shared" si="233"/>
        <v>38.538920359213037</v>
      </c>
      <c r="G316" s="769">
        <f t="shared" si="234"/>
        <v>38.538920359213037</v>
      </c>
      <c r="H316" s="772">
        <f t="shared" si="239"/>
        <v>39.182359437752979</v>
      </c>
      <c r="I316" s="662">
        <f t="shared" si="240"/>
        <v>3.0528444180406577E-2</v>
      </c>
      <c r="J316" s="665" t="e">
        <f t="shared" si="244"/>
        <v>#N/A</v>
      </c>
      <c r="K316" s="683"/>
      <c r="L316" s="684" t="str">
        <f t="shared" si="279"/>
        <v/>
      </c>
      <c r="M316" s="685">
        <f t="shared" si="251"/>
        <v>52.689909406333797</v>
      </c>
      <c r="N316" s="686">
        <f t="shared" si="252"/>
        <v>24.305369350960298</v>
      </c>
      <c r="O316" s="776">
        <v>46.750692846415376</v>
      </c>
      <c r="P316" s="691">
        <f t="shared" si="235"/>
        <v>-0.1618870854711344</v>
      </c>
      <c r="Q316" s="665" t="e">
        <f t="shared" si="245"/>
        <v>#N/A</v>
      </c>
      <c r="R316" s="683"/>
      <c r="S316" s="684" t="str">
        <f t="shared" si="246"/>
        <v/>
      </c>
      <c r="T316" s="695">
        <f t="shared" si="253"/>
        <v>1.7033237117765498E-2</v>
      </c>
      <c r="U316" s="728">
        <f t="shared" si="254"/>
        <v>-0.42440021603715961</v>
      </c>
      <c r="V316" s="725">
        <f t="shared" si="260"/>
        <v>-0.42863390102650822</v>
      </c>
      <c r="W316" s="726">
        <f t="shared" si="261"/>
        <v>-0.33417823713869976</v>
      </c>
      <c r="X316" s="727">
        <f t="shared" si="266"/>
        <v>-0.41797252442622512</v>
      </c>
      <c r="Y316" s="724">
        <f t="shared" si="258"/>
        <v>46.390030156566986</v>
      </c>
      <c r="Z316" s="108">
        <f t="shared" si="280"/>
        <v>6.8043152465711701E-2</v>
      </c>
      <c r="AA316" s="723">
        <f t="shared" si="280"/>
        <v>0.26104796967449617</v>
      </c>
      <c r="AB316" s="723">
        <f t="shared" si="280"/>
        <v>-0.12496166474307278</v>
      </c>
      <c r="AC316" s="931">
        <f>[2]Pat!$D316/1000</f>
        <v>121.60899999999999</v>
      </c>
      <c r="AD316" s="648">
        <v>0.84977593591145495</v>
      </c>
      <c r="AE316" s="649">
        <v>1</v>
      </c>
      <c r="AF316" s="767">
        <v>147.30356125944999</v>
      </c>
      <c r="AG316" s="768">
        <f t="shared" si="236"/>
        <v>143.10713549397499</v>
      </c>
      <c r="AH316" s="769">
        <f t="shared" si="237"/>
        <v>143.10713549397499</v>
      </c>
      <c r="AI316" s="772">
        <f t="shared" si="241"/>
        <v>148.10628029058847</v>
      </c>
      <c r="AJ316" s="662">
        <f t="shared" si="242"/>
        <v>-3.670921883573685E-2</v>
      </c>
      <c r="AK316" s="665" t="e">
        <f t="shared" si="243"/>
        <v>#N/A</v>
      </c>
      <c r="AL316" s="683"/>
      <c r="AM316" s="684" t="str">
        <f t="shared" si="255"/>
        <v/>
      </c>
      <c r="AN316" s="685">
        <f t="shared" si="256"/>
        <v>153.64417007296743</v>
      </c>
      <c r="AO316" s="686">
        <f t="shared" si="257"/>
        <v>100.48023385788173</v>
      </c>
      <c r="AP316" s="776">
        <v>136.79825942618533</v>
      </c>
      <c r="AQ316" s="691">
        <f t="shared" si="238"/>
        <v>8.2662022980671157E-2</v>
      </c>
      <c r="AR316" s="665" t="e">
        <f t="shared" si="247"/>
        <v>#N/A</v>
      </c>
      <c r="AS316" s="683"/>
      <c r="AT316" s="684" t="str">
        <f t="shared" si="248"/>
        <v/>
      </c>
      <c r="AU316" s="695">
        <f t="shared" si="249"/>
        <v>0.12209727153584637</v>
      </c>
      <c r="AV316" s="728">
        <f t="shared" si="250"/>
        <v>-0.26064366175457532</v>
      </c>
      <c r="AW316" s="725">
        <f t="shared" si="263"/>
        <v>2.368540481434378E-2</v>
      </c>
      <c r="AX316" s="726">
        <f t="shared" si="264"/>
        <v>0.11248776682124406</v>
      </c>
      <c r="AY316" s="727">
        <f t="shared" si="267"/>
        <v>1.0324986865999808E-2</v>
      </c>
      <c r="AZ316" s="724">
        <f t="shared" si="259"/>
        <v>140.08225458290008</v>
      </c>
      <c r="BA316" s="108">
        <f t="shared" si="281"/>
        <v>4.7029155077431911E-2</v>
      </c>
      <c r="BB316" s="723">
        <f t="shared" si="281"/>
        <v>0.1285735137719542</v>
      </c>
      <c r="BC316" s="723">
        <f t="shared" si="281"/>
        <v>-3.4515203617090359E-2</v>
      </c>
      <c r="BD316" s="1387">
        <f>[2]Pat!$F316</f>
        <v>667</v>
      </c>
      <c r="BE316" s="648">
        <v>0.94051046311565101</v>
      </c>
      <c r="BF316" s="649">
        <v>1</v>
      </c>
      <c r="BG316" s="1374">
        <v>743.23327782064598</v>
      </c>
      <c r="BH316" s="1375">
        <f t="shared" si="269"/>
        <v>709.18934574147477</v>
      </c>
      <c r="BI316" s="1376">
        <f t="shared" si="268"/>
        <v>709.18934574147477</v>
      </c>
      <c r="BJ316" s="1378">
        <f t="shared" si="271"/>
        <v>725.43032673581627</v>
      </c>
      <c r="BK316" s="335">
        <f t="shared" si="270"/>
        <v>-3.1129731147104125E-2</v>
      </c>
      <c r="BL316" s="665" t="e">
        <f t="shared" si="272"/>
        <v>#N/A</v>
      </c>
      <c r="BM316" s="683"/>
      <c r="BN316" s="684" t="str">
        <f t="shared" si="273"/>
        <v/>
      </c>
      <c r="BO316" s="685">
        <f t="shared" si="287"/>
        <v>801.42087559694744</v>
      </c>
      <c r="BP316" s="686">
        <f t="shared" si="288"/>
        <v>560.09930184342829</v>
      </c>
      <c r="BQ316" s="776">
        <v>929.94377439867526</v>
      </c>
      <c r="BR316" s="691">
        <f t="shared" si="274"/>
        <v>-0.21992022882792295</v>
      </c>
      <c r="BS316" s="665" t="e">
        <f t="shared" si="275"/>
        <v>#N/A</v>
      </c>
      <c r="BT316" s="683"/>
      <c r="BU316" s="684" t="str">
        <f t="shared" si="276"/>
        <v/>
      </c>
      <c r="BV316" s="695">
        <f t="shared" si="277"/>
        <v>-0.1414584499186391</v>
      </c>
      <c r="BW316" s="728">
        <f t="shared" si="278"/>
        <v>-0.40291045468035835</v>
      </c>
      <c r="BX316" s="725">
        <f t="shared" si="282"/>
        <v>-0.27940563289343834</v>
      </c>
      <c r="BY316" s="726">
        <f t="shared" si="283"/>
        <v>-0.14259011920385722</v>
      </c>
      <c r="BZ316" s="943">
        <f t="shared" si="231"/>
        <v>-0.2995095991181892</v>
      </c>
      <c r="CA316" s="947">
        <f t="shared" si="232"/>
        <v>765.03012819968887</v>
      </c>
      <c r="CB316" s="831">
        <f t="shared" si="284"/>
        <v>9.4779206777033151E-2</v>
      </c>
      <c r="CC316" s="723">
        <f t="shared" si="285"/>
        <v>0.2983549397125923</v>
      </c>
      <c r="CD316" s="723">
        <f t="shared" si="286"/>
        <v>-0.10879652615852599</v>
      </c>
      <c r="CE316" s="786">
        <f>[3]OUTM!M316</f>
        <v>146.92732443378128</v>
      </c>
      <c r="CF316" s="779">
        <f>[1]OUTM!$T604</f>
        <v>1</v>
      </c>
      <c r="CG316" s="781">
        <f>[1]OUTM!$U604</f>
        <v>1</v>
      </c>
    </row>
    <row r="317" spans="1:85" ht="13.8" x14ac:dyDescent="0.25">
      <c r="A317" s="14">
        <v>2019.07</v>
      </c>
      <c r="B317" s="931">
        <f>[2]Pat!$B317/1000</f>
        <v>50.055</v>
      </c>
      <c r="C317" s="648">
        <v>1.15653721663513</v>
      </c>
      <c r="D317" s="649">
        <v>1</v>
      </c>
      <c r="E317" s="767">
        <v>39.1544209966099</v>
      </c>
      <c r="F317" s="768">
        <f t="shared" si="233"/>
        <v>43.280059889150628</v>
      </c>
      <c r="G317" s="769">
        <f t="shared" si="234"/>
        <v>43.280059889150628</v>
      </c>
      <c r="H317" s="772">
        <f t="shared" si="239"/>
        <v>41.41511819949099</v>
      </c>
      <c r="I317" s="662">
        <f t="shared" si="240"/>
        <v>5.541935690571826E-2</v>
      </c>
      <c r="J317" s="665" t="e">
        <f t="shared" si="244"/>
        <v>#N/A</v>
      </c>
      <c r="K317" s="683"/>
      <c r="L317" s="684" t="str">
        <f t="shared" si="279"/>
        <v/>
      </c>
      <c r="M317" s="685">
        <f t="shared" si="251"/>
        <v>48.072801326902471</v>
      </c>
      <c r="N317" s="686">
        <f t="shared" si="252"/>
        <v>23.427544727330083</v>
      </c>
      <c r="O317" s="776">
        <v>46.206886181415683</v>
      </c>
      <c r="P317" s="691">
        <f t="shared" si="235"/>
        <v>-0.10370246467401933</v>
      </c>
      <c r="Q317" s="665" t="e">
        <f t="shared" si="245"/>
        <v>#N/A</v>
      </c>
      <c r="R317" s="683"/>
      <c r="S317" s="684" t="str">
        <f t="shared" si="246"/>
        <v/>
      </c>
      <c r="T317" s="695">
        <f t="shared" si="253"/>
        <v>-6.1928413318518394E-2</v>
      </c>
      <c r="U317" s="728">
        <f t="shared" si="254"/>
        <v>-0.43937110059434059</v>
      </c>
      <c r="V317" s="725">
        <f t="shared" si="260"/>
        <v>-0.32389073571904248</v>
      </c>
      <c r="W317" s="726">
        <f t="shared" si="261"/>
        <v>-0.18894959259432087</v>
      </c>
      <c r="X317" s="727">
        <f t="shared" si="266"/>
        <v>-0.35870073202722008</v>
      </c>
      <c r="Y317" s="724">
        <f t="shared" si="258"/>
        <v>44.73670110013235</v>
      </c>
      <c r="Z317" s="108">
        <f t="shared" si="280"/>
        <v>6.8043152465711701E-2</v>
      </c>
      <c r="AA317" s="723">
        <f t="shared" si="280"/>
        <v>0.26104796967449617</v>
      </c>
      <c r="AB317" s="723">
        <f t="shared" si="280"/>
        <v>-0.12496166474307278</v>
      </c>
      <c r="AC317" s="931">
        <f>[2]Pat!$D317/1000</f>
        <v>166.43199999999999</v>
      </c>
      <c r="AD317" s="648">
        <v>1.1659827380466601</v>
      </c>
      <c r="AE317" s="649">
        <v>1</v>
      </c>
      <c r="AF317" s="767">
        <v>145.792400100793</v>
      </c>
      <c r="AG317" s="768">
        <f t="shared" si="236"/>
        <v>142.73967750055982</v>
      </c>
      <c r="AH317" s="769">
        <f t="shared" si="237"/>
        <v>142.73967750055982</v>
      </c>
      <c r="AI317" s="772">
        <f t="shared" si="241"/>
        <v>142.31350269536296</v>
      </c>
      <c r="AJ317" s="662">
        <f t="shared" si="242"/>
        <v>-3.9897736589472439E-2</v>
      </c>
      <c r="AK317" s="665" t="e">
        <f t="shared" si="243"/>
        <v>#N/A</v>
      </c>
      <c r="AL317" s="683"/>
      <c r="AM317" s="684" t="str">
        <f t="shared" si="255"/>
        <v/>
      </c>
      <c r="AN317" s="685">
        <f t="shared" si="256"/>
        <v>153.64417007296743</v>
      </c>
      <c r="AO317" s="686">
        <f t="shared" si="257"/>
        <v>98.670992405473854</v>
      </c>
      <c r="AP317" s="776">
        <v>136.67445799321868</v>
      </c>
      <c r="AQ317" s="691">
        <f t="shared" si="238"/>
        <v>4.1258950537956807E-2</v>
      </c>
      <c r="AR317" s="665" t="e">
        <f t="shared" si="247"/>
        <v>#N/A</v>
      </c>
      <c r="AS317" s="683"/>
      <c r="AT317" s="684" t="str">
        <f t="shared" si="248"/>
        <v/>
      </c>
      <c r="AU317" s="695">
        <f t="shared" si="249"/>
        <v>0.12209727153584637</v>
      </c>
      <c r="AV317" s="728">
        <f t="shared" si="250"/>
        <v>-0.27363963167047889</v>
      </c>
      <c r="AW317" s="725">
        <f t="shared" si="263"/>
        <v>2.8736364544143633E-2</v>
      </c>
      <c r="AX317" s="726">
        <f t="shared" si="264"/>
        <v>2.9603774381034675E-2</v>
      </c>
      <c r="AY317" s="727">
        <f t="shared" si="267"/>
        <v>-1.6256226497547877E-2</v>
      </c>
      <c r="AZ317" s="724">
        <f t="shared" si="259"/>
        <v>140.41353258197066</v>
      </c>
      <c r="BA317" s="108">
        <f t="shared" si="281"/>
        <v>4.7029155077431911E-2</v>
      </c>
      <c r="BB317" s="723">
        <f t="shared" si="281"/>
        <v>0.1285735137719542</v>
      </c>
      <c r="BC317" s="723">
        <f t="shared" si="281"/>
        <v>-3.4515203617090359E-2</v>
      </c>
      <c r="BD317" s="1387">
        <f>[2]Pat!$F317</f>
        <v>808</v>
      </c>
      <c r="BE317" s="648">
        <v>1.15999101596441</v>
      </c>
      <c r="BF317" s="649">
        <v>1</v>
      </c>
      <c r="BG317" s="1374">
        <v>741.90000996030699</v>
      </c>
      <c r="BH317" s="1375">
        <f t="shared" si="269"/>
        <v>696.55711887409177</v>
      </c>
      <c r="BI317" s="1376">
        <f t="shared" si="268"/>
        <v>696.55711887409177</v>
      </c>
      <c r="BJ317" s="1378">
        <f t="shared" si="271"/>
        <v>714.9764471122985</v>
      </c>
      <c r="BK317" s="335">
        <f t="shared" si="270"/>
        <v>-1.451543183971239E-2</v>
      </c>
      <c r="BL317" s="665" t="e">
        <f t="shared" si="272"/>
        <v>#N/A</v>
      </c>
      <c r="BM317" s="683"/>
      <c r="BN317" s="684" t="str">
        <f t="shared" si="273"/>
        <v/>
      </c>
      <c r="BO317" s="685">
        <f t="shared" si="287"/>
        <v>785.43619523798975</v>
      </c>
      <c r="BP317" s="686">
        <f t="shared" si="288"/>
        <v>543.69802026701325</v>
      </c>
      <c r="BQ317" s="776">
        <v>930.18694266928242</v>
      </c>
      <c r="BR317" s="691">
        <f t="shared" si="274"/>
        <v>-0.23136262796746176</v>
      </c>
      <c r="BS317" s="665" t="e">
        <f t="shared" si="275"/>
        <v>#N/A</v>
      </c>
      <c r="BT317" s="683"/>
      <c r="BU317" s="684" t="str">
        <f t="shared" si="276"/>
        <v/>
      </c>
      <c r="BV317" s="695">
        <f t="shared" si="277"/>
        <v>-0.15552258889417392</v>
      </c>
      <c r="BW317" s="728">
        <f t="shared" si="278"/>
        <v>-0.421471603106232</v>
      </c>
      <c r="BX317" s="725">
        <f t="shared" si="282"/>
        <v>-0.22432043726398743</v>
      </c>
      <c r="BY317" s="726">
        <f t="shared" si="283"/>
        <v>-0.11743349733017494</v>
      </c>
      <c r="BZ317" s="943">
        <f t="shared" ref="BZ317:BZ380" si="289">(BJ317/CA310)^BZ$9-1</f>
        <v>-0.26998157438626025</v>
      </c>
      <c r="CA317" s="947">
        <f t="shared" si="232"/>
        <v>747.79966378343238</v>
      </c>
      <c r="CB317" s="831">
        <f t="shared" si="284"/>
        <v>9.4779206777033151E-2</v>
      </c>
      <c r="CC317" s="723">
        <f t="shared" si="285"/>
        <v>0.2983549397125923</v>
      </c>
      <c r="CD317" s="723">
        <f t="shared" si="286"/>
        <v>-0.10879652615852599</v>
      </c>
      <c r="CE317" s="786">
        <f>[3]OUTM!M317</f>
        <v>145.54045428203699</v>
      </c>
      <c r="CF317" s="779">
        <f>[1]OUTM!$T605</f>
        <v>1</v>
      </c>
      <c r="CG317" s="781">
        <f>[1]OUTM!$U605</f>
        <v>1</v>
      </c>
    </row>
    <row r="318" spans="1:85" ht="13.8" x14ac:dyDescent="0.25">
      <c r="A318" s="14">
        <v>2019.08</v>
      </c>
      <c r="B318" s="931">
        <f>[2]Pat!$B318/1000</f>
        <v>44.573999999999998</v>
      </c>
      <c r="C318" s="648">
        <v>1.0989256807850101</v>
      </c>
      <c r="D318" s="649">
        <v>1</v>
      </c>
      <c r="E318" s="767">
        <v>37.927185553447003</v>
      </c>
      <c r="F318" s="768">
        <f t="shared" si="233"/>
        <v>40.561432660449675</v>
      </c>
      <c r="G318" s="769">
        <f t="shared" si="234"/>
        <v>40.561432660449675</v>
      </c>
      <c r="H318" s="772">
        <f t="shared" si="239"/>
        <v>39.918222150841927</v>
      </c>
      <c r="I318" s="662">
        <f t="shared" si="240"/>
        <v>-3.6813072920269717E-2</v>
      </c>
      <c r="J318" s="665" t="e">
        <f t="shared" si="244"/>
        <v>#N/A</v>
      </c>
      <c r="K318" s="683"/>
      <c r="L318" s="684" t="str">
        <f t="shared" si="279"/>
        <v/>
      </c>
      <c r="M318" s="685">
        <f t="shared" si="251"/>
        <v>46.423997677365868</v>
      </c>
      <c r="N318" s="686">
        <f t="shared" si="252"/>
        <v>23.427544727330083</v>
      </c>
      <c r="O318" s="776">
        <v>45.671011421524959</v>
      </c>
      <c r="P318" s="691">
        <f t="shared" si="235"/>
        <v>-0.12596150362397529</v>
      </c>
      <c r="Q318" s="665" t="e">
        <f t="shared" si="245"/>
        <v>#N/A</v>
      </c>
      <c r="R318" s="683"/>
      <c r="S318" s="684" t="str">
        <f t="shared" si="246"/>
        <v/>
      </c>
      <c r="T318" s="695">
        <f t="shared" si="253"/>
        <v>-8.1690005255466325E-2</v>
      </c>
      <c r="U318" s="728">
        <f t="shared" si="254"/>
        <v>-0.43937110059434059</v>
      </c>
      <c r="V318" s="725">
        <f t="shared" si="260"/>
        <v>-0.30067868913549767</v>
      </c>
      <c r="W318" s="726">
        <f t="shared" si="261"/>
        <v>-0.18973189995164363</v>
      </c>
      <c r="X318" s="727">
        <f t="shared" si="266"/>
        <v>-0.3509022014774219</v>
      </c>
      <c r="Y318" s="724">
        <f t="shared" si="258"/>
        <v>43.306438343649077</v>
      </c>
      <c r="Z318" s="108">
        <f t="shared" si="280"/>
        <v>6.8043152465711701E-2</v>
      </c>
      <c r="AA318" s="723">
        <f t="shared" si="280"/>
        <v>0.26104796967449617</v>
      </c>
      <c r="AB318" s="723">
        <f t="shared" si="280"/>
        <v>-0.12496166474307278</v>
      </c>
      <c r="AC318" s="931">
        <f>[2]Pat!$D318/1000</f>
        <v>161.709</v>
      </c>
      <c r="AD318" s="648">
        <v>1.14958307127906</v>
      </c>
      <c r="AE318" s="649">
        <v>1</v>
      </c>
      <c r="AF318" s="767">
        <v>143.76811670600901</v>
      </c>
      <c r="AG318" s="768">
        <f t="shared" si="236"/>
        <v>140.66752028635722</v>
      </c>
      <c r="AH318" s="769">
        <f t="shared" si="237"/>
        <v>140.66752028635722</v>
      </c>
      <c r="AI318" s="772">
        <f t="shared" si="241"/>
        <v>141.85378187477136</v>
      </c>
      <c r="AJ318" s="662">
        <f t="shared" si="242"/>
        <v>-3.2355675450193798E-3</v>
      </c>
      <c r="AK318" s="665" t="e">
        <f t="shared" si="243"/>
        <v>#N/A</v>
      </c>
      <c r="AL318" s="683"/>
      <c r="AM318" s="684" t="str">
        <f t="shared" si="255"/>
        <v/>
      </c>
      <c r="AN318" s="685">
        <f t="shared" si="256"/>
        <v>153.64417007296743</v>
      </c>
      <c r="AO318" s="686">
        <f t="shared" si="257"/>
        <v>98.670992405473854</v>
      </c>
      <c r="AP318" s="776">
        <v>136.55511843036263</v>
      </c>
      <c r="AQ318" s="691">
        <f t="shared" si="238"/>
        <v>3.880237888783955E-2</v>
      </c>
      <c r="AR318" s="665" t="e">
        <f t="shared" si="247"/>
        <v>#N/A</v>
      </c>
      <c r="AS318" s="683"/>
      <c r="AT318" s="684" t="str">
        <f t="shared" si="248"/>
        <v/>
      </c>
      <c r="AU318" s="695">
        <f t="shared" si="249"/>
        <v>0.12209727153584637</v>
      </c>
      <c r="AV318" s="728">
        <f t="shared" si="250"/>
        <v>-0.27363963167047889</v>
      </c>
      <c r="AW318" s="725">
        <f t="shared" si="263"/>
        <v>1.8987292308108472E-2</v>
      </c>
      <c r="AX318" s="726">
        <f t="shared" si="264"/>
        <v>1.9018496889370295E-2</v>
      </c>
      <c r="AY318" s="727">
        <f t="shared" si="267"/>
        <v>-1.344234852066295E-2</v>
      </c>
      <c r="AZ318" s="724">
        <f t="shared" si="259"/>
        <v>140.6338018664683</v>
      </c>
      <c r="BA318" s="108">
        <f t="shared" si="281"/>
        <v>4.7029155077431911E-2</v>
      </c>
      <c r="BB318" s="723">
        <f t="shared" si="281"/>
        <v>0.1285735137719542</v>
      </c>
      <c r="BC318" s="723">
        <f t="shared" si="281"/>
        <v>-3.4515203617090359E-2</v>
      </c>
      <c r="BD318" s="1387">
        <f>[2]Pat!$F318</f>
        <v>866</v>
      </c>
      <c r="BE318" s="648">
        <v>1.14308009444911</v>
      </c>
      <c r="BF318" s="649">
        <v>1</v>
      </c>
      <c r="BG318" s="1374">
        <v>747.83863704389501</v>
      </c>
      <c r="BH318" s="1375">
        <f t="shared" si="269"/>
        <v>757.6022049595357</v>
      </c>
      <c r="BI318" s="1376">
        <f t="shared" si="268"/>
        <v>757.6022049595357</v>
      </c>
      <c r="BJ318" s="1378">
        <f t="shared" si="271"/>
        <v>745.64968535100502</v>
      </c>
      <c r="BK318" s="335">
        <f t="shared" si="270"/>
        <v>4.2006298179470727E-2</v>
      </c>
      <c r="BL318" s="665" t="e">
        <f t="shared" si="272"/>
        <v>#N/A</v>
      </c>
      <c r="BM318" s="683"/>
      <c r="BN318" s="684" t="str">
        <f t="shared" si="273"/>
        <v/>
      </c>
      <c r="BO318" s="685">
        <f t="shared" si="287"/>
        <v>785.43619523798975</v>
      </c>
      <c r="BP318" s="686">
        <f t="shared" si="288"/>
        <v>543.69802026701325</v>
      </c>
      <c r="BQ318" s="776">
        <v>930.58621088024029</v>
      </c>
      <c r="BR318" s="691">
        <f t="shared" si="274"/>
        <v>-0.19873121196831844</v>
      </c>
      <c r="BS318" s="665" t="e">
        <f t="shared" si="275"/>
        <v>#N/A</v>
      </c>
      <c r="BT318" s="683"/>
      <c r="BU318" s="684" t="str">
        <f t="shared" si="276"/>
        <v/>
      </c>
      <c r="BV318" s="695">
        <f t="shared" si="277"/>
        <v>-0.15552258889417392</v>
      </c>
      <c r="BW318" s="728">
        <f t="shared" si="278"/>
        <v>-0.421471603106232</v>
      </c>
      <c r="BX318" s="725">
        <f t="shared" si="282"/>
        <v>-0.13364499133579</v>
      </c>
      <c r="BY318" s="726">
        <f t="shared" si="283"/>
        <v>-5.3013693365061565E-3</v>
      </c>
      <c r="BZ318" s="943">
        <f t="shared" si="289"/>
        <v>-0.19935531315348898</v>
      </c>
      <c r="CA318" s="947">
        <f t="shared" si="232"/>
        <v>738.21426049978322</v>
      </c>
      <c r="CB318" s="831">
        <f t="shared" si="284"/>
        <v>9.4779206777033151E-2</v>
      </c>
      <c r="CC318" s="723">
        <f t="shared" si="285"/>
        <v>0.2983549397125923</v>
      </c>
      <c r="CD318" s="723">
        <f t="shared" si="286"/>
        <v>-0.10879652615852599</v>
      </c>
      <c r="CE318" s="786">
        <f>[3]OUTM!M318</f>
        <v>139.50626816303114</v>
      </c>
      <c r="CF318" s="779">
        <f>[1]OUTM!$T606</f>
        <v>1</v>
      </c>
      <c r="CG318" s="781">
        <f>[1]OUTM!$U606</f>
        <v>1</v>
      </c>
    </row>
    <row r="319" spans="1:85" ht="13.8" x14ac:dyDescent="0.25">
      <c r="A319" s="14">
        <v>2019.09</v>
      </c>
      <c r="B319" s="931">
        <f>[2]Pat!$B319/1000</f>
        <v>36.295999999999999</v>
      </c>
      <c r="C319" s="648">
        <v>1.0290909461753699</v>
      </c>
      <c r="D319" s="649">
        <v>1</v>
      </c>
      <c r="E319" s="767">
        <v>36.102143658573603</v>
      </c>
      <c r="F319" s="768">
        <f t="shared" si="233"/>
        <v>35.269963393317724</v>
      </c>
      <c r="G319" s="769">
        <f t="shared" si="234"/>
        <v>35.269963393317724</v>
      </c>
      <c r="H319" s="772">
        <f t="shared" si="239"/>
        <v>35.714055020762522</v>
      </c>
      <c r="I319" s="662">
        <f t="shared" si="240"/>
        <v>-0.11128860578456477</v>
      </c>
      <c r="J319" s="665" t="e">
        <f t="shared" si="244"/>
        <v>#N/A</v>
      </c>
      <c r="K319" s="683"/>
      <c r="L319" s="684" t="str">
        <f t="shared" si="279"/>
        <v/>
      </c>
      <c r="M319" s="685">
        <f t="shared" si="251"/>
        <v>46.02179645178925</v>
      </c>
      <c r="N319" s="686">
        <f t="shared" si="252"/>
        <v>23.427544727330083</v>
      </c>
      <c r="O319" s="776">
        <v>45.144139765892149</v>
      </c>
      <c r="P319" s="691">
        <f t="shared" si="235"/>
        <v>-0.2088883472812203</v>
      </c>
      <c r="Q319" s="665" t="e">
        <f t="shared" si="245"/>
        <v>#N/A</v>
      </c>
      <c r="R319" s="683"/>
      <c r="S319" s="684" t="str">
        <f t="shared" si="246"/>
        <v/>
      </c>
      <c r="T319" s="695">
        <f t="shared" si="253"/>
        <v>-8.1690005255466325E-2</v>
      </c>
      <c r="U319" s="728">
        <f t="shared" si="254"/>
        <v>-0.43937110059434059</v>
      </c>
      <c r="V319" s="725">
        <f t="shared" si="260"/>
        <v>-0.32218416347344536</v>
      </c>
      <c r="W319" s="726">
        <f t="shared" si="261"/>
        <v>-0.29942866797615986</v>
      </c>
      <c r="X319" s="727">
        <f t="shared" si="266"/>
        <v>-0.38465803045475877</v>
      </c>
      <c r="Y319" s="724">
        <f t="shared" si="258"/>
        <v>41.891783811518138</v>
      </c>
      <c r="Z319" s="108">
        <f t="shared" si="280"/>
        <v>6.8043152465711701E-2</v>
      </c>
      <c r="AA319" s="723">
        <f t="shared" si="280"/>
        <v>0.26104796967449617</v>
      </c>
      <c r="AB319" s="723">
        <f t="shared" si="280"/>
        <v>-0.12496166474307278</v>
      </c>
      <c r="AC319" s="931">
        <f>[2]Pat!$D319/1000</f>
        <v>152.715</v>
      </c>
      <c r="AD319" s="648">
        <v>1.0654008915681299</v>
      </c>
      <c r="AE319" s="649">
        <v>1</v>
      </c>
      <c r="AF319" s="767">
        <v>141.080302847719</v>
      </c>
      <c r="AG319" s="768">
        <f t="shared" si="236"/>
        <v>143.34040942581117</v>
      </c>
      <c r="AH319" s="769">
        <f t="shared" si="237"/>
        <v>143.34040942581117</v>
      </c>
      <c r="AI319" s="772">
        <f t="shared" si="241"/>
        <v>141.84569397564781</v>
      </c>
      <c r="AJ319" s="662">
        <f t="shared" si="242"/>
        <v>-5.7017370945068248E-5</v>
      </c>
      <c r="AK319" s="665" t="e">
        <f t="shared" si="243"/>
        <v>#N/A</v>
      </c>
      <c r="AL319" s="683"/>
      <c r="AM319" s="684" t="str">
        <f t="shared" si="255"/>
        <v/>
      </c>
      <c r="AN319" s="685">
        <f t="shared" si="256"/>
        <v>153.64417007296743</v>
      </c>
      <c r="AO319" s="686">
        <f t="shared" si="257"/>
        <v>98.670992405473854</v>
      </c>
      <c r="AP319" s="776">
        <v>136.4409005162349</v>
      </c>
      <c r="AQ319" s="691">
        <f t="shared" si="238"/>
        <v>3.9612707325761054E-2</v>
      </c>
      <c r="AR319" s="665" t="e">
        <f t="shared" si="247"/>
        <v>#N/A</v>
      </c>
      <c r="AS319" s="683"/>
      <c r="AT319" s="684" t="str">
        <f t="shared" si="248"/>
        <v/>
      </c>
      <c r="AU319" s="695">
        <f t="shared" si="249"/>
        <v>0.12209727153584637</v>
      </c>
      <c r="AV319" s="728">
        <f t="shared" si="250"/>
        <v>-0.27363963167047889</v>
      </c>
      <c r="AW319" s="725">
        <f t="shared" si="263"/>
        <v>3.6622064660918108E-2</v>
      </c>
      <c r="AX319" s="726">
        <f t="shared" si="264"/>
        <v>1.5966947905295736E-2</v>
      </c>
      <c r="AY319" s="727">
        <f t="shared" si="267"/>
        <v>-7.5666206178027773E-3</v>
      </c>
      <c r="AZ319" s="724">
        <f t="shared" si="259"/>
        <v>141.05139878644994</v>
      </c>
      <c r="BA319" s="108">
        <f t="shared" si="281"/>
        <v>4.7029155077431911E-2</v>
      </c>
      <c r="BB319" s="723">
        <f t="shared" si="281"/>
        <v>0.1285735137719542</v>
      </c>
      <c r="BC319" s="723">
        <f t="shared" si="281"/>
        <v>-3.4515203617090359E-2</v>
      </c>
      <c r="BD319" s="1387">
        <f>[2]Pat!$F319</f>
        <v>861</v>
      </c>
      <c r="BE319" s="648">
        <v>1.1169673517496099</v>
      </c>
      <c r="BF319" s="649">
        <v>1</v>
      </c>
      <c r="BG319" s="1374">
        <v>757.69061227156396</v>
      </c>
      <c r="BH319" s="1375">
        <f t="shared" si="269"/>
        <v>770.83721261085702</v>
      </c>
      <c r="BI319" s="1376">
        <f t="shared" si="268"/>
        <v>770.83721261085702</v>
      </c>
      <c r="BJ319" s="1378">
        <f t="shared" si="271"/>
        <v>775.45677432748687</v>
      </c>
      <c r="BK319" s="335">
        <f t="shared" si="270"/>
        <v>3.9196342733286892E-2</v>
      </c>
      <c r="BL319" s="665" t="e">
        <f t="shared" si="272"/>
        <v>#N/A</v>
      </c>
      <c r="BM319" s="683"/>
      <c r="BN319" s="684" t="str">
        <f t="shared" si="273"/>
        <v/>
      </c>
      <c r="BO319" s="685">
        <f t="shared" si="287"/>
        <v>785.43619523798975</v>
      </c>
      <c r="BP319" s="686">
        <f t="shared" si="288"/>
        <v>543.69802026701325</v>
      </c>
      <c r="BQ319" s="776">
        <v>931.14647957738089</v>
      </c>
      <c r="BR319" s="691">
        <f t="shared" si="274"/>
        <v>-0.16720216277954125</v>
      </c>
      <c r="BS319" s="665" t="e">
        <f t="shared" si="275"/>
        <v>#N/A</v>
      </c>
      <c r="BT319" s="683"/>
      <c r="BU319" s="684" t="str">
        <f t="shared" si="276"/>
        <v/>
      </c>
      <c r="BV319" s="695">
        <f t="shared" si="277"/>
        <v>-0.15552258889417392</v>
      </c>
      <c r="BW319" s="728">
        <f t="shared" si="278"/>
        <v>-0.421471603106232</v>
      </c>
      <c r="BX319" s="725">
        <f t="shared" si="282"/>
        <v>-3.2397585413682761E-2</v>
      </c>
      <c r="BY319" s="726">
        <f t="shared" si="283"/>
        <v>9.5120328945874633E-2</v>
      </c>
      <c r="BZ319" s="943">
        <f t="shared" si="289"/>
        <v>-0.13217407284918847</v>
      </c>
      <c r="CA319" s="947">
        <f t="shared" ref="CA319:CA382" si="290">CA318+(BJ319-BJ307)/12</f>
        <v>736.05058539399488</v>
      </c>
      <c r="CB319" s="831">
        <f t="shared" si="284"/>
        <v>9.4779206777033151E-2</v>
      </c>
      <c r="CC319" s="723">
        <f t="shared" si="285"/>
        <v>0.2983549397125923</v>
      </c>
      <c r="CD319" s="723">
        <f t="shared" si="286"/>
        <v>-0.10879652615852599</v>
      </c>
      <c r="CE319" s="786">
        <f>[3]OUTM!M319</f>
        <v>133.84227648812833</v>
      </c>
      <c r="CF319" s="779">
        <f>[1]OUTM!$T607</f>
        <v>1</v>
      </c>
      <c r="CG319" s="781">
        <f>[1]OUTM!$U607</f>
        <v>1</v>
      </c>
    </row>
    <row r="320" spans="1:85" ht="13.8" x14ac:dyDescent="0.25">
      <c r="A320" s="14">
        <v>2019.1</v>
      </c>
      <c r="B320" s="931">
        <f>[2]Pat!$B320/1000</f>
        <v>32.780999999999999</v>
      </c>
      <c r="C320" s="648">
        <v>1.0323144030074201</v>
      </c>
      <c r="D320" s="649">
        <v>1</v>
      </c>
      <c r="E320" s="767">
        <v>33.747246831453602</v>
      </c>
      <c r="F320" s="768">
        <f t="shared" si="233"/>
        <v>31.754860635964967</v>
      </c>
      <c r="G320" s="769">
        <f t="shared" si="234"/>
        <v>31.754860635964967</v>
      </c>
      <c r="H320" s="772">
        <f t="shared" si="239"/>
        <v>32.044054434493262</v>
      </c>
      <c r="I320" s="662">
        <f t="shared" si="240"/>
        <v>-0.10843265227385013</v>
      </c>
      <c r="J320" s="665" t="e">
        <f t="shared" si="244"/>
        <v>#N/A</v>
      </c>
      <c r="K320" s="683"/>
      <c r="L320" s="684" t="str">
        <f t="shared" si="279"/>
        <v/>
      </c>
      <c r="M320" s="685">
        <f t="shared" si="251"/>
        <v>44.355309362503291</v>
      </c>
      <c r="N320" s="686">
        <f t="shared" si="252"/>
        <v>23.427544727330083</v>
      </c>
      <c r="O320" s="776">
        <v>44.627312544563026</v>
      </c>
      <c r="P320" s="691">
        <f t="shared" si="235"/>
        <v>-0.28196316095674889</v>
      </c>
      <c r="Q320" s="665" t="e">
        <f t="shared" si="245"/>
        <v>#N/A</v>
      </c>
      <c r="R320" s="683"/>
      <c r="S320" s="684" t="str">
        <f t="shared" si="246"/>
        <v/>
      </c>
      <c r="T320" s="695">
        <f t="shared" si="253"/>
        <v>-0.10370246467401933</v>
      </c>
      <c r="U320" s="728">
        <f t="shared" si="254"/>
        <v>-0.43937110059434059</v>
      </c>
      <c r="V320" s="725">
        <f t="shared" si="260"/>
        <v>-0.33342652081810786</v>
      </c>
      <c r="W320" s="726">
        <f t="shared" si="261"/>
        <v>-0.39026370984093817</v>
      </c>
      <c r="X320" s="727">
        <f t="shared" si="266"/>
        <v>-0.41074826575242807</v>
      </c>
      <c r="Y320" s="724">
        <f t="shared" si="258"/>
        <v>40.556054903817369</v>
      </c>
      <c r="Z320" s="108">
        <f t="shared" si="280"/>
        <v>6.8043152465711701E-2</v>
      </c>
      <c r="AA320" s="723">
        <f t="shared" si="280"/>
        <v>0.26104796967449617</v>
      </c>
      <c r="AB320" s="723">
        <f t="shared" si="280"/>
        <v>-0.12496166474307278</v>
      </c>
      <c r="AC320" s="931">
        <f>[2]Pat!$D320/1000</f>
        <v>153.04</v>
      </c>
      <c r="AD320" s="648">
        <v>1.0928740353863799</v>
      </c>
      <c r="AE320" s="649">
        <v>1</v>
      </c>
      <c r="AF320" s="767">
        <v>137.39286953502599</v>
      </c>
      <c r="AG320" s="768">
        <f t="shared" si="236"/>
        <v>140.03443676461166</v>
      </c>
      <c r="AH320" s="769">
        <f t="shared" si="237"/>
        <v>140.03443676461166</v>
      </c>
      <c r="AI320" s="772">
        <f t="shared" si="241"/>
        <v>137.71272595417472</v>
      </c>
      <c r="AJ320" s="662">
        <f t="shared" si="242"/>
        <v>-2.9569985180362138E-2</v>
      </c>
      <c r="AK320" s="665" t="e">
        <f t="shared" si="243"/>
        <v>#N/A</v>
      </c>
      <c r="AL320" s="683"/>
      <c r="AM320" s="684" t="str">
        <f t="shared" si="255"/>
        <v/>
      </c>
      <c r="AN320" s="685">
        <f t="shared" si="256"/>
        <v>153.64417007296743</v>
      </c>
      <c r="AO320" s="686">
        <f t="shared" si="257"/>
        <v>98.670992405473854</v>
      </c>
      <c r="AP320" s="776">
        <v>136.33249154068611</v>
      </c>
      <c r="AQ320" s="691">
        <f t="shared" si="238"/>
        <v>1.0124031314110438E-2</v>
      </c>
      <c r="AR320" s="665" t="e">
        <f t="shared" si="247"/>
        <v>#N/A</v>
      </c>
      <c r="AS320" s="683"/>
      <c r="AT320" s="684" t="str">
        <f t="shared" si="248"/>
        <v/>
      </c>
      <c r="AU320" s="695">
        <f t="shared" si="249"/>
        <v>0.12209727153584637</v>
      </c>
      <c r="AV320" s="728">
        <f t="shared" si="250"/>
        <v>-0.27363963167047889</v>
      </c>
      <c r="AW320" s="725">
        <f t="shared" si="263"/>
        <v>5.699019089283297E-2</v>
      </c>
      <c r="AX320" s="726">
        <f t="shared" si="264"/>
        <v>-4.3260143506735238E-2</v>
      </c>
      <c r="AY320" s="727">
        <f t="shared" si="267"/>
        <v>-2.3646750415896589E-2</v>
      </c>
      <c r="AZ320" s="724">
        <f t="shared" si="259"/>
        <v>141.67015843437309</v>
      </c>
      <c r="BA320" s="108">
        <f t="shared" si="281"/>
        <v>4.7029155077431911E-2</v>
      </c>
      <c r="BB320" s="723">
        <f t="shared" si="281"/>
        <v>0.1285735137719542</v>
      </c>
      <c r="BC320" s="723">
        <f t="shared" si="281"/>
        <v>-3.4515203617090359E-2</v>
      </c>
      <c r="BD320" s="1387">
        <f>[2]Pat!$F320</f>
        <v>974</v>
      </c>
      <c r="BE320" s="648">
        <v>1.21363084303558</v>
      </c>
      <c r="BF320" s="649">
        <v>1</v>
      </c>
      <c r="BG320" s="1374">
        <v>758.63704288703605</v>
      </c>
      <c r="BH320" s="1375">
        <f t="shared" si="269"/>
        <v>802.55046712869773</v>
      </c>
      <c r="BI320" s="1376">
        <f t="shared" si="268"/>
        <v>802.55046712869773</v>
      </c>
      <c r="BJ320" s="1378">
        <f t="shared" si="271"/>
        <v>776.10064869218775</v>
      </c>
      <c r="BK320" s="335">
        <f t="shared" si="270"/>
        <v>8.2997173305899479E-4</v>
      </c>
      <c r="BL320" s="665" t="e">
        <f t="shared" si="272"/>
        <v>#N/A</v>
      </c>
      <c r="BM320" s="683"/>
      <c r="BN320" s="684" t="str">
        <f t="shared" si="273"/>
        <v/>
      </c>
      <c r="BO320" s="685">
        <f t="shared" si="287"/>
        <v>785.43619523798975</v>
      </c>
      <c r="BP320" s="686">
        <f t="shared" si="288"/>
        <v>543.69802026701325</v>
      </c>
      <c r="BQ320" s="776">
        <v>931.87168909612308</v>
      </c>
      <c r="BR320" s="691">
        <f t="shared" si="274"/>
        <v>-0.16715932271215017</v>
      </c>
      <c r="BS320" s="665" t="e">
        <f t="shared" si="275"/>
        <v>#N/A</v>
      </c>
      <c r="BT320" s="683"/>
      <c r="BU320" s="684" t="str">
        <f t="shared" si="276"/>
        <v/>
      </c>
      <c r="BV320" s="695">
        <f t="shared" si="277"/>
        <v>-0.15552258889417392</v>
      </c>
      <c r="BW320" s="728">
        <f t="shared" si="278"/>
        <v>-0.421471603106232</v>
      </c>
      <c r="BX320" s="725">
        <f t="shared" si="282"/>
        <v>3.8221790415488677E-2</v>
      </c>
      <c r="BY320" s="726">
        <f t="shared" si="283"/>
        <v>0.10275924889881183</v>
      </c>
      <c r="BZ320" s="943">
        <f t="shared" si="289"/>
        <v>-9.4257668747369738E-2</v>
      </c>
      <c r="CA320" s="947">
        <f t="shared" si="290"/>
        <v>738.43157603021905</v>
      </c>
      <c r="CB320" s="831">
        <f t="shared" si="284"/>
        <v>9.4779206777033151E-2</v>
      </c>
      <c r="CC320" s="723">
        <f t="shared" si="285"/>
        <v>0.2983549397125923</v>
      </c>
      <c r="CD320" s="723">
        <f t="shared" si="286"/>
        <v>-0.10879652615852599</v>
      </c>
      <c r="CE320" s="786">
        <f>[3]OUTM!M320</f>
        <v>133.51188041561289</v>
      </c>
      <c r="CF320" s="779">
        <f>[1]OUTM!$T608</f>
        <v>1</v>
      </c>
      <c r="CG320" s="781">
        <f>[1]OUTM!$U608</f>
        <v>1</v>
      </c>
    </row>
    <row r="321" spans="1:85" ht="13.8" x14ac:dyDescent="0.25">
      <c r="A321" s="14">
        <v>2019.11</v>
      </c>
      <c r="B321" s="931">
        <f>[2]Pat!$B321/1000</f>
        <v>26.004000000000001</v>
      </c>
      <c r="C321" s="648">
        <v>0.88459410964100904</v>
      </c>
      <c r="D321" s="649">
        <v>1</v>
      </c>
      <c r="E321" s="767">
        <v>31.302866034642101</v>
      </c>
      <c r="F321" s="768">
        <f t="shared" si="233"/>
        <v>29.396533072725401</v>
      </c>
      <c r="G321" s="769">
        <f t="shared" si="234"/>
        <v>29.396533072725401</v>
      </c>
      <c r="H321" s="772">
        <f t="shared" si="239"/>
        <v>29.892644768063018</v>
      </c>
      <c r="I321" s="662">
        <f t="shared" si="240"/>
        <v>-6.9499201337674246E-2</v>
      </c>
      <c r="J321" s="665" t="e">
        <f t="shared" si="244"/>
        <v>#N/A</v>
      </c>
      <c r="K321" s="683"/>
      <c r="L321" s="684" t="str">
        <f t="shared" si="279"/>
        <v/>
      </c>
      <c r="M321" s="685">
        <f t="shared" si="251"/>
        <v>43.147639873049229</v>
      </c>
      <c r="N321" s="686">
        <f t="shared" si="252"/>
        <v>23.427544727330083</v>
      </c>
      <c r="O321" s="776">
        <v>44.121522125564958</v>
      </c>
      <c r="P321" s="691">
        <f t="shared" si="235"/>
        <v>-0.32249289398965275</v>
      </c>
      <c r="Q321" s="665" t="e">
        <f t="shared" si="245"/>
        <v>#N/A</v>
      </c>
      <c r="R321" s="683"/>
      <c r="S321" s="684" t="str">
        <f t="shared" si="246"/>
        <v/>
      </c>
      <c r="T321" s="695">
        <f t="shared" si="253"/>
        <v>-0.10370246467401933</v>
      </c>
      <c r="U321" s="728">
        <f t="shared" si="254"/>
        <v>-0.43937110059434059</v>
      </c>
      <c r="V321" s="725">
        <f t="shared" si="260"/>
        <v>-0.35609498829013497</v>
      </c>
      <c r="W321" s="726">
        <f t="shared" si="261"/>
        <v>-0.43062215539941018</v>
      </c>
      <c r="X321" s="727">
        <f t="shared" si="266"/>
        <v>-0.41280584148295574</v>
      </c>
      <c r="Y321" s="724">
        <f t="shared" si="258"/>
        <v>39.178442161375465</v>
      </c>
      <c r="Z321" s="108">
        <f t="shared" si="280"/>
        <v>6.8043152465711701E-2</v>
      </c>
      <c r="AA321" s="723">
        <f t="shared" si="280"/>
        <v>0.26104796967449617</v>
      </c>
      <c r="AB321" s="723">
        <f t="shared" si="280"/>
        <v>-0.12496166474307278</v>
      </c>
      <c r="AC321" s="931">
        <f>[2]Pat!$D321/1000</f>
        <v>128.99600000000001</v>
      </c>
      <c r="AD321" s="648">
        <v>1.01219679354222</v>
      </c>
      <c r="AE321" s="649">
        <v>1</v>
      </c>
      <c r="AF321" s="767">
        <v>132.78576392035001</v>
      </c>
      <c r="AG321" s="768">
        <f t="shared" si="236"/>
        <v>127.4416208616644</v>
      </c>
      <c r="AH321" s="769">
        <f t="shared" si="237"/>
        <v>127.4416208616644</v>
      </c>
      <c r="AI321" s="772">
        <f t="shared" si="241"/>
        <v>132.32175685998732</v>
      </c>
      <c r="AJ321" s="662">
        <f t="shared" si="242"/>
        <v>-3.9933310887132561E-2</v>
      </c>
      <c r="AK321" s="665" t="e">
        <f t="shared" si="243"/>
        <v>#N/A</v>
      </c>
      <c r="AL321" s="683"/>
      <c r="AM321" s="684" t="str">
        <f t="shared" si="255"/>
        <v/>
      </c>
      <c r="AN321" s="685">
        <f t="shared" si="256"/>
        <v>153.64417007296743</v>
      </c>
      <c r="AO321" s="686">
        <f t="shared" si="257"/>
        <v>98.670992405473854</v>
      </c>
      <c r="AP321" s="776">
        <v>136.23060685583815</v>
      </c>
      <c r="AQ321" s="691">
        <f t="shared" si="238"/>
        <v>-2.8692891311768554E-2</v>
      </c>
      <c r="AR321" s="665" t="e">
        <f t="shared" si="247"/>
        <v>#N/A</v>
      </c>
      <c r="AS321" s="683"/>
      <c r="AT321" s="684" t="str">
        <f t="shared" si="248"/>
        <v/>
      </c>
      <c r="AU321" s="695">
        <f t="shared" si="249"/>
        <v>0.12209727153584637</v>
      </c>
      <c r="AV321" s="728">
        <f t="shared" si="250"/>
        <v>-0.27363963167047889</v>
      </c>
      <c r="AW321" s="725">
        <f t="shared" si="263"/>
        <v>3.9727740578441972E-2</v>
      </c>
      <c r="AX321" s="726">
        <f t="shared" si="264"/>
        <v>-0.11840959804383921</v>
      </c>
      <c r="AY321" s="727">
        <f t="shared" si="267"/>
        <v>-5.2224387578199472E-2</v>
      </c>
      <c r="AZ321" s="724">
        <f t="shared" si="259"/>
        <v>142.09149024271207</v>
      </c>
      <c r="BA321" s="108">
        <f t="shared" si="281"/>
        <v>4.7029155077431911E-2</v>
      </c>
      <c r="BB321" s="723">
        <f t="shared" si="281"/>
        <v>0.1285735137719542</v>
      </c>
      <c r="BC321" s="723">
        <f t="shared" si="281"/>
        <v>-3.4515203617090359E-2</v>
      </c>
      <c r="BD321" s="1387">
        <f>[2]Pat!$F321</f>
        <v>801</v>
      </c>
      <c r="BE321" s="648">
        <v>1.0995732218759</v>
      </c>
      <c r="BF321" s="649">
        <v>1</v>
      </c>
      <c r="BG321" s="1374">
        <v>743.93224543809197</v>
      </c>
      <c r="BH321" s="1375">
        <f t="shared" si="269"/>
        <v>728.46444790049861</v>
      </c>
      <c r="BI321" s="1376">
        <f t="shared" si="268"/>
        <v>728.46444790049861</v>
      </c>
      <c r="BJ321" s="1378">
        <f t="shared" si="271"/>
        <v>736.88030517314451</v>
      </c>
      <c r="BK321" s="335">
        <f t="shared" si="270"/>
        <v>-5.1856742873425052E-2</v>
      </c>
      <c r="BL321" s="665" t="e">
        <f t="shared" si="272"/>
        <v>#N/A</v>
      </c>
      <c r="BM321" s="683"/>
      <c r="BN321" s="684" t="str">
        <f t="shared" si="273"/>
        <v/>
      </c>
      <c r="BO321" s="685">
        <f t="shared" si="287"/>
        <v>785.43619523798975</v>
      </c>
      <c r="BP321" s="686">
        <f t="shared" si="288"/>
        <v>543.69802026701325</v>
      </c>
      <c r="BQ321" s="776">
        <v>932.76497141412233</v>
      </c>
      <c r="BR321" s="691">
        <f t="shared" si="274"/>
        <v>-0.21000431217309334</v>
      </c>
      <c r="BS321" s="665" t="e">
        <f t="shared" si="275"/>
        <v>#N/A</v>
      </c>
      <c r="BT321" s="683"/>
      <c r="BU321" s="684" t="str">
        <f t="shared" si="276"/>
        <v/>
      </c>
      <c r="BV321" s="695">
        <f t="shared" si="277"/>
        <v>-0.15552258889417392</v>
      </c>
      <c r="BW321" s="728">
        <f t="shared" si="278"/>
        <v>-0.421471603106232</v>
      </c>
      <c r="BX321" s="725">
        <f t="shared" si="282"/>
        <v>5.7453972892176797E-2</v>
      </c>
      <c r="BY321" s="726">
        <f t="shared" si="283"/>
        <v>-3.8748871256487627E-3</v>
      </c>
      <c r="BZ321" s="943">
        <f t="shared" si="289"/>
        <v>-9.829351159508426E-2</v>
      </c>
      <c r="CA321" s="947">
        <f t="shared" si="290"/>
        <v>741.7679467031985</v>
      </c>
      <c r="CB321" s="831">
        <f t="shared" si="284"/>
        <v>9.4779206777033151E-2</v>
      </c>
      <c r="CC321" s="723">
        <f t="shared" si="285"/>
        <v>0.2983549397125923</v>
      </c>
      <c r="CD321" s="723">
        <f t="shared" si="286"/>
        <v>-0.10879652615852599</v>
      </c>
      <c r="CE321" s="786">
        <f>[3]OUTM!M321</f>
        <v>134.75109810679217</v>
      </c>
      <c r="CF321" s="779">
        <f>[1]OUTM!$T609</f>
        <v>1</v>
      </c>
      <c r="CG321" s="781">
        <f>[1]OUTM!$U609</f>
        <v>1</v>
      </c>
    </row>
    <row r="322" spans="1:85" ht="13.8" x14ac:dyDescent="0.25">
      <c r="A322" s="14">
        <v>2019.12</v>
      </c>
      <c r="B322" s="931">
        <f>[2]Pat!$B322/1000</f>
        <v>21.53</v>
      </c>
      <c r="C322" s="648">
        <v>0.59525708991656701</v>
      </c>
      <c r="D322" s="649">
        <v>0</v>
      </c>
      <c r="E322" s="767">
        <v>29.022652290836302</v>
      </c>
      <c r="F322" s="768">
        <f t="shared" si="233"/>
        <v>36.169245801033149</v>
      </c>
      <c r="G322" s="769">
        <f t="shared" si="234"/>
        <v>29.022652290836302</v>
      </c>
      <c r="H322" s="772">
        <f t="shared" si="239"/>
        <v>29.443391190631935</v>
      </c>
      <c r="I322" s="662">
        <f t="shared" si="240"/>
        <v>-1.5142978629886231E-2</v>
      </c>
      <c r="J322" s="665" t="e">
        <f t="shared" si="244"/>
        <v>#N/A</v>
      </c>
      <c r="K322" s="683"/>
      <c r="L322" s="684" t="str">
        <f t="shared" si="279"/>
        <v/>
      </c>
      <c r="M322" s="685">
        <f t="shared" si="251"/>
        <v>41.41511819949099</v>
      </c>
      <c r="N322" s="686">
        <f t="shared" si="252"/>
        <v>23.427544727330083</v>
      </c>
      <c r="O322" s="776">
        <v>43.627695543290265</v>
      </c>
      <c r="P322" s="691">
        <f t="shared" si="235"/>
        <v>-0.32512155813005827</v>
      </c>
      <c r="Q322" s="665" t="e">
        <f t="shared" si="245"/>
        <v>#N/A</v>
      </c>
      <c r="R322" s="683"/>
      <c r="S322" s="684" t="str">
        <f t="shared" si="246"/>
        <v/>
      </c>
      <c r="T322" s="695">
        <f t="shared" si="253"/>
        <v>-0.10370246467401933</v>
      </c>
      <c r="U322" s="728">
        <f t="shared" si="254"/>
        <v>-0.43937110059434059</v>
      </c>
      <c r="V322" s="725">
        <f t="shared" si="260"/>
        <v>-0.36022942473626052</v>
      </c>
      <c r="W322" s="726">
        <f t="shared" si="261"/>
        <v>-0.40984324421401763</v>
      </c>
      <c r="X322" s="727">
        <f t="shared" si="266"/>
        <v>-0.38481249226914371</v>
      </c>
      <c r="Y322" s="724">
        <f t="shared" si="258"/>
        <v>37.796908389612355</v>
      </c>
      <c r="Z322" s="108">
        <f t="shared" si="280"/>
        <v>6.8043152465711701E-2</v>
      </c>
      <c r="AA322" s="723">
        <f t="shared" si="280"/>
        <v>0.26104796967449617</v>
      </c>
      <c r="AB322" s="723">
        <f t="shared" si="280"/>
        <v>-0.12496166474307278</v>
      </c>
      <c r="AC322" s="931">
        <f>[2]Pat!$D322/1000</f>
        <v>141.16900000000001</v>
      </c>
      <c r="AD322" s="648">
        <v>1.0506041824346399</v>
      </c>
      <c r="AE322" s="649">
        <v>1</v>
      </c>
      <c r="AF322" s="767">
        <v>126.00487796780401</v>
      </c>
      <c r="AG322" s="768">
        <f t="shared" si="236"/>
        <v>134.36934895200878</v>
      </c>
      <c r="AH322" s="769">
        <f t="shared" si="237"/>
        <v>134.36934895200878</v>
      </c>
      <c r="AI322" s="772">
        <f t="shared" si="241"/>
        <v>128.33704847164847</v>
      </c>
      <c r="AJ322" s="662">
        <f t="shared" si="242"/>
        <v>-3.0576514214677331E-2</v>
      </c>
      <c r="AK322" s="665" t="e">
        <f t="shared" si="243"/>
        <v>#N/A</v>
      </c>
      <c r="AL322" s="683"/>
      <c r="AM322" s="684" t="str">
        <f t="shared" si="255"/>
        <v/>
      </c>
      <c r="AN322" s="685">
        <f t="shared" si="256"/>
        <v>153.64417007296743</v>
      </c>
      <c r="AO322" s="686">
        <f t="shared" si="257"/>
        <v>98.670992405473854</v>
      </c>
      <c r="AP322" s="776">
        <v>136.1359689801391</v>
      </c>
      <c r="AQ322" s="691">
        <f t="shared" si="238"/>
        <v>-5.7287729076423655E-2</v>
      </c>
      <c r="AR322" s="665" t="e">
        <f t="shared" si="247"/>
        <v>#N/A</v>
      </c>
      <c r="AS322" s="683"/>
      <c r="AT322" s="684" t="str">
        <f t="shared" si="248"/>
        <v/>
      </c>
      <c r="AU322" s="695">
        <f t="shared" si="249"/>
        <v>0.12209727153584637</v>
      </c>
      <c r="AV322" s="728">
        <f t="shared" si="250"/>
        <v>-0.27363963167047889</v>
      </c>
      <c r="AW322" s="725">
        <f t="shared" si="263"/>
        <v>-2.9592331674860861E-2</v>
      </c>
      <c r="AX322" s="726">
        <f t="shared" si="264"/>
        <v>-0.1713513621374736</v>
      </c>
      <c r="AY322" s="727">
        <f t="shared" si="267"/>
        <v>-7.8827516995406466E-2</v>
      </c>
      <c r="AZ322" s="724">
        <f t="shared" si="259"/>
        <v>141.76535647538685</v>
      </c>
      <c r="BA322" s="108">
        <f t="shared" si="281"/>
        <v>4.7029155077431911E-2</v>
      </c>
      <c r="BB322" s="723">
        <f t="shared" si="281"/>
        <v>0.1285735137719542</v>
      </c>
      <c r="BC322" s="723">
        <f t="shared" si="281"/>
        <v>-3.4515203617090359E-2</v>
      </c>
      <c r="BD322" s="1387">
        <f>[2]Pat!$F322</f>
        <v>702</v>
      </c>
      <c r="BE322" s="648">
        <v>1.0202867631956301</v>
      </c>
      <c r="BF322" s="649">
        <v>1</v>
      </c>
      <c r="BG322" s="1374">
        <v>710.73023203788</v>
      </c>
      <c r="BH322" s="1375">
        <f t="shared" si="269"/>
        <v>688.04185776288307</v>
      </c>
      <c r="BI322" s="1376">
        <f t="shared" si="268"/>
        <v>688.04185776288307</v>
      </c>
      <c r="BJ322" s="1378">
        <f t="shared" si="271"/>
        <v>704.14308856542289</v>
      </c>
      <c r="BK322" s="335">
        <f t="shared" si="270"/>
        <v>-4.5443884513595122E-2</v>
      </c>
      <c r="BL322" s="665" t="e">
        <f t="shared" si="272"/>
        <v>#N/A</v>
      </c>
      <c r="BM322" s="683"/>
      <c r="BN322" s="684" t="str">
        <f t="shared" si="273"/>
        <v/>
      </c>
      <c r="BO322" s="685">
        <f t="shared" si="287"/>
        <v>785.43619523798975</v>
      </c>
      <c r="BP322" s="686">
        <f t="shared" si="288"/>
        <v>543.69802026701325</v>
      </c>
      <c r="BQ322" s="776">
        <v>933.82864972896948</v>
      </c>
      <c r="BR322" s="691">
        <f t="shared" si="274"/>
        <v>-0.24596114204700137</v>
      </c>
      <c r="BS322" s="665" t="e">
        <f t="shared" si="275"/>
        <v>#N/A</v>
      </c>
      <c r="BT322" s="683"/>
      <c r="BU322" s="684" t="str">
        <f t="shared" si="276"/>
        <v/>
      </c>
      <c r="BV322" s="695">
        <f t="shared" si="277"/>
        <v>-0.15552258889417392</v>
      </c>
      <c r="BW322" s="728">
        <f t="shared" si="278"/>
        <v>-0.421471603106232</v>
      </c>
      <c r="BX322" s="725">
        <f t="shared" si="282"/>
        <v>5.5734916590917338E-2</v>
      </c>
      <c r="BY322" s="726">
        <f t="shared" si="283"/>
        <v>-9.1628001342021315E-2</v>
      </c>
      <c r="BZ322" s="943">
        <f t="shared" si="289"/>
        <v>-0.10290049581708438</v>
      </c>
      <c r="CA322" s="947">
        <f t="shared" si="290"/>
        <v>744.86573792683828</v>
      </c>
      <c r="CB322" s="831">
        <f t="shared" si="284"/>
        <v>9.4779206777033151E-2</v>
      </c>
      <c r="CC322" s="723">
        <f t="shared" si="285"/>
        <v>0.2983549397125923</v>
      </c>
      <c r="CD322" s="723">
        <f t="shared" si="286"/>
        <v>-0.10879652615852599</v>
      </c>
      <c r="CE322" s="786">
        <f>[3]OUTM!M322</f>
        <v>134.98623718003995</v>
      </c>
      <c r="CF322" s="779">
        <f>[1]OUTM!$T610</f>
        <v>1</v>
      </c>
      <c r="CG322" s="781">
        <f>[1]OUTM!$U610</f>
        <v>1</v>
      </c>
    </row>
    <row r="323" spans="1:85" ht="13.8" x14ac:dyDescent="0.25">
      <c r="A323" s="14">
        <v>2020.01</v>
      </c>
      <c r="B323" s="931">
        <f>[2]Pat!$B323/1000</f>
        <v>45.17</v>
      </c>
      <c r="C323" s="648">
        <v>1.4891997359389799</v>
      </c>
      <c r="D323" s="649">
        <v>1</v>
      </c>
      <c r="E323" s="767">
        <v>27.135340057037102</v>
      </c>
      <c r="F323" s="768">
        <f t="shared" si="233"/>
        <v>30.331727108129737</v>
      </c>
      <c r="G323" s="769">
        <f t="shared" ref="G323:G334" si="291">D323*F323+(1-D323)*E323</f>
        <v>30.331727108129737</v>
      </c>
      <c r="H323" s="772">
        <f t="shared" si="239"/>
        <v>28.808437570647694</v>
      </c>
      <c r="I323" s="662">
        <f t="shared" si="240"/>
        <v>-2.1801161688748537E-2</v>
      </c>
      <c r="J323" s="665" t="e">
        <f t="shared" si="244"/>
        <v>#N/A</v>
      </c>
      <c r="K323" s="683"/>
      <c r="L323" s="684" t="str">
        <f t="shared" si="279"/>
        <v/>
      </c>
      <c r="M323" s="685">
        <f t="shared" si="251"/>
        <v>41.41511819949099</v>
      </c>
      <c r="N323" s="686">
        <f t="shared" si="252"/>
        <v>23.427544727330083</v>
      </c>
      <c r="O323" s="776">
        <v>43.146685954263369</v>
      </c>
      <c r="P323" s="691">
        <f t="shared" si="235"/>
        <v>-0.33231401361426915</v>
      </c>
      <c r="Q323" s="665" t="e">
        <f t="shared" si="245"/>
        <v>#N/A</v>
      </c>
      <c r="R323" s="683"/>
      <c r="S323" s="684" t="str">
        <f t="shared" si="246"/>
        <v/>
      </c>
      <c r="T323" s="695">
        <f t="shared" si="253"/>
        <v>-7.1801224781056661E-2</v>
      </c>
      <c r="U323" s="728">
        <f t="shared" si="254"/>
        <v>-0.43937110059434059</v>
      </c>
      <c r="V323" s="725">
        <f t="shared" si="260"/>
        <v>-0.35050757204273897</v>
      </c>
      <c r="W323" s="726">
        <f t="shared" si="261"/>
        <v>-0.39428135533862185</v>
      </c>
      <c r="X323" s="727">
        <f t="shared" si="266"/>
        <v>-0.36704731271474844</v>
      </c>
      <c r="Y323" s="724">
        <f t="shared" si="258"/>
        <v>36.501335740291054</v>
      </c>
      <c r="Z323" s="108">
        <f t="shared" si="280"/>
        <v>6.8043152465711701E-2</v>
      </c>
      <c r="AA323" s="723">
        <f t="shared" si="280"/>
        <v>0.26104796967449617</v>
      </c>
      <c r="AB323" s="723">
        <f t="shared" si="280"/>
        <v>-0.12496166474307278</v>
      </c>
      <c r="AC323" s="931">
        <f>[2]Pat!$D323/1000</f>
        <v>153.47800000000001</v>
      </c>
      <c r="AD323" s="648">
        <v>1.00485872921388</v>
      </c>
      <c r="AE323" s="649">
        <v>0</v>
      </c>
      <c r="AF323" s="767">
        <v>117.167875120912</v>
      </c>
      <c r="AG323" s="768">
        <f t="shared" si="236"/>
        <v>152.73589763216643</v>
      </c>
      <c r="AH323" s="769">
        <f t="shared" ref="AH323:AH334" si="292">AG323*AE323+(1-AE323)*AF323</f>
        <v>117.167875120912</v>
      </c>
      <c r="AI323" s="772">
        <f t="shared" si="241"/>
        <v>119.28514143892595</v>
      </c>
      <c r="AJ323" s="662">
        <f t="shared" si="242"/>
        <v>-7.3143220854779048E-2</v>
      </c>
      <c r="AK323" s="665" t="e">
        <f t="shared" si="243"/>
        <v>#N/A</v>
      </c>
      <c r="AL323" s="683"/>
      <c r="AM323" s="684" t="str">
        <f t="shared" si="255"/>
        <v/>
      </c>
      <c r="AN323" s="685">
        <f t="shared" si="256"/>
        <v>153.64417007296743</v>
      </c>
      <c r="AO323" s="686">
        <f t="shared" si="257"/>
        <v>98.670992405473854</v>
      </c>
      <c r="AP323" s="776">
        <v>136.04928013686566</v>
      </c>
      <c r="AQ323" s="691">
        <f t="shared" si="238"/>
        <v>-0.12322107607680821</v>
      </c>
      <c r="AR323" s="665" t="e">
        <f t="shared" si="247"/>
        <v>#N/A</v>
      </c>
      <c r="AS323" s="683"/>
      <c r="AT323" s="684" t="str">
        <f t="shared" si="248"/>
        <v/>
      </c>
      <c r="AU323" s="695">
        <f t="shared" si="249"/>
        <v>0.12209727153584637</v>
      </c>
      <c r="AV323" s="728">
        <f t="shared" si="250"/>
        <v>-0.27363963167047889</v>
      </c>
      <c r="AW323" s="725">
        <f t="shared" si="263"/>
        <v>-0.16608359774366088</v>
      </c>
      <c r="AX323" s="726">
        <f t="shared" si="264"/>
        <v>-0.27294304222198651</v>
      </c>
      <c r="AY323" s="727">
        <f t="shared" si="267"/>
        <v>-0.14297182873090686</v>
      </c>
      <c r="AZ323" s="724">
        <f t="shared" si="259"/>
        <v>139.78561112422071</v>
      </c>
      <c r="BA323" s="108">
        <f t="shared" si="281"/>
        <v>4.7029155077431911E-2</v>
      </c>
      <c r="BB323" s="723">
        <f t="shared" si="281"/>
        <v>0.1285735137719542</v>
      </c>
      <c r="BC323" s="723">
        <f t="shared" si="281"/>
        <v>-3.4515203617090359E-2</v>
      </c>
      <c r="BD323" s="1387">
        <f>[2]Pat!$F323</f>
        <v>603</v>
      </c>
      <c r="BE323" s="648">
        <v>0.84688133881026195</v>
      </c>
      <c r="BF323" s="649">
        <v>1</v>
      </c>
      <c r="BG323" s="1374">
        <v>661.31123072157504</v>
      </c>
      <c r="BH323" s="1375">
        <f t="shared" si="269"/>
        <v>712.02419083542713</v>
      </c>
      <c r="BI323" s="1376">
        <f t="shared" si="268"/>
        <v>712.02419083542713</v>
      </c>
      <c r="BJ323" s="1378">
        <f t="shared" si="271"/>
        <v>691.12564457345502</v>
      </c>
      <c r="BK323" s="335">
        <f t="shared" si="270"/>
        <v>-1.8659949007079069E-2</v>
      </c>
      <c r="BL323" s="665" t="e">
        <f t="shared" si="272"/>
        <v>#N/A</v>
      </c>
      <c r="BM323" s="683"/>
      <c r="BN323" s="684" t="str">
        <f t="shared" si="273"/>
        <v/>
      </c>
      <c r="BO323" s="685">
        <f t="shared" si="287"/>
        <v>776.10064869218775</v>
      </c>
      <c r="BP323" s="686">
        <f t="shared" si="288"/>
        <v>543.69802026701325</v>
      </c>
      <c r="BQ323" s="776">
        <v>935.06403018391359</v>
      </c>
      <c r="BR323" s="691">
        <f t="shared" si="274"/>
        <v>-0.26087880373548256</v>
      </c>
      <c r="BS323" s="665" t="e">
        <f t="shared" si="275"/>
        <v>#N/A</v>
      </c>
      <c r="BT323" s="683"/>
      <c r="BU323" s="684" t="str">
        <f t="shared" si="276"/>
        <v/>
      </c>
      <c r="BV323" s="695">
        <f t="shared" si="277"/>
        <v>-0.16715932271215017</v>
      </c>
      <c r="BW323" s="728">
        <f t="shared" si="278"/>
        <v>-0.421471603106232</v>
      </c>
      <c r="BX323" s="725">
        <f t="shared" si="282"/>
        <v>-9.8445024023018357E-3</v>
      </c>
      <c r="BY323" s="726">
        <f t="shared" si="283"/>
        <v>-0.12911412080907025</v>
      </c>
      <c r="BZ323" s="943">
        <f t="shared" si="289"/>
        <v>-9.2924722215702249E-2</v>
      </c>
      <c r="CA323" s="947">
        <f t="shared" si="290"/>
        <v>744.29311843383925</v>
      </c>
      <c r="CB323" s="831">
        <f t="shared" si="284"/>
        <v>9.4779206777033151E-2</v>
      </c>
      <c r="CC323" s="723">
        <f t="shared" si="285"/>
        <v>0.2983549397125923</v>
      </c>
      <c r="CD323" s="723">
        <f t="shared" si="286"/>
        <v>-0.10879652615852599</v>
      </c>
      <c r="CE323" s="786">
        <f>[3]OUTM!M323</f>
        <v>131.21624425207446</v>
      </c>
      <c r="CF323" s="779">
        <f>[1]OUTM!$T611</f>
        <v>1</v>
      </c>
      <c r="CG323" s="781">
        <f>[1]OUTM!$U611</f>
        <v>1</v>
      </c>
    </row>
    <row r="324" spans="1:85" ht="13.8" x14ac:dyDescent="0.25">
      <c r="A324" s="14">
        <v>2020.02</v>
      </c>
      <c r="B324" s="931">
        <f>[2]Pat!$B324/1000</f>
        <v>27.803999999999998</v>
      </c>
      <c r="C324" s="648">
        <v>0.87715638008010499</v>
      </c>
      <c r="D324" s="649">
        <v>0</v>
      </c>
      <c r="E324" s="767">
        <v>25.547643775495001</v>
      </c>
      <c r="F324" s="768">
        <f t="shared" si="233"/>
        <v>31.697882648315048</v>
      </c>
      <c r="G324" s="769">
        <f t="shared" si="291"/>
        <v>25.547643775495001</v>
      </c>
      <c r="H324" s="772">
        <f t="shared" si="239"/>
        <v>26.403348065753683</v>
      </c>
      <c r="I324" s="662">
        <f t="shared" si="240"/>
        <v>-8.7177492653565697E-2</v>
      </c>
      <c r="J324" s="665" t="e">
        <f t="shared" si="244"/>
        <v>#N/A</v>
      </c>
      <c r="K324" s="683"/>
      <c r="L324" s="684" t="str">
        <f t="shared" si="279"/>
        <v/>
      </c>
      <c r="M324" s="685">
        <f t="shared" si="251"/>
        <v>41.41511819949099</v>
      </c>
      <c r="N324" s="686">
        <f t="shared" si="252"/>
        <v>23.427544727330083</v>
      </c>
      <c r="O324" s="776">
        <v>42.679272868568646</v>
      </c>
      <c r="P324" s="691">
        <f t="shared" si="235"/>
        <v>-0.38135431343774007</v>
      </c>
      <c r="Q324" s="665" t="e">
        <f t="shared" si="245"/>
        <v>#N/A</v>
      </c>
      <c r="R324" s="683"/>
      <c r="S324" s="684" t="str">
        <f t="shared" si="246"/>
        <v/>
      </c>
      <c r="T324" s="695">
        <f t="shared" si="253"/>
        <v>-4.6689625083037978E-2</v>
      </c>
      <c r="U324" s="728">
        <f t="shared" si="254"/>
        <v>-0.43937110059434059</v>
      </c>
      <c r="V324" s="725">
        <f t="shared" si="260"/>
        <v>-0.38806970338496605</v>
      </c>
      <c r="W324" s="726">
        <f t="shared" si="261"/>
        <v>-0.45003011279281491</v>
      </c>
      <c r="X324" s="727">
        <f t="shared" si="266"/>
        <v>-0.39722498409193774</v>
      </c>
      <c r="Y324" s="724">
        <f t="shared" si="258"/>
        <v>35.105978089683092</v>
      </c>
      <c r="Z324" s="108">
        <f t="shared" si="280"/>
        <v>6.8043152465711701E-2</v>
      </c>
      <c r="AA324" s="723">
        <f t="shared" si="280"/>
        <v>0.26104796967449617</v>
      </c>
      <c r="AB324" s="723">
        <f t="shared" si="280"/>
        <v>-0.12496166474307278</v>
      </c>
      <c r="AC324" s="931">
        <f>[2]Pat!$D324/1000</f>
        <v>125.06</v>
      </c>
      <c r="AD324" s="648">
        <v>0.86868442985304695</v>
      </c>
      <c r="AE324" s="649">
        <v>0</v>
      </c>
      <c r="AF324" s="767">
        <v>108.435466561871</v>
      </c>
      <c r="AG324" s="768">
        <f t="shared" si="236"/>
        <v>143.96482278513508</v>
      </c>
      <c r="AH324" s="769">
        <f t="shared" si="292"/>
        <v>108.435466561871</v>
      </c>
      <c r="AI324" s="772">
        <f t="shared" si="241"/>
        <v>107.43161508783936</v>
      </c>
      <c r="AJ324" s="662">
        <f t="shared" si="242"/>
        <v>-0.10466226704774602</v>
      </c>
      <c r="AK324" s="665" t="e">
        <f t="shared" si="243"/>
        <v>#N/A</v>
      </c>
      <c r="AL324" s="683"/>
      <c r="AM324" s="684" t="str">
        <f t="shared" si="255"/>
        <v/>
      </c>
      <c r="AN324" s="685">
        <f t="shared" si="256"/>
        <v>153.64417007296743</v>
      </c>
      <c r="AO324" s="686">
        <f t="shared" si="257"/>
        <v>98.670992405473854</v>
      </c>
      <c r="AP324" s="776">
        <v>135.97120205645706</v>
      </c>
      <c r="AQ324" s="691">
        <f t="shared" si="238"/>
        <v>-0.20989434922232786</v>
      </c>
      <c r="AR324" s="665" t="e">
        <f t="shared" si="247"/>
        <v>#N/A</v>
      </c>
      <c r="AS324" s="683"/>
      <c r="AT324" s="684" t="str">
        <f t="shared" si="248"/>
        <v/>
      </c>
      <c r="AU324" s="695">
        <f t="shared" si="249"/>
        <v>0.12209727153584637</v>
      </c>
      <c r="AV324" s="728">
        <f t="shared" si="250"/>
        <v>-0.27363963167047889</v>
      </c>
      <c r="AW324" s="725">
        <f t="shared" si="263"/>
        <v>-0.26380472348936757</v>
      </c>
      <c r="AX324" s="726">
        <f t="shared" si="264"/>
        <v>-0.38492431700315133</v>
      </c>
      <c r="AY324" s="727">
        <f t="shared" si="267"/>
        <v>-0.22665334107767932</v>
      </c>
      <c r="AZ324" s="724">
        <f t="shared" si="259"/>
        <v>136.57756650882644</v>
      </c>
      <c r="BA324" s="108">
        <f t="shared" si="281"/>
        <v>4.7029155077431911E-2</v>
      </c>
      <c r="BB324" s="723">
        <f t="shared" si="281"/>
        <v>0.1285735137719542</v>
      </c>
      <c r="BC324" s="723">
        <f t="shared" si="281"/>
        <v>-3.4515203617090359E-2</v>
      </c>
      <c r="BD324" s="1387">
        <f>[2]Pat!$F324</f>
        <v>487</v>
      </c>
      <c r="BE324" s="648">
        <v>0.72321656328222095</v>
      </c>
      <c r="BF324" s="649">
        <v>0.66850118017301696</v>
      </c>
      <c r="BG324" s="1374">
        <v>610.12771092913704</v>
      </c>
      <c r="BH324" s="1375">
        <f t="shared" si="269"/>
        <v>673.38059541918688</v>
      </c>
      <c r="BI324" s="1376">
        <f t="shared" si="268"/>
        <v>652.41233886008285</v>
      </c>
      <c r="BJ324" s="1378">
        <f t="shared" si="271"/>
        <v>631.61577325208634</v>
      </c>
      <c r="BK324" s="335">
        <f t="shared" si="270"/>
        <v>-9.0040381748466083E-2</v>
      </c>
      <c r="BL324" s="665" t="e">
        <f t="shared" si="272"/>
        <v>#N/A</v>
      </c>
      <c r="BM324" s="683"/>
      <c r="BN324" s="684" t="str">
        <f t="shared" si="273"/>
        <v/>
      </c>
      <c r="BO324" s="685">
        <f t="shared" si="287"/>
        <v>776.10064869218775</v>
      </c>
      <c r="BP324" s="686">
        <f t="shared" si="288"/>
        <v>543.69802026701325</v>
      </c>
      <c r="BQ324" s="776">
        <v>936.47122636996482</v>
      </c>
      <c r="BR324" s="691">
        <f t="shared" si="274"/>
        <v>-0.32553638011878594</v>
      </c>
      <c r="BS324" s="665" t="e">
        <f t="shared" si="275"/>
        <v>#N/A</v>
      </c>
      <c r="BT324" s="683"/>
      <c r="BU324" s="684" t="str">
        <f t="shared" si="276"/>
        <v/>
      </c>
      <c r="BV324" s="695">
        <f t="shared" si="277"/>
        <v>-0.16715932271215017</v>
      </c>
      <c r="BW324" s="728">
        <f t="shared" si="278"/>
        <v>-0.421471603106232</v>
      </c>
      <c r="BX324" s="725">
        <f t="shared" si="282"/>
        <v>-0.18370926655758923</v>
      </c>
      <c r="BY324" s="726">
        <f t="shared" si="283"/>
        <v>-0.26144000709581861</v>
      </c>
      <c r="BZ324" s="943">
        <f t="shared" si="289"/>
        <v>-0.14964358284632429</v>
      </c>
      <c r="CA324" s="947">
        <f t="shared" si="290"/>
        <v>732.44749512662463</v>
      </c>
      <c r="CB324" s="831">
        <f t="shared" si="284"/>
        <v>9.4779206777033151E-2</v>
      </c>
      <c r="CC324" s="723">
        <f t="shared" si="285"/>
        <v>0.2983549397125923</v>
      </c>
      <c r="CD324" s="723">
        <f t="shared" si="286"/>
        <v>-0.10879652615852599</v>
      </c>
      <c r="CE324" s="786">
        <f>[3]OUTM!M324</f>
        <v>124.13693492437282</v>
      </c>
      <c r="CF324" s="779">
        <f>[1]OUTM!$T612</f>
        <v>1</v>
      </c>
      <c r="CG324" s="781">
        <f>[1]OUTM!$U612</f>
        <v>1</v>
      </c>
    </row>
    <row r="325" spans="1:85" ht="13.8" x14ac:dyDescent="0.25">
      <c r="A325" s="14">
        <v>2020.03</v>
      </c>
      <c r="B325" s="931">
        <f>[2]Pat!$B325/1000</f>
        <v>17.928999999999998</v>
      </c>
      <c r="C325" s="648">
        <v>1.03495862743115</v>
      </c>
      <c r="D325" s="649">
        <v>0</v>
      </c>
      <c r="E325" s="767">
        <v>24.186377603895</v>
      </c>
      <c r="F325" s="768">
        <f t="shared" si="233"/>
        <v>17.32339779079016</v>
      </c>
      <c r="G325" s="769">
        <f t="shared" si="291"/>
        <v>24.186377603895</v>
      </c>
      <c r="H325" s="772">
        <f t="shared" si="239"/>
        <v>24.305369350960298</v>
      </c>
      <c r="I325" s="662">
        <f t="shared" si="240"/>
        <v>-8.2793535900599957E-2</v>
      </c>
      <c r="J325" s="665" t="e">
        <f t="shared" si="244"/>
        <v>#N/A</v>
      </c>
      <c r="K325" s="683"/>
      <c r="L325" s="684" t="str">
        <f t="shared" si="279"/>
        <v/>
      </c>
      <c r="M325" s="685">
        <f t="shared" si="251"/>
        <v>41.41511819949099</v>
      </c>
      <c r="N325" s="686">
        <f t="shared" si="252"/>
        <v>23.427544727330083</v>
      </c>
      <c r="O325" s="776">
        <v>42.226161350556389</v>
      </c>
      <c r="P325" s="691">
        <f t="shared" si="235"/>
        <v>-0.42440021603715961</v>
      </c>
      <c r="Q325" s="665" t="e">
        <f t="shared" si="245"/>
        <v>#N/A</v>
      </c>
      <c r="R325" s="683"/>
      <c r="S325" s="684" t="str">
        <f t="shared" si="246"/>
        <v/>
      </c>
      <c r="T325" s="695">
        <f t="shared" si="253"/>
        <v>-4.6689625083037978E-2</v>
      </c>
      <c r="U325" s="728">
        <f t="shared" si="254"/>
        <v>-0.43937110059434059</v>
      </c>
      <c r="V325" s="725">
        <f t="shared" si="260"/>
        <v>-0.4108817267972269</v>
      </c>
      <c r="W325" s="726">
        <f t="shared" si="261"/>
        <v>-0.49276609818863215</v>
      </c>
      <c r="X325" s="727">
        <f t="shared" si="266"/>
        <v>-0.42564055478019647</v>
      </c>
      <c r="Y325" s="724">
        <f t="shared" si="258"/>
        <v>33.693325686983869</v>
      </c>
      <c r="Z325" s="108">
        <f t="shared" si="280"/>
        <v>6.8043152465711701E-2</v>
      </c>
      <c r="AA325" s="723">
        <f t="shared" si="280"/>
        <v>0.26104796967449617</v>
      </c>
      <c r="AB325" s="723">
        <f t="shared" si="280"/>
        <v>-0.12496166474307278</v>
      </c>
      <c r="AC325" s="931">
        <f>[2]Pat!$D325/1000</f>
        <v>95.197999999999993</v>
      </c>
      <c r="AD325" s="648">
        <v>0.99488280780306504</v>
      </c>
      <c r="AE325" s="649">
        <v>1</v>
      </c>
      <c r="AF325" s="767">
        <v>102.780046377433</v>
      </c>
      <c r="AG325" s="768">
        <f t="shared" si="236"/>
        <v>95.687652106703439</v>
      </c>
      <c r="AH325" s="769">
        <f t="shared" si="292"/>
        <v>95.687652106703439</v>
      </c>
      <c r="AI325" s="772">
        <f t="shared" si="241"/>
        <v>100.48023385788173</v>
      </c>
      <c r="AJ325" s="662">
        <f t="shared" si="242"/>
        <v>-6.6893476303417132E-2</v>
      </c>
      <c r="AK325" s="665" t="e">
        <f t="shared" si="243"/>
        <v>#N/A</v>
      </c>
      <c r="AL325" s="683"/>
      <c r="AM325" s="684" t="str">
        <f t="shared" si="255"/>
        <v/>
      </c>
      <c r="AN325" s="685">
        <f t="shared" si="256"/>
        <v>148.10628029058847</v>
      </c>
      <c r="AO325" s="686">
        <f t="shared" si="257"/>
        <v>98.670992405473854</v>
      </c>
      <c r="AP325" s="776">
        <v>135.90230942813389</v>
      </c>
      <c r="AQ325" s="691">
        <f t="shared" si="238"/>
        <v>-0.26064366175457532</v>
      </c>
      <c r="AR325" s="665" t="e">
        <f t="shared" si="247"/>
        <v>#N/A</v>
      </c>
      <c r="AS325" s="683"/>
      <c r="AT325" s="684" t="str">
        <f t="shared" si="248"/>
        <v/>
      </c>
      <c r="AU325" s="695">
        <f t="shared" si="249"/>
        <v>8.6244599034516423E-2</v>
      </c>
      <c r="AV325" s="728">
        <f t="shared" si="250"/>
        <v>-0.27363963167047889</v>
      </c>
      <c r="AW325" s="725">
        <f t="shared" si="263"/>
        <v>-0.28329333736078954</v>
      </c>
      <c r="AX325" s="726">
        <f t="shared" si="264"/>
        <v>-0.43257295559346431</v>
      </c>
      <c r="AY325" s="727">
        <f t="shared" si="267"/>
        <v>-0.27584541822591468</v>
      </c>
      <c r="AZ325" s="724">
        <f t="shared" si="259"/>
        <v>133.26782322143433</v>
      </c>
      <c r="BA325" s="108">
        <f t="shared" si="281"/>
        <v>4.7029155077431911E-2</v>
      </c>
      <c r="BB325" s="723">
        <f t="shared" si="281"/>
        <v>0.1285735137719542</v>
      </c>
      <c r="BC325" s="723">
        <f t="shared" si="281"/>
        <v>-3.4515203617090359E-2</v>
      </c>
      <c r="BD325" s="1387">
        <f>[2]Pat!$F325</f>
        <v>427</v>
      </c>
      <c r="BE325" s="648">
        <v>0.83788869994461501</v>
      </c>
      <c r="BF325" s="649">
        <v>1</v>
      </c>
      <c r="BG325" s="1374">
        <v>575.61935675963105</v>
      </c>
      <c r="BH325" s="1375">
        <f t="shared" si="269"/>
        <v>509.61422445275247</v>
      </c>
      <c r="BI325" s="1376">
        <f t="shared" si="268"/>
        <v>509.61422445275247</v>
      </c>
      <c r="BJ325" s="1378">
        <f t="shared" si="271"/>
        <v>560.09930184342829</v>
      </c>
      <c r="BK325" s="335">
        <f t="shared" si="270"/>
        <v>-0.12016716282357605</v>
      </c>
      <c r="BL325" s="665" t="e">
        <f t="shared" si="272"/>
        <v>#N/A</v>
      </c>
      <c r="BM325" s="683"/>
      <c r="BN325" s="684" t="str">
        <f t="shared" si="273"/>
        <v/>
      </c>
      <c r="BO325" s="685">
        <f t="shared" si="287"/>
        <v>821.45272298745328</v>
      </c>
      <c r="BP325" s="686">
        <f t="shared" si="288"/>
        <v>543.69802026701325</v>
      </c>
      <c r="BQ325" s="776">
        <v>938.04908532369086</v>
      </c>
      <c r="BR325" s="691">
        <f t="shared" si="274"/>
        <v>-0.40291045468035835</v>
      </c>
      <c r="BS325" s="665" t="e">
        <f t="shared" si="275"/>
        <v>#N/A</v>
      </c>
      <c r="BT325" s="683"/>
      <c r="BU325" s="684" t="str">
        <f t="shared" si="276"/>
        <v/>
      </c>
      <c r="BV325" s="695">
        <f t="shared" si="277"/>
        <v>-0.14330773501337102</v>
      </c>
      <c r="BW325" s="728">
        <f t="shared" si="278"/>
        <v>-0.421471603106232</v>
      </c>
      <c r="BX325" s="725">
        <f t="shared" si="282"/>
        <v>-0.28689395110736349</v>
      </c>
      <c r="BY325" s="726">
        <f t="shared" si="283"/>
        <v>-0.39060076111368935</v>
      </c>
      <c r="BZ325" s="943">
        <f t="shared" si="289"/>
        <v>-0.2328517532422808</v>
      </c>
      <c r="CA325" s="947">
        <f t="shared" si="290"/>
        <v>713.66942067707782</v>
      </c>
      <c r="CB325" s="831">
        <f t="shared" si="284"/>
        <v>9.4779206777033151E-2</v>
      </c>
      <c r="CC325" s="723">
        <f t="shared" si="285"/>
        <v>0.2983549397125923</v>
      </c>
      <c r="CD325" s="723">
        <f t="shared" si="286"/>
        <v>-0.10879652615852599</v>
      </c>
      <c r="CE325" s="786">
        <f>[3]OUTM!M325</f>
        <v>119.39283975470255</v>
      </c>
      <c r="CF325" s="779">
        <f>[1]OUTM!$T613</f>
        <v>1</v>
      </c>
      <c r="CG325" s="781">
        <f>[1]OUTM!$U613</f>
        <v>1</v>
      </c>
    </row>
    <row r="326" spans="1:85" ht="13.8" x14ac:dyDescent="0.25">
      <c r="A326" s="14">
        <v>2020.04</v>
      </c>
      <c r="B326" s="931">
        <f>[2]Pat!$B326/1000</f>
        <v>4.4279999999999999</v>
      </c>
      <c r="C326" s="648">
        <v>0.91541275219901797</v>
      </c>
      <c r="D326" s="649">
        <v>0</v>
      </c>
      <c r="E326" s="767">
        <v>23.301078420556198</v>
      </c>
      <c r="F326" s="768">
        <f t="shared" si="233"/>
        <v>4.8371622411453119</v>
      </c>
      <c r="G326" s="769">
        <f t="shared" si="291"/>
        <v>23.301078420556198</v>
      </c>
      <c r="H326" s="772">
        <f t="shared" si="239"/>
        <v>23.427544727330083</v>
      </c>
      <c r="I326" s="662">
        <f t="shared" si="240"/>
        <v>-3.6784831688410444E-2</v>
      </c>
      <c r="J326" s="665">
        <f t="shared" si="244"/>
        <v>20.427544727330083</v>
      </c>
      <c r="K326" s="683">
        <v>-1</v>
      </c>
      <c r="L326" s="684">
        <f t="shared" si="279"/>
        <v>-1</v>
      </c>
      <c r="M326" s="685">
        <f t="shared" si="251"/>
        <v>41.41511819949099</v>
      </c>
      <c r="N326" s="686">
        <f t="shared" si="252"/>
        <v>23.427544727330083</v>
      </c>
      <c r="O326" s="776">
        <v>41.787971958217589</v>
      </c>
      <c r="P326" s="691">
        <f t="shared" si="235"/>
        <v>-0.43937110059434059</v>
      </c>
      <c r="Q326" s="665">
        <f t="shared" si="245"/>
        <v>20.427544727330083</v>
      </c>
      <c r="R326" s="683">
        <v>-1</v>
      </c>
      <c r="S326" s="684">
        <f t="shared" si="246"/>
        <v>-1</v>
      </c>
      <c r="T326" s="695">
        <f t="shared" si="253"/>
        <v>-4.6689625083037978E-2</v>
      </c>
      <c r="U326" s="728">
        <f t="shared" si="254"/>
        <v>-0.43937110059434059</v>
      </c>
      <c r="V326" s="725">
        <f t="shared" si="260"/>
        <v>-0.40218547306455443</v>
      </c>
      <c r="W326" s="726">
        <f t="shared" si="261"/>
        <v>-0.48873584408186055</v>
      </c>
      <c r="X326" s="727">
        <f t="shared" si="266"/>
        <v>-0.42760740698241662</v>
      </c>
      <c r="Y326" s="724">
        <f t="shared" si="258"/>
        <v>32.379900182588294</v>
      </c>
      <c r="Z326" s="108">
        <f t="shared" si="280"/>
        <v>6.8043152465711701E-2</v>
      </c>
      <c r="AA326" s="723">
        <f t="shared" si="280"/>
        <v>0.26104796967449617</v>
      </c>
      <c r="AB326" s="723">
        <f t="shared" si="280"/>
        <v>-0.12496166474307278</v>
      </c>
      <c r="AC326" s="931">
        <f>[2]Pat!$D326/1000</f>
        <v>18.033999999999999</v>
      </c>
      <c r="AD326" s="648">
        <v>0.80294314661032895</v>
      </c>
      <c r="AE326" s="649">
        <v>0</v>
      </c>
      <c r="AF326" s="767">
        <v>102.110164656249</v>
      </c>
      <c r="AG326" s="768">
        <f t="shared" si="236"/>
        <v>22.459871631175353</v>
      </c>
      <c r="AH326" s="769">
        <f t="shared" si="292"/>
        <v>102.110164656249</v>
      </c>
      <c r="AI326" s="772">
        <f t="shared" si="241"/>
        <v>98.670992405473854</v>
      </c>
      <c r="AJ326" s="662">
        <f t="shared" si="242"/>
        <v>-1.8170023482151802E-2</v>
      </c>
      <c r="AK326" s="665">
        <f t="shared" si="243"/>
        <v>93.670992405473854</v>
      </c>
      <c r="AL326" s="683">
        <v>-1</v>
      </c>
      <c r="AM326" s="684">
        <f t="shared" si="255"/>
        <v>-1</v>
      </c>
      <c r="AN326" s="685">
        <f t="shared" si="256"/>
        <v>147.40217314596313</v>
      </c>
      <c r="AO326" s="686">
        <f t="shared" si="257"/>
        <v>98.670992405473854</v>
      </c>
      <c r="AP326" s="776">
        <v>135.8430287604991</v>
      </c>
      <c r="AQ326" s="691">
        <f t="shared" si="238"/>
        <v>-0.27363963167047889</v>
      </c>
      <c r="AR326" s="665">
        <f t="shared" si="247"/>
        <v>93.670992405473854</v>
      </c>
      <c r="AS326" s="683">
        <v>-1</v>
      </c>
      <c r="AT326" s="684">
        <f t="shared" si="248"/>
        <v>-1</v>
      </c>
      <c r="AU326" s="695">
        <f t="shared" si="249"/>
        <v>8.6244599034516423E-2</v>
      </c>
      <c r="AV326" s="728">
        <f t="shared" si="250"/>
        <v>-0.27363963167047889</v>
      </c>
      <c r="AW326" s="725">
        <f t="shared" si="263"/>
        <v>-0.32362429187862884</v>
      </c>
      <c r="AX326" s="726">
        <f t="shared" si="264"/>
        <v>-0.42586923897418294</v>
      </c>
      <c r="AY326" s="727">
        <f t="shared" si="267"/>
        <v>-0.29039018319509702</v>
      </c>
      <c r="AZ326" s="724">
        <f t="shared" si="259"/>
        <v>129.33357858210573</v>
      </c>
      <c r="BA326" s="108">
        <f t="shared" si="281"/>
        <v>4.7029155077431911E-2</v>
      </c>
      <c r="BB326" s="723">
        <f t="shared" si="281"/>
        <v>0.1285735137719542</v>
      </c>
      <c r="BC326" s="723">
        <f t="shared" si="281"/>
        <v>-3.4515203617090359E-2</v>
      </c>
      <c r="BD326" s="1387">
        <f>[2]Pat!$F326</f>
        <v>122</v>
      </c>
      <c r="BE326" s="648">
        <v>0.85796736981766197</v>
      </c>
      <c r="BF326" s="649">
        <v>0</v>
      </c>
      <c r="BG326" s="1374">
        <v>568.75641960812504</v>
      </c>
      <c r="BH326" s="1375">
        <f t="shared" si="269"/>
        <v>142.19654999924745</v>
      </c>
      <c r="BI326" s="1376">
        <f t="shared" si="268"/>
        <v>568.75641960812504</v>
      </c>
      <c r="BJ326" s="1378">
        <f t="shared" si="271"/>
        <v>543.69802026701325</v>
      </c>
      <c r="BK326" s="335">
        <f t="shared" si="270"/>
        <v>-2.9720109807263553E-2</v>
      </c>
      <c r="BL326" s="665">
        <f t="shared" si="272"/>
        <v>443.69802026701325</v>
      </c>
      <c r="BM326" s="683">
        <v>-1</v>
      </c>
      <c r="BN326" s="684">
        <f t="shared" si="273"/>
        <v>-1</v>
      </c>
      <c r="BO326" s="685">
        <f t="shared" si="287"/>
        <v>880.30812024180341</v>
      </c>
      <c r="BP326" s="686">
        <f t="shared" si="288"/>
        <v>543.69802026701325</v>
      </c>
      <c r="BQ326" s="776">
        <v>939.79487123922377</v>
      </c>
      <c r="BR326" s="691">
        <f t="shared" si="274"/>
        <v>-0.421471603106232</v>
      </c>
      <c r="BS326" s="665">
        <f t="shared" si="275"/>
        <v>443.69802026701325</v>
      </c>
      <c r="BT326" s="683">
        <v>-1</v>
      </c>
      <c r="BU326" s="684">
        <f t="shared" si="276"/>
        <v>-1</v>
      </c>
      <c r="BV326" s="695">
        <f t="shared" si="277"/>
        <v>-8.4643678983924553E-2</v>
      </c>
      <c r="BW326" s="728">
        <f t="shared" si="278"/>
        <v>-0.421471603106232</v>
      </c>
      <c r="BX326" s="725">
        <f t="shared" si="282"/>
        <v>-0.27909398622551496</v>
      </c>
      <c r="BY326" s="726">
        <f t="shared" si="283"/>
        <v>-0.39480321969919552</v>
      </c>
      <c r="BZ326" s="943">
        <f t="shared" si="289"/>
        <v>-0.25232633209437449</v>
      </c>
      <c r="CA326" s="947">
        <f t="shared" si="290"/>
        <v>696.12866352798778</v>
      </c>
      <c r="CB326" s="831">
        <f t="shared" si="284"/>
        <v>9.4779206777033151E-2</v>
      </c>
      <c r="CC326" s="723">
        <f t="shared" si="285"/>
        <v>0.2983549397125923</v>
      </c>
      <c r="CD326" s="723">
        <f t="shared" si="286"/>
        <v>-0.10879652615852599</v>
      </c>
      <c r="CE326" s="786">
        <f>[3]OUTM!M326</f>
        <v>117.50085607591126</v>
      </c>
      <c r="CF326" s="779">
        <f>[1]OUTM!$T614</f>
        <v>1</v>
      </c>
      <c r="CG326" s="781">
        <f>[1]OUTM!$U614</f>
        <v>1</v>
      </c>
    </row>
    <row r="327" spans="1:85" ht="13.8" x14ac:dyDescent="0.25">
      <c r="A327" s="14">
        <v>2020.05</v>
      </c>
      <c r="B327" s="931">
        <f>[2]Pat!$B327/1000</f>
        <v>21.276</v>
      </c>
      <c r="C327" s="648">
        <v>0.92820565440341496</v>
      </c>
      <c r="D327" s="649">
        <v>1</v>
      </c>
      <c r="E327" s="767">
        <v>23.328141723006901</v>
      </c>
      <c r="F327" s="768">
        <f t="shared" si="233"/>
        <v>22.921644464312934</v>
      </c>
      <c r="G327" s="769">
        <f t="shared" si="291"/>
        <v>22.921644464312934</v>
      </c>
      <c r="H327" s="772">
        <f t="shared" si="239"/>
        <v>23.449137050100191</v>
      </c>
      <c r="I327" s="662">
        <f t="shared" si="240"/>
        <v>9.2123945119282086E-4</v>
      </c>
      <c r="J327" s="665" t="e">
        <f t="shared" si="244"/>
        <v>#N/A</v>
      </c>
      <c r="K327" s="683"/>
      <c r="L327" s="684" t="str">
        <f t="shared" si="279"/>
        <v/>
      </c>
      <c r="M327" s="685">
        <f t="shared" si="251"/>
        <v>39.918222150841927</v>
      </c>
      <c r="N327" s="686">
        <f t="shared" si="252"/>
        <v>23.427544727330083</v>
      </c>
      <c r="O327" s="776">
        <v>41.3652322028558</v>
      </c>
      <c r="P327" s="691">
        <f t="shared" si="235"/>
        <v>-0.43311965625854043</v>
      </c>
      <c r="Q327" s="665" t="e">
        <f t="shared" si="245"/>
        <v>#N/A</v>
      </c>
      <c r="R327" s="683"/>
      <c r="S327" s="684" t="str">
        <f t="shared" si="246"/>
        <v/>
      </c>
      <c r="T327" s="695">
        <f t="shared" si="253"/>
        <v>-4.6689625083037978E-2</v>
      </c>
      <c r="U327" s="728">
        <f t="shared" si="254"/>
        <v>-0.43937110059434059</v>
      </c>
      <c r="V327" s="725">
        <f t="shared" si="260"/>
        <v>-0.38298657224546939</v>
      </c>
      <c r="W327" s="726">
        <f t="shared" si="261"/>
        <v>-0.44885731466303824</v>
      </c>
      <c r="X327" s="727">
        <f t="shared" si="266"/>
        <v>-0.40899886343295488</v>
      </c>
      <c r="Y327" s="724">
        <f t="shared" si="258"/>
        <v>31.166973497235706</v>
      </c>
      <c r="Z327" s="108">
        <f t="shared" si="280"/>
        <v>6.8043152465711701E-2</v>
      </c>
      <c r="AA327" s="723">
        <f t="shared" si="280"/>
        <v>0.26104796967449617</v>
      </c>
      <c r="AB327" s="723">
        <f t="shared" si="280"/>
        <v>-0.12496166474307278</v>
      </c>
      <c r="AC327" s="931">
        <f>[2]Pat!$D327/1000</f>
        <v>77.864000000000004</v>
      </c>
      <c r="AD327" s="648">
        <v>0.88602678072121899</v>
      </c>
      <c r="AE327" s="649">
        <v>0.630759038159179</v>
      </c>
      <c r="AF327" s="767">
        <v>106.556183729887</v>
      </c>
      <c r="AG327" s="768">
        <f t="shared" si="236"/>
        <v>87.87996220229293</v>
      </c>
      <c r="AH327" s="769">
        <f t="shared" si="292"/>
        <v>94.775988202694009</v>
      </c>
      <c r="AI327" s="772">
        <f t="shared" si="241"/>
        <v>103.41255208672563</v>
      </c>
      <c r="AJ327" s="662">
        <f t="shared" si="242"/>
        <v>4.6935341553087137E-2</v>
      </c>
      <c r="AK327" s="665" t="e">
        <f t="shared" si="243"/>
        <v>#N/A</v>
      </c>
      <c r="AL327" s="683"/>
      <c r="AM327" s="684" t="str">
        <f t="shared" si="255"/>
        <v/>
      </c>
      <c r="AN327" s="685">
        <f t="shared" si="256"/>
        <v>147.40217314596313</v>
      </c>
      <c r="AO327" s="686">
        <f t="shared" si="257"/>
        <v>98.670992405473854</v>
      </c>
      <c r="AP327" s="776">
        <v>135.7936026469138</v>
      </c>
      <c r="AQ327" s="691">
        <f t="shared" si="238"/>
        <v>-0.23845785021540633</v>
      </c>
      <c r="AR327" s="665" t="e">
        <f t="shared" si="247"/>
        <v>#N/A</v>
      </c>
      <c r="AS327" s="683"/>
      <c r="AT327" s="684" t="str">
        <f t="shared" si="248"/>
        <v/>
      </c>
      <c r="AU327" s="695">
        <f t="shared" si="249"/>
        <v>8.6244599034516423E-2</v>
      </c>
      <c r="AV327" s="728">
        <f t="shared" si="250"/>
        <v>-0.27363963167047889</v>
      </c>
      <c r="AW327" s="725">
        <f t="shared" si="263"/>
        <v>-0.32693474775115916</v>
      </c>
      <c r="AX327" s="726">
        <f t="shared" si="264"/>
        <v>-0.33828917871096154</v>
      </c>
      <c r="AY327" s="727">
        <f t="shared" si="267"/>
        <v>-0.26079808819968298</v>
      </c>
      <c r="AZ327" s="724">
        <f t="shared" si="259"/>
        <v>125.14761041658558</v>
      </c>
      <c r="BA327" s="108">
        <f t="shared" si="281"/>
        <v>4.7029155077431911E-2</v>
      </c>
      <c r="BB327" s="723">
        <f t="shared" si="281"/>
        <v>0.1285735137719542</v>
      </c>
      <c r="BC327" s="723">
        <f t="shared" si="281"/>
        <v>-3.4515203617090359E-2</v>
      </c>
      <c r="BD327" s="1387">
        <f>[2]Pat!$F327</f>
        <v>525</v>
      </c>
      <c r="BE327" s="648">
        <v>0.99494941428524697</v>
      </c>
      <c r="BF327" s="649">
        <v>1</v>
      </c>
      <c r="BG327" s="1374">
        <v>591.69868863645695</v>
      </c>
      <c r="BH327" s="1375">
        <f t="shared" si="269"/>
        <v>527.6650173990505</v>
      </c>
      <c r="BI327" s="1376">
        <f t="shared" si="268"/>
        <v>527.6650173990505</v>
      </c>
      <c r="BJ327" s="1378">
        <f t="shared" si="271"/>
        <v>564.5307427488558</v>
      </c>
      <c r="BK327" s="335">
        <f t="shared" si="270"/>
        <v>3.7600859324339382E-2</v>
      </c>
      <c r="BL327" s="665" t="e">
        <f t="shared" si="272"/>
        <v>#N/A</v>
      </c>
      <c r="BM327" s="683"/>
      <c r="BN327" s="684" t="str">
        <f t="shared" si="273"/>
        <v/>
      </c>
      <c r="BO327" s="685">
        <f t="shared" si="287"/>
        <v>962.40583527818126</v>
      </c>
      <c r="BP327" s="686">
        <f t="shared" si="288"/>
        <v>543.69802026701325</v>
      </c>
      <c r="BQ327" s="776">
        <v>941.70388595460247</v>
      </c>
      <c r="BR327" s="691">
        <f t="shared" si="274"/>
        <v>-0.40052202059611064</v>
      </c>
      <c r="BS327" s="665" t="e">
        <f t="shared" si="275"/>
        <v>#N/A</v>
      </c>
      <c r="BT327" s="683"/>
      <c r="BU327" s="684" t="str">
        <f t="shared" si="276"/>
        <v/>
      </c>
      <c r="BV327" s="695">
        <f t="shared" si="277"/>
        <v>-2.284670249221632E-3</v>
      </c>
      <c r="BW327" s="728">
        <f t="shared" si="278"/>
        <v>-0.421471603106232</v>
      </c>
      <c r="BX327" s="725">
        <f t="shared" si="282"/>
        <v>-0.24565082532936622</v>
      </c>
      <c r="BY327" s="726">
        <f t="shared" si="283"/>
        <v>-0.32080190832202171</v>
      </c>
      <c r="BZ327" s="943">
        <f t="shared" si="289"/>
        <v>-0.22724425127276693</v>
      </c>
      <c r="CA327" s="947">
        <f t="shared" si="290"/>
        <v>680.80889655351757</v>
      </c>
      <c r="CB327" s="831">
        <f t="shared" si="284"/>
        <v>9.4779206777033151E-2</v>
      </c>
      <c r="CC327" s="723">
        <f t="shared" si="285"/>
        <v>0.2983549397125923</v>
      </c>
      <c r="CD327" s="723">
        <f t="shared" si="286"/>
        <v>-0.10879652615852599</v>
      </c>
      <c r="CE327" s="786">
        <f>[3]OUTM!M327</f>
        <v>119.47183072650483</v>
      </c>
      <c r="CF327" s="779">
        <f>[1]OUTM!$T615</f>
        <v>1</v>
      </c>
      <c r="CG327" s="781">
        <f>[1]OUTM!$U615</f>
        <v>1</v>
      </c>
    </row>
    <row r="328" spans="1:85" ht="13.8" x14ac:dyDescent="0.25">
      <c r="A328" s="14">
        <v>2020.06</v>
      </c>
      <c r="B328" s="931">
        <f>[2]Pat!$B328/1000</f>
        <v>37.398000000000003</v>
      </c>
      <c r="C328" s="648">
        <v>1.0284977039063701</v>
      </c>
      <c r="D328" s="649">
        <v>0</v>
      </c>
      <c r="E328" s="767">
        <v>24.652180851218699</v>
      </c>
      <c r="F328" s="768">
        <f t="shared" si="233"/>
        <v>36.361772960656559</v>
      </c>
      <c r="G328" s="769">
        <f t="shared" si="291"/>
        <v>24.652180851218699</v>
      </c>
      <c r="H328" s="772">
        <f t="shared" si="239"/>
        <v>24.610536401772222</v>
      </c>
      <c r="I328" s="662">
        <f t="shared" si="240"/>
        <v>4.8340965609444966E-2</v>
      </c>
      <c r="J328" s="665" t="e">
        <f t="shared" si="244"/>
        <v>#N/A</v>
      </c>
      <c r="K328" s="683"/>
      <c r="L328" s="684" t="str">
        <f t="shared" si="279"/>
        <v/>
      </c>
      <c r="M328" s="685">
        <f t="shared" si="251"/>
        <v>37.342600401394016</v>
      </c>
      <c r="N328" s="686">
        <f t="shared" si="252"/>
        <v>23.427544727330083</v>
      </c>
      <c r="O328" s="776">
        <v>40.958374266453525</v>
      </c>
      <c r="P328" s="691">
        <f t="shared" si="235"/>
        <v>-0.39913297725956876</v>
      </c>
      <c r="Q328" s="665" t="e">
        <f t="shared" si="245"/>
        <v>#N/A</v>
      </c>
      <c r="R328" s="683"/>
      <c r="S328" s="684" t="str">
        <f t="shared" si="246"/>
        <v/>
      </c>
      <c r="T328" s="695">
        <f t="shared" si="253"/>
        <v>-4.6689625083037978E-2</v>
      </c>
      <c r="U328" s="728">
        <f t="shared" si="254"/>
        <v>-0.43937110059434059</v>
      </c>
      <c r="V328" s="725">
        <f t="shared" si="260"/>
        <v>-0.37189753871586706</v>
      </c>
      <c r="W328" s="726">
        <f t="shared" si="261"/>
        <v>-0.35340336199848876</v>
      </c>
      <c r="X328" s="727">
        <f t="shared" si="266"/>
        <v>-0.36004275579323075</v>
      </c>
      <c r="Y328" s="724">
        <f t="shared" si="258"/>
        <v>29.952654910903977</v>
      </c>
      <c r="Z328" s="108">
        <f t="shared" si="280"/>
        <v>6.8043152465711701E-2</v>
      </c>
      <c r="AA328" s="723">
        <f t="shared" si="280"/>
        <v>0.26104796967449617</v>
      </c>
      <c r="AB328" s="723">
        <f t="shared" si="280"/>
        <v>-0.12496166474307278</v>
      </c>
      <c r="AC328" s="931">
        <f>[2]Pat!$D328/1000</f>
        <v>128.40600000000001</v>
      </c>
      <c r="AD328" s="648">
        <v>1.01740541265232</v>
      </c>
      <c r="AE328" s="649">
        <v>0.61141809948970005</v>
      </c>
      <c r="AF328" s="767">
        <v>115.346164797225</v>
      </c>
      <c r="AG328" s="768">
        <f t="shared" si="236"/>
        <v>126.20927547972506</v>
      </c>
      <c r="AH328" s="769">
        <f t="shared" si="292"/>
        <v>121.98806728526546</v>
      </c>
      <c r="AI328" s="772">
        <f t="shared" si="241"/>
        <v>117.13593189186315</v>
      </c>
      <c r="AJ328" s="662">
        <f t="shared" si="242"/>
        <v>0.12460872326377988</v>
      </c>
      <c r="AK328" s="665" t="e">
        <f t="shared" si="243"/>
        <v>#N/A</v>
      </c>
      <c r="AL328" s="683"/>
      <c r="AM328" s="684" t="str">
        <f t="shared" si="255"/>
        <v/>
      </c>
      <c r="AN328" s="685">
        <f t="shared" si="256"/>
        <v>147.73463893390192</v>
      </c>
      <c r="AO328" s="686">
        <f t="shared" si="257"/>
        <v>98.670992405473854</v>
      </c>
      <c r="AP328" s="776">
        <v>135.7540806795119</v>
      </c>
      <c r="AQ328" s="691">
        <f t="shared" si="238"/>
        <v>-0.13714614466435415</v>
      </c>
      <c r="AR328" s="665" t="e">
        <f t="shared" si="247"/>
        <v>#N/A</v>
      </c>
      <c r="AS328" s="683"/>
      <c r="AT328" s="684" t="str">
        <f t="shared" si="248"/>
        <v/>
      </c>
      <c r="AU328" s="695">
        <f t="shared" si="249"/>
        <v>8.7763792544002461E-2</v>
      </c>
      <c r="AV328" s="728">
        <f t="shared" si="250"/>
        <v>-0.27363963167047889</v>
      </c>
      <c r="AW328" s="725">
        <f t="shared" si="263"/>
        <v>-0.2091089475609047</v>
      </c>
      <c r="AX328" s="726">
        <f t="shared" si="264"/>
        <v>-0.11497503025039901</v>
      </c>
      <c r="AY328" s="727">
        <f t="shared" si="267"/>
        <v>-0.16923692502344501</v>
      </c>
      <c r="AZ328" s="724">
        <f t="shared" si="259"/>
        <v>122.56674805002514</v>
      </c>
      <c r="BA328" s="108">
        <f t="shared" si="281"/>
        <v>4.7029155077431911E-2</v>
      </c>
      <c r="BB328" s="723">
        <f t="shared" si="281"/>
        <v>0.1285735137719542</v>
      </c>
      <c r="BC328" s="723">
        <f t="shared" si="281"/>
        <v>-3.4515203617090359E-2</v>
      </c>
      <c r="BD328" s="1387">
        <f>[2]Pat!$F328</f>
        <v>837</v>
      </c>
      <c r="BE328" s="648">
        <v>1.01591743690683</v>
      </c>
      <c r="BF328" s="649">
        <v>0</v>
      </c>
      <c r="BG328" s="1374">
        <v>634.03651658919705</v>
      </c>
      <c r="BH328" s="1375">
        <f t="shared" si="269"/>
        <v>823.88584898042404</v>
      </c>
      <c r="BI328" s="1376">
        <f t="shared" si="268"/>
        <v>634.03651658919705</v>
      </c>
      <c r="BJ328" s="1378">
        <f t="shared" si="271"/>
        <v>631.67542811864723</v>
      </c>
      <c r="BK328" s="335">
        <f t="shared" si="270"/>
        <v>0.11238085687824428</v>
      </c>
      <c r="BL328" s="665" t="e">
        <f t="shared" si="272"/>
        <v>#N/A</v>
      </c>
      <c r="BM328" s="683"/>
      <c r="BN328" s="684" t="str">
        <f t="shared" si="273"/>
        <v/>
      </c>
      <c r="BO328" s="685">
        <f t="shared" si="287"/>
        <v>1047.7105427081378</v>
      </c>
      <c r="BP328" s="686">
        <f t="shared" si="288"/>
        <v>543.69802026701325</v>
      </c>
      <c r="BQ328" s="776">
        <v>943.76937473023895</v>
      </c>
      <c r="BR328" s="691">
        <f t="shared" si="274"/>
        <v>-0.33068878368806853</v>
      </c>
      <c r="BS328" s="665" t="e">
        <f t="shared" si="275"/>
        <v>#N/A</v>
      </c>
      <c r="BT328" s="683"/>
      <c r="BU328" s="684" t="str">
        <f t="shared" si="276"/>
        <v/>
      </c>
      <c r="BV328" s="695">
        <f t="shared" si="277"/>
        <v>8.285436730578799E-2</v>
      </c>
      <c r="BW328" s="728">
        <f t="shared" si="278"/>
        <v>-0.421471603106232</v>
      </c>
      <c r="BX328" s="725">
        <f t="shared" si="282"/>
        <v>-0.12924039037495638</v>
      </c>
      <c r="BY328" s="726">
        <f t="shared" si="283"/>
        <v>-0.1291520614839794</v>
      </c>
      <c r="BZ328" s="943">
        <f t="shared" si="289"/>
        <v>-0.14292883541554025</v>
      </c>
      <c r="CA328" s="947">
        <f t="shared" si="290"/>
        <v>672.99598833542018</v>
      </c>
      <c r="CB328" s="831">
        <f t="shared" si="284"/>
        <v>9.4779206777033151E-2</v>
      </c>
      <c r="CC328" s="723">
        <f t="shared" si="285"/>
        <v>0.2983549397125923</v>
      </c>
      <c r="CD328" s="723">
        <f t="shared" si="286"/>
        <v>-0.10879652615852599</v>
      </c>
      <c r="CE328" s="786">
        <f>[3]OUTM!M328</f>
        <v>128.98314141444655</v>
      </c>
      <c r="CF328" s="779">
        <f>[1]OUTM!$T616</f>
        <v>0</v>
      </c>
      <c r="CG328" s="781">
        <f>[1]OUTM!$U616</f>
        <v>0</v>
      </c>
    </row>
    <row r="329" spans="1:85" ht="13.8" x14ac:dyDescent="0.25">
      <c r="A329" s="14">
        <v>2020.07</v>
      </c>
      <c r="B329" s="931">
        <f>[2]Pat!$B329/1000</f>
        <v>30.596</v>
      </c>
      <c r="C329" s="648">
        <v>1.16706733535763</v>
      </c>
      <c r="D329" s="649">
        <v>1</v>
      </c>
      <c r="E329" s="767">
        <v>27.111057611982801</v>
      </c>
      <c r="F329" s="768">
        <f t="shared" si="233"/>
        <v>26.216139440338566</v>
      </c>
      <c r="G329" s="769">
        <f t="shared" si="291"/>
        <v>26.216139440338566</v>
      </c>
      <c r="H329" s="772">
        <f t="shared" si="239"/>
        <v>26.617599802888282</v>
      </c>
      <c r="I329" s="662">
        <f t="shared" si="240"/>
        <v>7.839798346576117E-2</v>
      </c>
      <c r="J329" s="665" t="e">
        <f t="shared" si="244"/>
        <v>#N/A</v>
      </c>
      <c r="K329" s="683"/>
      <c r="L329" s="684" t="str">
        <f t="shared" si="279"/>
        <v/>
      </c>
      <c r="M329" s="685">
        <f t="shared" si="251"/>
        <v>37.342600401394016</v>
      </c>
      <c r="N329" s="686">
        <f t="shared" si="252"/>
        <v>23.427544727330083</v>
      </c>
      <c r="O329" s="776">
        <v>40.567737308692365</v>
      </c>
      <c r="P329" s="691">
        <f t="shared" si="235"/>
        <v>-0.34387270356375077</v>
      </c>
      <c r="Q329" s="665" t="e">
        <f t="shared" si="245"/>
        <v>#N/A</v>
      </c>
      <c r="R329" s="683"/>
      <c r="S329" s="684" t="str">
        <f t="shared" si="246"/>
        <v/>
      </c>
      <c r="T329" s="695">
        <f t="shared" si="253"/>
        <v>-4.6689625083037978E-2</v>
      </c>
      <c r="U329" s="728">
        <f t="shared" si="254"/>
        <v>-0.43937110059434059</v>
      </c>
      <c r="V329" s="725">
        <f t="shared" si="260"/>
        <v>-0.35729750487068701</v>
      </c>
      <c r="W329" s="726">
        <f t="shared" si="261"/>
        <v>-0.19581812656561537</v>
      </c>
      <c r="X329" s="727">
        <f t="shared" si="266"/>
        <v>-0.28582587958669825</v>
      </c>
      <c r="Y329" s="724">
        <f t="shared" si="258"/>
        <v>28.719528377853752</v>
      </c>
      <c r="Z329" s="108">
        <f t="shared" si="280"/>
        <v>6.8043152465711701E-2</v>
      </c>
      <c r="AA329" s="723">
        <f t="shared" si="280"/>
        <v>0.26104796967449617</v>
      </c>
      <c r="AB329" s="723">
        <f t="shared" si="280"/>
        <v>-0.12496166474307278</v>
      </c>
      <c r="AC329" s="931">
        <f>[2]Pat!$D329/1000</f>
        <v>147.66800000000001</v>
      </c>
      <c r="AD329" s="648">
        <v>1.1377315214964301</v>
      </c>
      <c r="AE329" s="649">
        <v>1</v>
      </c>
      <c r="AF329" s="767">
        <v>126.147715821665</v>
      </c>
      <c r="AG329" s="768">
        <f t="shared" si="236"/>
        <v>129.79160479422768</v>
      </c>
      <c r="AH329" s="769">
        <f t="shared" si="292"/>
        <v>129.79160479422768</v>
      </c>
      <c r="AI329" s="772">
        <f t="shared" si="241"/>
        <v>132.31931083826271</v>
      </c>
      <c r="AJ329" s="662">
        <f t="shared" si="242"/>
        <v>0.12188295150658043</v>
      </c>
      <c r="AK329" s="665" t="e">
        <f t="shared" si="243"/>
        <v>#N/A</v>
      </c>
      <c r="AL329" s="683"/>
      <c r="AM329" s="684" t="str">
        <f t="shared" si="255"/>
        <v/>
      </c>
      <c r="AN329" s="685">
        <f t="shared" si="256"/>
        <v>147.73463893390192</v>
      </c>
      <c r="AO329" s="686">
        <f t="shared" si="257"/>
        <v>98.670992405473854</v>
      </c>
      <c r="AP329" s="776">
        <v>135.72434432451576</v>
      </c>
      <c r="AQ329" s="691">
        <f t="shared" si="238"/>
        <v>-2.5087861011224621E-2</v>
      </c>
      <c r="AR329" s="665" t="e">
        <f t="shared" si="247"/>
        <v>#N/A</v>
      </c>
      <c r="AS329" s="683"/>
      <c r="AT329" s="684" t="str">
        <f t="shared" si="248"/>
        <v/>
      </c>
      <c r="AU329" s="695">
        <f t="shared" si="249"/>
        <v>8.7763792544002461E-2</v>
      </c>
      <c r="AV329" s="728">
        <f t="shared" si="250"/>
        <v>-0.27363963167047889</v>
      </c>
      <c r="AW329" s="725">
        <f t="shared" si="263"/>
        <v>-7.022658895898215E-2</v>
      </c>
      <c r="AX329" s="726">
        <f t="shared" si="264"/>
        <v>0.15182277528456223</v>
      </c>
      <c r="AY329" s="727">
        <f t="shared" si="267"/>
        <v>-6.4053571592403213E-2</v>
      </c>
      <c r="AZ329" s="724">
        <f t="shared" si="259"/>
        <v>121.73389872860012</v>
      </c>
      <c r="BA329" s="108">
        <f t="shared" si="281"/>
        <v>4.7029155077431911E-2</v>
      </c>
      <c r="BB329" s="723">
        <f t="shared" si="281"/>
        <v>0.1285735137719542</v>
      </c>
      <c r="BC329" s="723">
        <f t="shared" si="281"/>
        <v>-3.4515203617090359E-2</v>
      </c>
      <c r="BD329" s="1387">
        <f>[2]Pat!$F329</f>
        <v>951</v>
      </c>
      <c r="BE329" s="648">
        <v>1.17816276196684</v>
      </c>
      <c r="BF329" s="649">
        <v>0.39089035558164498</v>
      </c>
      <c r="BG329" s="1374">
        <v>682.04678363232404</v>
      </c>
      <c r="BH329" s="1375">
        <f t="shared" si="269"/>
        <v>807.18898160759079</v>
      </c>
      <c r="BI329" s="1376">
        <f t="shared" si="268"/>
        <v>730.96366189714468</v>
      </c>
      <c r="BJ329" s="1378">
        <f t="shared" si="271"/>
        <v>722.91389476464417</v>
      </c>
      <c r="BK329" s="335">
        <f t="shared" si="270"/>
        <v>0.13491442156362765</v>
      </c>
      <c r="BL329" s="665" t="e">
        <f t="shared" si="272"/>
        <v>#N/A</v>
      </c>
      <c r="BM329" s="683"/>
      <c r="BN329" s="684" t="str">
        <f t="shared" si="273"/>
        <v/>
      </c>
      <c r="BO329" s="685">
        <f t="shared" si="287"/>
        <v>1057.2051044873899</v>
      </c>
      <c r="BP329" s="686">
        <f t="shared" si="288"/>
        <v>543.69802026701325</v>
      </c>
      <c r="BQ329" s="776">
        <v>945.98262450285233</v>
      </c>
      <c r="BR329" s="691">
        <f t="shared" si="274"/>
        <v>-0.23580637102657009</v>
      </c>
      <c r="BS329" s="665" t="e">
        <f t="shared" si="275"/>
        <v>#N/A</v>
      </c>
      <c r="BT329" s="683"/>
      <c r="BU329" s="684" t="str">
        <f t="shared" si="276"/>
        <v/>
      </c>
      <c r="BV329" s="695">
        <f t="shared" si="277"/>
        <v>8.9339795745148276E-2</v>
      </c>
      <c r="BW329" s="728">
        <f t="shared" si="278"/>
        <v>-0.421471603106232</v>
      </c>
      <c r="BX329" s="725">
        <f t="shared" si="282"/>
        <v>1.1101691089830945E-2</v>
      </c>
      <c r="BY329" s="726">
        <f t="shared" si="283"/>
        <v>0.14121524141393182</v>
      </c>
      <c r="BZ329" s="943">
        <f t="shared" si="289"/>
        <v>-2.8308886359287966E-2</v>
      </c>
      <c r="CA329" s="947">
        <f t="shared" si="290"/>
        <v>673.65744230644896</v>
      </c>
      <c r="CB329" s="831">
        <f t="shared" si="284"/>
        <v>9.4779206777033151E-2</v>
      </c>
      <c r="CC329" s="723">
        <f t="shared" si="285"/>
        <v>0.2983549397125923</v>
      </c>
      <c r="CD329" s="723">
        <f t="shared" si="286"/>
        <v>-0.10879652615852599</v>
      </c>
      <c r="CE329" s="786">
        <f>[3]OUTM!M329</f>
        <v>140.60065312281213</v>
      </c>
      <c r="CF329" s="779">
        <f>[1]OUTM!$T617</f>
        <v>0</v>
      </c>
      <c r="CG329" s="781">
        <f>[1]OUTM!$U617</f>
        <v>0</v>
      </c>
    </row>
    <row r="330" spans="1:85" ht="13.8" x14ac:dyDescent="0.25">
      <c r="A330" s="14">
        <v>2020.08</v>
      </c>
      <c r="B330" s="931">
        <f>[2]Pat!$B330/1000</f>
        <v>30.722999999999999</v>
      </c>
      <c r="C330" s="648">
        <v>1.0455000093248099</v>
      </c>
      <c r="D330" s="649">
        <v>1</v>
      </c>
      <c r="E330" s="767">
        <v>30.096888981037999</v>
      </c>
      <c r="F330" s="768">
        <f t="shared" si="233"/>
        <v>29.385939479657292</v>
      </c>
      <c r="G330" s="769">
        <f t="shared" si="291"/>
        <v>29.385939479657292</v>
      </c>
      <c r="H330" s="772">
        <f t="shared" si="239"/>
        <v>29.470846455437851</v>
      </c>
      <c r="I330" s="662">
        <f t="shared" si="240"/>
        <v>0.10182887523014233</v>
      </c>
      <c r="J330" s="665" t="e">
        <f t="shared" si="244"/>
        <v>#N/A</v>
      </c>
      <c r="K330" s="683"/>
      <c r="L330" s="684" t="str">
        <f t="shared" si="279"/>
        <v/>
      </c>
      <c r="M330" s="685">
        <f t="shared" si="251"/>
        <v>37.342600401394016</v>
      </c>
      <c r="N330" s="686">
        <f t="shared" si="252"/>
        <v>23.427544727330083</v>
      </c>
      <c r="O330" s="776">
        <v>40.193575609514234</v>
      </c>
      <c r="P330" s="691">
        <f t="shared" si="235"/>
        <v>-0.26677718992331212</v>
      </c>
      <c r="Q330" s="665" t="e">
        <f t="shared" si="245"/>
        <v>#N/A</v>
      </c>
      <c r="R330" s="683"/>
      <c r="S330" s="684" t="str">
        <f t="shared" si="246"/>
        <v/>
      </c>
      <c r="T330" s="695">
        <f t="shared" si="253"/>
        <v>-4.6689625083037978E-2</v>
      </c>
      <c r="U330" s="728">
        <f t="shared" si="254"/>
        <v>-0.43937110059434059</v>
      </c>
      <c r="V330" s="725">
        <f t="shared" si="260"/>
        <v>-0.26171946375582078</v>
      </c>
      <c r="W330" s="726">
        <f t="shared" si="261"/>
        <v>4.8830191020576619E-2</v>
      </c>
      <c r="X330" s="727">
        <f t="shared" si="266"/>
        <v>-0.18566988061887624</v>
      </c>
      <c r="Y330" s="724">
        <f t="shared" si="258"/>
        <v>27.848913736570079</v>
      </c>
      <c r="Z330" s="108">
        <f t="shared" si="280"/>
        <v>6.8043152465711701E-2</v>
      </c>
      <c r="AA330" s="723">
        <f t="shared" si="280"/>
        <v>0.26104796967449617</v>
      </c>
      <c r="AB330" s="723">
        <f t="shared" si="280"/>
        <v>-0.12496166474307278</v>
      </c>
      <c r="AC330" s="931">
        <f>[2]Pat!$D330/1000</f>
        <v>154.745</v>
      </c>
      <c r="AD330" s="648">
        <v>1.0476557155303201</v>
      </c>
      <c r="AE330" s="649">
        <v>1</v>
      </c>
      <c r="AF330" s="767">
        <v>135.63460612797701</v>
      </c>
      <c r="AG330" s="768">
        <f t="shared" si="236"/>
        <v>147.70596647933004</v>
      </c>
      <c r="AH330" s="769">
        <f t="shared" si="292"/>
        <v>147.70596647933004</v>
      </c>
      <c r="AI330" s="772">
        <f t="shared" si="241"/>
        <v>139.6353704852902</v>
      </c>
      <c r="AJ330" s="662">
        <f t="shared" si="242"/>
        <v>5.3816505508184495E-2</v>
      </c>
      <c r="AK330" s="665" t="e">
        <f t="shared" si="243"/>
        <v>#N/A</v>
      </c>
      <c r="AL330" s="683"/>
      <c r="AM330" s="684" t="str">
        <f t="shared" si="255"/>
        <v/>
      </c>
      <c r="AN330" s="685">
        <f t="shared" si="256"/>
        <v>147.73463893390192</v>
      </c>
      <c r="AO330" s="686">
        <f t="shared" si="257"/>
        <v>98.670992405473854</v>
      </c>
      <c r="AP330" s="776">
        <v>135.7041783807085</v>
      </c>
      <c r="AQ330" s="691">
        <f t="shared" si="238"/>
        <v>2.8968836122002184E-2</v>
      </c>
      <c r="AR330" s="665" t="e">
        <f t="shared" si="247"/>
        <v>#N/A</v>
      </c>
      <c r="AS330" s="683"/>
      <c r="AT330" s="684" t="str">
        <f t="shared" si="248"/>
        <v/>
      </c>
      <c r="AU330" s="695">
        <f t="shared" si="249"/>
        <v>8.7763792544002461E-2</v>
      </c>
      <c r="AV330" s="728">
        <f t="shared" si="250"/>
        <v>-0.27363963167047889</v>
      </c>
      <c r="AW330" s="725">
        <f t="shared" si="263"/>
        <v>-1.5638718687384534E-2</v>
      </c>
      <c r="AX330" s="726">
        <f t="shared" si="264"/>
        <v>0.28825271191588575</v>
      </c>
      <c r="AY330" s="727">
        <f t="shared" si="267"/>
        <v>-1.0318237602544578E-3</v>
      </c>
      <c r="AZ330" s="724">
        <f t="shared" si="259"/>
        <v>121.54903111281003</v>
      </c>
      <c r="BA330" s="108">
        <f t="shared" si="281"/>
        <v>4.7029155077431911E-2</v>
      </c>
      <c r="BB330" s="723">
        <f t="shared" si="281"/>
        <v>0.1285735137719542</v>
      </c>
      <c r="BC330" s="723">
        <f t="shared" si="281"/>
        <v>-3.4515203617090359E-2</v>
      </c>
      <c r="BD330" s="1387">
        <f>[2]Pat!$F330</f>
        <v>893</v>
      </c>
      <c r="BE330" s="648">
        <v>1.1222939193599499</v>
      </c>
      <c r="BF330" s="649">
        <v>1</v>
      </c>
      <c r="BG330" s="1374">
        <v>722.66282242173702</v>
      </c>
      <c r="BH330" s="1375">
        <f t="shared" si="269"/>
        <v>795.69173867509016</v>
      </c>
      <c r="BI330" s="1376">
        <f t="shared" si="268"/>
        <v>795.69173867509016</v>
      </c>
      <c r="BJ330" s="1378">
        <f t="shared" si="271"/>
        <v>762.7137659266258</v>
      </c>
      <c r="BK330" s="335">
        <f t="shared" si="270"/>
        <v>5.359269725904714E-2</v>
      </c>
      <c r="BL330" s="665" t="e">
        <f t="shared" si="272"/>
        <v>#N/A</v>
      </c>
      <c r="BM330" s="683"/>
      <c r="BN330" s="684" t="str">
        <f t="shared" si="273"/>
        <v/>
      </c>
      <c r="BO330" s="685">
        <f t="shared" si="287"/>
        <v>1077.5203344554857</v>
      </c>
      <c r="BP330" s="686">
        <f t="shared" si="288"/>
        <v>543.69802026701325</v>
      </c>
      <c r="BQ330" s="776">
        <v>948.33330178368612</v>
      </c>
      <c r="BR330" s="691">
        <f t="shared" si="274"/>
        <v>-0.19573238175643015</v>
      </c>
      <c r="BS330" s="665" t="e">
        <f t="shared" si="275"/>
        <v>#N/A</v>
      </c>
      <c r="BT330" s="683"/>
      <c r="BU330" s="684" t="str">
        <f t="shared" si="276"/>
        <v/>
      </c>
      <c r="BV330" s="695">
        <f t="shared" si="277"/>
        <v>0.10689736428642926</v>
      </c>
      <c r="BW330" s="728">
        <f t="shared" si="278"/>
        <v>-0.421471603106232</v>
      </c>
      <c r="BX330" s="725">
        <f t="shared" si="282"/>
        <v>2.2884849160216714E-2</v>
      </c>
      <c r="BY330" s="726">
        <f t="shared" si="283"/>
        <v>0.25761926219921549</v>
      </c>
      <c r="BZ330" s="943">
        <f t="shared" si="289"/>
        <v>2.3747556061279651E-2</v>
      </c>
      <c r="CA330" s="947">
        <f t="shared" si="290"/>
        <v>675.07944902108397</v>
      </c>
      <c r="CB330" s="831">
        <f t="shared" si="284"/>
        <v>9.4779206777033151E-2</v>
      </c>
      <c r="CC330" s="723">
        <f t="shared" si="285"/>
        <v>0.2983549397125923</v>
      </c>
      <c r="CD330" s="723">
        <f t="shared" si="286"/>
        <v>-0.10879652615852599</v>
      </c>
      <c r="CE330" s="786">
        <f>[3]OUTM!M330</f>
        <v>148.40446072997844</v>
      </c>
      <c r="CF330" s="779">
        <f>[1]OUTM!$T618</f>
        <v>0</v>
      </c>
      <c r="CG330" s="781">
        <f>[1]OUTM!$U618</f>
        <v>0</v>
      </c>
    </row>
    <row r="331" spans="1:85" ht="13.8" x14ac:dyDescent="0.25">
      <c r="A331" s="14">
        <v>2020.09</v>
      </c>
      <c r="B331" s="931">
        <f>[2]Pat!$B331/1000</f>
        <v>35.125</v>
      </c>
      <c r="C331" s="648">
        <v>1.0677795310595599</v>
      </c>
      <c r="D331" s="649">
        <v>1</v>
      </c>
      <c r="E331" s="767">
        <v>32.8681005692615</v>
      </c>
      <c r="F331" s="768">
        <f t="shared" ref="F331:F394" si="293">IF(C$8="NIV",B331-C331,B331/C331)</f>
        <v>32.895367422098253</v>
      </c>
      <c r="G331" s="769">
        <f t="shared" si="291"/>
        <v>32.895367422098253</v>
      </c>
      <c r="H331" s="772">
        <f t="shared" si="239"/>
        <v>33.160036410171642</v>
      </c>
      <c r="I331" s="662">
        <f t="shared" si="240"/>
        <v>0.11794390933008975</v>
      </c>
      <c r="J331" s="665" t="e">
        <f t="shared" si="244"/>
        <v>#N/A</v>
      </c>
      <c r="K331" s="683"/>
      <c r="L331" s="684" t="str">
        <f t="shared" si="279"/>
        <v/>
      </c>
      <c r="M331" s="685">
        <f t="shared" si="251"/>
        <v>37.342600401394016</v>
      </c>
      <c r="N331" s="686">
        <f t="shared" si="252"/>
        <v>23.427544727330083</v>
      </c>
      <c r="O331" s="776">
        <v>39.836071018240538</v>
      </c>
      <c r="P331" s="691">
        <f t="shared" ref="P331:P382" si="294">H331/O331-1</f>
        <v>-0.16758767713342027</v>
      </c>
      <c r="Q331" s="665" t="e">
        <f t="shared" si="245"/>
        <v>#N/A</v>
      </c>
      <c r="R331" s="683"/>
      <c r="S331" s="684" t="str">
        <f t="shared" si="246"/>
        <v/>
      </c>
      <c r="T331" s="695">
        <f t="shared" si="253"/>
        <v>-4.6689625083037978E-2</v>
      </c>
      <c r="U331" s="728">
        <f t="shared" si="254"/>
        <v>-0.43937110059434059</v>
      </c>
      <c r="V331" s="725">
        <f t="shared" si="260"/>
        <v>-7.1512983028840904E-2</v>
      </c>
      <c r="W331" s="726">
        <f t="shared" si="261"/>
        <v>0.38022821912950833</v>
      </c>
      <c r="X331" s="727">
        <f t="shared" si="266"/>
        <v>-5.3273432992095859E-2</v>
      </c>
      <c r="Y331" s="724">
        <f t="shared" si="258"/>
        <v>27.636078852354174</v>
      </c>
      <c r="Z331" s="108">
        <f t="shared" si="280"/>
        <v>6.8043152465711701E-2</v>
      </c>
      <c r="AA331" s="723">
        <f t="shared" si="280"/>
        <v>0.26104796967449617</v>
      </c>
      <c r="AB331" s="723">
        <f t="shared" si="280"/>
        <v>-0.12496166474307278</v>
      </c>
      <c r="AC331" s="931">
        <f>[2]Pat!$D331/1000</f>
        <v>159.58799999999999</v>
      </c>
      <c r="AD331" s="648">
        <v>1.1968686105934101</v>
      </c>
      <c r="AE331" s="649">
        <v>1</v>
      </c>
      <c r="AF331" s="767">
        <v>141.685614237224</v>
      </c>
      <c r="AG331" s="768">
        <f t="shared" ref="AG331:AG394" si="295">IF(AD$8="NIV",AC331-AD331,AC331/AD331)</f>
        <v>133.33794418827301</v>
      </c>
      <c r="AH331" s="769">
        <f t="shared" si="292"/>
        <v>133.33794418827301</v>
      </c>
      <c r="AI331" s="772">
        <f t="shared" si="241"/>
        <v>139.92698841396049</v>
      </c>
      <c r="AJ331" s="662">
        <f t="shared" si="242"/>
        <v>2.0862467721973763E-3</v>
      </c>
      <c r="AK331" s="665" t="e">
        <f t="shared" si="243"/>
        <v>#N/A</v>
      </c>
      <c r="AL331" s="683"/>
      <c r="AM331" s="684" t="str">
        <f t="shared" si="255"/>
        <v/>
      </c>
      <c r="AN331" s="685">
        <f t="shared" si="256"/>
        <v>147.73463893390192</v>
      </c>
      <c r="AO331" s="686">
        <f t="shared" si="257"/>
        <v>98.670992405473854</v>
      </c>
      <c r="AP331" s="776">
        <v>135.69334996757166</v>
      </c>
      <c r="AQ331" s="691">
        <f t="shared" ref="AQ331:AQ382" si="296">AI331/AP331-1</f>
        <v>3.1200043682321876E-2</v>
      </c>
      <c r="AR331" s="665" t="e">
        <f t="shared" si="247"/>
        <v>#N/A</v>
      </c>
      <c r="AS331" s="683"/>
      <c r="AT331" s="684" t="str">
        <f t="shared" si="248"/>
        <v/>
      </c>
      <c r="AU331" s="695">
        <f t="shared" si="249"/>
        <v>8.7763792544002461E-2</v>
      </c>
      <c r="AV331" s="728">
        <f t="shared" si="250"/>
        <v>-0.27363963167047889</v>
      </c>
      <c r="AW331" s="725">
        <f t="shared" si="263"/>
        <v>-1.35267099614369E-2</v>
      </c>
      <c r="AX331" s="726">
        <f t="shared" si="264"/>
        <v>0.29685756982734701</v>
      </c>
      <c r="AY331" s="727">
        <f t="shared" si="267"/>
        <v>2.3531545079871652E-2</v>
      </c>
      <c r="AZ331" s="724">
        <f t="shared" si="259"/>
        <v>121.38913898266942</v>
      </c>
      <c r="BA331" s="108">
        <f t="shared" si="281"/>
        <v>4.7029155077431911E-2</v>
      </c>
      <c r="BB331" s="723">
        <f t="shared" si="281"/>
        <v>0.1285735137719542</v>
      </c>
      <c r="BC331" s="723">
        <f t="shared" si="281"/>
        <v>-3.4515203617090359E-2</v>
      </c>
      <c r="BD331" s="1387">
        <f>[2]Pat!$F331</f>
        <v>863</v>
      </c>
      <c r="BE331" s="648">
        <v>1.1846130577655201</v>
      </c>
      <c r="BF331" s="649">
        <v>1</v>
      </c>
      <c r="BG331" s="1374">
        <v>746.27685176784996</v>
      </c>
      <c r="BH331" s="1375">
        <f t="shared" si="269"/>
        <v>728.50792445917853</v>
      </c>
      <c r="BI331" s="1376">
        <f t="shared" si="268"/>
        <v>728.50792445917853</v>
      </c>
      <c r="BJ331" s="1378">
        <f t="shared" si="271"/>
        <v>751.60006256700024</v>
      </c>
      <c r="BK331" s="335">
        <f t="shared" si="270"/>
        <v>-1.4678467163043536E-2</v>
      </c>
      <c r="BL331" s="665" t="e">
        <f t="shared" si="272"/>
        <v>#N/A</v>
      </c>
      <c r="BM331" s="683"/>
      <c r="BN331" s="684" t="str">
        <f t="shared" si="273"/>
        <v/>
      </c>
      <c r="BO331" s="685">
        <f t="shared" si="287"/>
        <v>1110.272914255559</v>
      </c>
      <c r="BP331" s="686">
        <f t="shared" si="288"/>
        <v>543.69802026701325</v>
      </c>
      <c r="BQ331" s="776">
        <v>950.80991488704842</v>
      </c>
      <c r="BR331" s="691">
        <f t="shared" si="274"/>
        <v>-0.20951596023660879</v>
      </c>
      <c r="BS331" s="665" t="e">
        <f t="shared" si="275"/>
        <v>#N/A</v>
      </c>
      <c r="BT331" s="683"/>
      <c r="BU331" s="684" t="str">
        <f t="shared" si="276"/>
        <v/>
      </c>
      <c r="BV331" s="695">
        <f t="shared" si="277"/>
        <v>0.13710041258013406</v>
      </c>
      <c r="BW331" s="728">
        <f t="shared" si="278"/>
        <v>-0.421471603106232</v>
      </c>
      <c r="BX331" s="725">
        <f t="shared" si="282"/>
        <v>-3.0764721581259424E-2</v>
      </c>
      <c r="BY331" s="726">
        <f t="shared" si="283"/>
        <v>0.2192413946698486</v>
      </c>
      <c r="BZ331" s="943">
        <f t="shared" si="289"/>
        <v>2.5089764431924122E-2</v>
      </c>
      <c r="CA331" s="947">
        <f t="shared" si="290"/>
        <v>673.09138970771005</v>
      </c>
      <c r="CB331" s="831">
        <f t="shared" si="284"/>
        <v>9.4779206777033151E-2</v>
      </c>
      <c r="CC331" s="723">
        <f t="shared" si="285"/>
        <v>0.2983549397125923</v>
      </c>
      <c r="CD331" s="723">
        <f t="shared" si="286"/>
        <v>-0.10879652615852599</v>
      </c>
      <c r="CE331" s="786">
        <f>[3]OUTM!M331</f>
        <v>158.0104673728361</v>
      </c>
      <c r="CF331" s="779">
        <f>[1]OUTM!$T619</f>
        <v>0</v>
      </c>
      <c r="CG331" s="781">
        <f>[1]OUTM!$U619</f>
        <v>0</v>
      </c>
    </row>
    <row r="332" spans="1:85" ht="13.8" x14ac:dyDescent="0.25">
      <c r="A332" s="14">
        <v>2020.1</v>
      </c>
      <c r="B332" s="931">
        <f>[2]Pat!$B332/1000</f>
        <v>37.637999999999998</v>
      </c>
      <c r="C332" s="648">
        <v>1.004658636187</v>
      </c>
      <c r="D332" s="649">
        <v>1</v>
      </c>
      <c r="E332" s="767">
        <v>35.064266489784799</v>
      </c>
      <c r="F332" s="768">
        <f t="shared" si="293"/>
        <v>37.463471316832766</v>
      </c>
      <c r="G332" s="769">
        <f t="shared" si="291"/>
        <v>37.463471316832766</v>
      </c>
      <c r="H332" s="772">
        <f t="shared" ref="H332:H385" si="297">IF(H$9="",G332,(G331+2*G332+G333)/4)</f>
        <v>36.6595352282459</v>
      </c>
      <c r="I332" s="662">
        <f t="shared" ref="I332:I335" si="298">LN(H332/H331)</f>
        <v>0.10032813615150993</v>
      </c>
      <c r="J332" s="665" t="e">
        <f t="shared" si="244"/>
        <v>#N/A</v>
      </c>
      <c r="K332" s="683"/>
      <c r="L332" s="684" t="str">
        <f t="shared" si="279"/>
        <v/>
      </c>
      <c r="M332" s="685">
        <f t="shared" si="251"/>
        <v>37.342600401394016</v>
      </c>
      <c r="N332" s="686">
        <f t="shared" si="252"/>
        <v>23.427544727330083</v>
      </c>
      <c r="O332" s="776">
        <v>39.495349710624922</v>
      </c>
      <c r="P332" s="691">
        <f t="shared" si="294"/>
        <v>-7.1801224781056661E-2</v>
      </c>
      <c r="Q332" s="665" t="e">
        <f t="shared" si="245"/>
        <v>#N/A</v>
      </c>
      <c r="R332" s="683"/>
      <c r="S332" s="684" t="str">
        <f t="shared" si="246"/>
        <v/>
      </c>
      <c r="T332" s="695">
        <f t="shared" si="253"/>
        <v>-4.6689625083037978E-2</v>
      </c>
      <c r="U332" s="728">
        <f t="shared" si="254"/>
        <v>-0.43937110059434059</v>
      </c>
      <c r="V332" s="725">
        <f t="shared" si="260"/>
        <v>0.14403548100281549</v>
      </c>
      <c r="W332" s="726">
        <f t="shared" si="261"/>
        <v>0.68477736711057191</v>
      </c>
      <c r="X332" s="727">
        <f t="shared" si="266"/>
        <v>8.4369644791067122E-2</v>
      </c>
      <c r="Y332" s="724">
        <f t="shared" si="258"/>
        <v>28.020702251833562</v>
      </c>
      <c r="Z332" s="108">
        <f t="shared" si="280"/>
        <v>6.8043152465711701E-2</v>
      </c>
      <c r="AA332" s="723">
        <f t="shared" si="280"/>
        <v>0.26104796967449617</v>
      </c>
      <c r="AB332" s="723">
        <f t="shared" si="280"/>
        <v>-0.12496166474307278</v>
      </c>
      <c r="AC332" s="931">
        <f>[2]Pat!$D332/1000</f>
        <v>154.41499999999999</v>
      </c>
      <c r="AD332" s="648">
        <v>1.0625414242526701</v>
      </c>
      <c r="AE332" s="649">
        <v>1</v>
      </c>
      <c r="AF332" s="767">
        <v>144.41031768845701</v>
      </c>
      <c r="AG332" s="768">
        <f t="shared" si="295"/>
        <v>145.32609879996588</v>
      </c>
      <c r="AH332" s="769">
        <f t="shared" si="292"/>
        <v>145.32609879996588</v>
      </c>
      <c r="AI332" s="772">
        <f t="shared" ref="AI332:AI394" si="299">IF(AI$9="",AH332,(AH331+2*AH332+AH333)/4)</f>
        <v>144.47735192659422</v>
      </c>
      <c r="AJ332" s="662">
        <f t="shared" ref="AJ332:AJ335" si="300">LN(AI332/AI331)</f>
        <v>3.2001985950286443E-2</v>
      </c>
      <c r="AK332" s="665" t="e">
        <f t="shared" si="243"/>
        <v>#N/A</v>
      </c>
      <c r="AL332" s="683"/>
      <c r="AM332" s="684" t="str">
        <f t="shared" si="255"/>
        <v/>
      </c>
      <c r="AN332" s="685">
        <f t="shared" si="256"/>
        <v>147.73463893390192</v>
      </c>
      <c r="AO332" s="686">
        <f t="shared" si="257"/>
        <v>98.670992405473854</v>
      </c>
      <c r="AP332" s="776">
        <v>135.69164661576076</v>
      </c>
      <c r="AQ332" s="691">
        <f t="shared" si="296"/>
        <v>6.47475768033976E-2</v>
      </c>
      <c r="AR332" s="665" t="e">
        <f t="shared" si="247"/>
        <v>#N/A</v>
      </c>
      <c r="AS332" s="683"/>
      <c r="AT332" s="684" t="str">
        <f t="shared" si="248"/>
        <v/>
      </c>
      <c r="AU332" s="695">
        <f t="shared" si="249"/>
        <v>8.7763792544002461E-2</v>
      </c>
      <c r="AV332" s="728">
        <f t="shared" si="250"/>
        <v>-0.27363963167047889</v>
      </c>
      <c r="AW332" s="725">
        <f t="shared" si="263"/>
        <v>4.912128436605423E-2</v>
      </c>
      <c r="AX332" s="726">
        <f t="shared" si="264"/>
        <v>0.37913267112011217</v>
      </c>
      <c r="AY332" s="727">
        <f t="shared" si="267"/>
        <v>8.0616240388770466E-2</v>
      </c>
      <c r="AZ332" s="724">
        <f t="shared" si="259"/>
        <v>121.95285781370438</v>
      </c>
      <c r="BA332" s="108">
        <f t="shared" si="281"/>
        <v>4.7029155077431911E-2</v>
      </c>
      <c r="BB332" s="723">
        <f t="shared" si="281"/>
        <v>0.1285735137719542</v>
      </c>
      <c r="BC332" s="723">
        <f t="shared" si="281"/>
        <v>-3.4515203617090359E-2</v>
      </c>
      <c r="BD332" s="1387">
        <f>[2]Pat!$F332</f>
        <v>877</v>
      </c>
      <c r="BE332" s="648">
        <v>1.1636042692625901</v>
      </c>
      <c r="BF332" s="649">
        <v>1</v>
      </c>
      <c r="BG332" s="1374">
        <v>763.323592749059</v>
      </c>
      <c r="BH332" s="1375">
        <f t="shared" si="269"/>
        <v>753.69266267455384</v>
      </c>
      <c r="BI332" s="1376">
        <f t="shared" si="268"/>
        <v>753.69266267455384</v>
      </c>
      <c r="BJ332" s="1378">
        <f t="shared" si="271"/>
        <v>741.45889728100815</v>
      </c>
      <c r="BK332" s="335">
        <f t="shared" si="270"/>
        <v>-1.3584622595789162E-2</v>
      </c>
      <c r="BL332" s="665" t="e">
        <f t="shared" si="272"/>
        <v>#N/A</v>
      </c>
      <c r="BM332" s="683"/>
      <c r="BN332" s="684" t="str">
        <f t="shared" si="273"/>
        <v/>
      </c>
      <c r="BO332" s="685">
        <f t="shared" si="287"/>
        <v>1110.272914255559</v>
      </c>
      <c r="BP332" s="686">
        <f t="shared" si="288"/>
        <v>543.69802026701325</v>
      </c>
      <c r="BQ332" s="776">
        <v>953.40000837057119</v>
      </c>
      <c r="BR332" s="691">
        <f t="shared" si="274"/>
        <v>-0.22230030336562046</v>
      </c>
      <c r="BS332" s="665" t="e">
        <f t="shared" si="275"/>
        <v>#N/A</v>
      </c>
      <c r="BT332" s="683"/>
      <c r="BU332" s="684" t="str">
        <f t="shared" si="276"/>
        <v/>
      </c>
      <c r="BV332" s="695">
        <f t="shared" si="277"/>
        <v>0.13710041258013406</v>
      </c>
      <c r="BW332" s="728">
        <f t="shared" si="278"/>
        <v>-0.421471603106232</v>
      </c>
      <c r="BX332" s="725">
        <f t="shared" si="282"/>
        <v>-4.4635642902186246E-2</v>
      </c>
      <c r="BY332" s="726">
        <f t="shared" si="283"/>
        <v>0.19553569219218936</v>
      </c>
      <c r="BZ332" s="943">
        <f t="shared" si="289"/>
        <v>3.7352583197488354E-2</v>
      </c>
      <c r="CA332" s="947">
        <f t="shared" si="290"/>
        <v>670.2045770901118</v>
      </c>
      <c r="CB332" s="831">
        <f t="shared" si="284"/>
        <v>9.4779206777033151E-2</v>
      </c>
      <c r="CC332" s="723">
        <f t="shared" si="285"/>
        <v>0.2983549397125923</v>
      </c>
      <c r="CD332" s="723">
        <f t="shared" si="286"/>
        <v>-0.10879652615852599</v>
      </c>
      <c r="CE332" s="786">
        <f>[3]OUTM!M332</f>
        <v>169.55636353801665</v>
      </c>
      <c r="CF332" s="779">
        <f>[1]OUTM!$T620</f>
        <v>0</v>
      </c>
      <c r="CG332" s="781">
        <f>[1]OUTM!$U620</f>
        <v>0</v>
      </c>
    </row>
    <row r="333" spans="1:85" ht="13.8" x14ac:dyDescent="0.25">
      <c r="A333" s="14">
        <v>2020.11</v>
      </c>
      <c r="B333" s="931">
        <f>[2]Pat!$B333/1000</f>
        <v>35.046999999999997</v>
      </c>
      <c r="C333" s="648">
        <v>0.90290480007801199</v>
      </c>
      <c r="D333" s="649">
        <v>1</v>
      </c>
      <c r="E333" s="767">
        <v>36.4174315187418</v>
      </c>
      <c r="F333" s="768">
        <f t="shared" si="293"/>
        <v>38.815830857219829</v>
      </c>
      <c r="G333" s="769">
        <f t="shared" si="291"/>
        <v>38.815830857219829</v>
      </c>
      <c r="H333" s="772">
        <f t="shared" si="297"/>
        <v>37.342600401394016</v>
      </c>
      <c r="I333" s="662">
        <f t="shared" si="298"/>
        <v>1.8461212428759512E-2</v>
      </c>
      <c r="J333" s="665">
        <f t="shared" si="244"/>
        <v>40.342600401394016</v>
      </c>
      <c r="K333" s="683">
        <v>1</v>
      </c>
      <c r="L333" s="684">
        <f t="shared" si="279"/>
        <v>1</v>
      </c>
      <c r="M333" s="685">
        <f t="shared" si="251"/>
        <v>37.342600401394016</v>
      </c>
      <c r="N333" s="686">
        <f t="shared" si="252"/>
        <v>23.427544727330083</v>
      </c>
      <c r="O333" s="776">
        <v>39.171503199728356</v>
      </c>
      <c r="P333" s="691">
        <f t="shared" si="294"/>
        <v>-4.6689625083037978E-2</v>
      </c>
      <c r="Q333" s="665" t="e">
        <f t="shared" si="245"/>
        <v>#N/A</v>
      </c>
      <c r="R333" s="683" t="s">
        <v>254</v>
      </c>
      <c r="S333" s="684">
        <f t="shared" si="246"/>
        <v>1</v>
      </c>
      <c r="T333" s="695">
        <f t="shared" si="253"/>
        <v>-4.6689625083037978E-2</v>
      </c>
      <c r="U333" s="728">
        <f t="shared" si="254"/>
        <v>-0.43937110059434059</v>
      </c>
      <c r="V333" s="725">
        <f t="shared" si="260"/>
        <v>0.24922370339376765</v>
      </c>
      <c r="W333" s="726">
        <f t="shared" si="261"/>
        <v>0.69927058271157594</v>
      </c>
      <c r="X333" s="727">
        <f t="shared" si="266"/>
        <v>0.14670548443814591</v>
      </c>
      <c r="Y333" s="724">
        <f t="shared" si="258"/>
        <v>28.641531887944478</v>
      </c>
      <c r="Z333" s="108">
        <f t="shared" si="280"/>
        <v>6.8043152465711701E-2</v>
      </c>
      <c r="AA333" s="723">
        <f t="shared" si="280"/>
        <v>0.26104796967449617</v>
      </c>
      <c r="AB333" s="723">
        <f t="shared" si="280"/>
        <v>-0.12496166474307278</v>
      </c>
      <c r="AC333" s="931">
        <f>[2]Pat!$D333/1000</f>
        <v>145.12899999999999</v>
      </c>
      <c r="AD333" s="648">
        <v>0.94289041163407505</v>
      </c>
      <c r="AE333" s="649">
        <v>1</v>
      </c>
      <c r="AF333" s="767">
        <v>145.32624826902901</v>
      </c>
      <c r="AG333" s="768">
        <f t="shared" si="295"/>
        <v>153.91926591817213</v>
      </c>
      <c r="AH333" s="769">
        <f t="shared" si="292"/>
        <v>153.91926591817213</v>
      </c>
      <c r="AI333" s="772">
        <f t="shared" si="299"/>
        <v>147.40217314596313</v>
      </c>
      <c r="AJ333" s="662">
        <f t="shared" si="300"/>
        <v>2.004196163850255E-2</v>
      </c>
      <c r="AK333" s="665" t="e">
        <f t="shared" si="243"/>
        <v>#N/A</v>
      </c>
      <c r="AL333" s="683"/>
      <c r="AM333" s="684" t="str">
        <f t="shared" si="255"/>
        <v/>
      </c>
      <c r="AN333" s="685">
        <f t="shared" si="256"/>
        <v>147.73463893390192</v>
      </c>
      <c r="AO333" s="686">
        <f t="shared" si="257"/>
        <v>98.670992405473854</v>
      </c>
      <c r="AP333" s="776">
        <v>135.69887783743934</v>
      </c>
      <c r="AQ333" s="691">
        <f t="shared" si="296"/>
        <v>8.6244599034516423E-2</v>
      </c>
      <c r="AR333" s="665" t="e">
        <f t="shared" si="247"/>
        <v>#N/A</v>
      </c>
      <c r="AS333" s="683"/>
      <c r="AT333" s="684" t="str">
        <f t="shared" si="248"/>
        <v/>
      </c>
      <c r="AU333" s="695">
        <f t="shared" si="249"/>
        <v>8.7763792544002461E-2</v>
      </c>
      <c r="AV333" s="728">
        <f t="shared" si="250"/>
        <v>-0.27363963167047889</v>
      </c>
      <c r="AW333" s="725">
        <f t="shared" si="263"/>
        <v>0.1139677755483004</v>
      </c>
      <c r="AX333" s="726">
        <f t="shared" si="264"/>
        <v>0.41892826187440635</v>
      </c>
      <c r="AY333" s="727">
        <f t="shared" si="267"/>
        <v>0.13375936725784965</v>
      </c>
      <c r="AZ333" s="724">
        <f t="shared" si="259"/>
        <v>123.20955917086903</v>
      </c>
      <c r="BA333" s="108">
        <f t="shared" si="281"/>
        <v>4.7029155077431911E-2</v>
      </c>
      <c r="BB333" s="723">
        <f t="shared" si="281"/>
        <v>0.1285735137719542</v>
      </c>
      <c r="BC333" s="723">
        <f t="shared" si="281"/>
        <v>-3.4515203617090359E-2</v>
      </c>
      <c r="BD333" s="1387">
        <f>[2]Pat!$F333</f>
        <v>800</v>
      </c>
      <c r="BE333" s="648">
        <v>1.09597697915417</v>
      </c>
      <c r="BF333" s="649">
        <v>1</v>
      </c>
      <c r="BG333" s="1374">
        <v>789.15623454981198</v>
      </c>
      <c r="BH333" s="1375">
        <f t="shared" si="269"/>
        <v>729.94233931574649</v>
      </c>
      <c r="BI333" s="1376">
        <f t="shared" si="268"/>
        <v>729.94233931574649</v>
      </c>
      <c r="BJ333" s="1378">
        <f t="shared" si="271"/>
        <v>762.38478049439641</v>
      </c>
      <c r="BK333" s="335">
        <f t="shared" si="270"/>
        <v>2.7831661326743237E-2</v>
      </c>
      <c r="BL333" s="665" t="e">
        <f t="shared" si="272"/>
        <v>#N/A</v>
      </c>
      <c r="BM333" s="683"/>
      <c r="BN333" s="684" t="str">
        <f t="shared" si="273"/>
        <v/>
      </c>
      <c r="BO333" s="685">
        <f t="shared" si="287"/>
        <v>1110.272914255559</v>
      </c>
      <c r="BP333" s="686">
        <f t="shared" si="288"/>
        <v>543.69802026701325</v>
      </c>
      <c r="BQ333" s="776">
        <v>956.09009247281938</v>
      </c>
      <c r="BR333" s="691">
        <f t="shared" si="274"/>
        <v>-0.20260152626142791</v>
      </c>
      <c r="BS333" s="665" t="e">
        <f t="shared" si="275"/>
        <v>#N/A</v>
      </c>
      <c r="BT333" s="683"/>
      <c r="BU333" s="684" t="str">
        <f t="shared" si="276"/>
        <v/>
      </c>
      <c r="BV333" s="695">
        <f t="shared" si="277"/>
        <v>0.13710041258013406</v>
      </c>
      <c r="BW333" s="728">
        <f t="shared" si="278"/>
        <v>-0.421471603106232</v>
      </c>
      <c r="BX333" s="725">
        <f t="shared" si="282"/>
        <v>3.4611422156627158E-2</v>
      </c>
      <c r="BY333" s="726">
        <f t="shared" si="283"/>
        <v>0.26859611050586474</v>
      </c>
      <c r="BZ333" s="943">
        <f t="shared" si="289"/>
        <v>9.1202402140683425E-2</v>
      </c>
      <c r="CA333" s="947">
        <f t="shared" si="290"/>
        <v>672.32995003354949</v>
      </c>
      <c r="CB333" s="831">
        <f t="shared" si="284"/>
        <v>9.4779206777033151E-2</v>
      </c>
      <c r="CC333" s="723">
        <f t="shared" si="285"/>
        <v>0.2983549397125923</v>
      </c>
      <c r="CD333" s="723">
        <f t="shared" si="286"/>
        <v>-0.10879652615852599</v>
      </c>
      <c r="CE333" s="786">
        <f>[3]OUTM!M333</f>
        <v>176.51068125868665</v>
      </c>
      <c r="CF333" s="779">
        <f>[1]OUTM!$T621</f>
        <v>0</v>
      </c>
      <c r="CG333" s="781">
        <f>[1]OUTM!$U621</f>
        <v>0</v>
      </c>
    </row>
    <row r="334" spans="1:85" ht="13.8" x14ac:dyDescent="0.25">
      <c r="A334" s="14">
        <v>2020.12</v>
      </c>
      <c r="B334" s="931">
        <f>[2]Pat!$B334/1000</f>
        <v>20.791</v>
      </c>
      <c r="C334" s="648">
        <v>0.60658897405656298</v>
      </c>
      <c r="D334" s="649">
        <v>1</v>
      </c>
      <c r="E334" s="767">
        <v>36.828860013352703</v>
      </c>
      <c r="F334" s="768">
        <f t="shared" si="293"/>
        <v>34.275268574303645</v>
      </c>
      <c r="G334" s="769">
        <f t="shared" si="291"/>
        <v>34.275268574303645</v>
      </c>
      <c r="H334" s="772">
        <f t="shared" si="297"/>
        <v>35.881587716084454</v>
      </c>
      <c r="I334" s="662">
        <f t="shared" si="298"/>
        <v>-3.9910489923034899E-2</v>
      </c>
      <c r="J334" s="665" t="e">
        <f t="shared" si="244"/>
        <v>#N/A</v>
      </c>
      <c r="K334" s="683"/>
      <c r="L334" s="684" t="str">
        <f t="shared" si="279"/>
        <v/>
      </c>
      <c r="M334" s="685">
        <f t="shared" si="251"/>
        <v>37.342600401394016</v>
      </c>
      <c r="N334" s="686">
        <f t="shared" si="252"/>
        <v>23.427544727330083</v>
      </c>
      <c r="O334" s="776">
        <v>38.864608274756762</v>
      </c>
      <c r="P334" s="691">
        <f t="shared" si="294"/>
        <v>-7.6754165064101043E-2</v>
      </c>
      <c r="Q334" s="665" t="e">
        <f t="shared" si="245"/>
        <v>#N/A</v>
      </c>
      <c r="R334" s="683"/>
      <c r="S334" s="684" t="str">
        <f t="shared" si="246"/>
        <v/>
      </c>
      <c r="T334" s="695">
        <f t="shared" si="253"/>
        <v>-4.6689625083037978E-2</v>
      </c>
      <c r="U334" s="728">
        <f t="shared" si="254"/>
        <v>-0.43937110059434059</v>
      </c>
      <c r="V334" s="725">
        <f t="shared" si="260"/>
        <v>0.21866355284173156</v>
      </c>
      <c r="W334" s="726">
        <f t="shared" si="261"/>
        <v>0.51597857461585805</v>
      </c>
      <c r="X334" s="727">
        <f t="shared" si="266"/>
        <v>0.14480083969749513</v>
      </c>
      <c r="Y334" s="724">
        <f t="shared" si="258"/>
        <v>29.17804826506552</v>
      </c>
      <c r="Z334" s="108">
        <f t="shared" si="280"/>
        <v>6.8043152465711701E-2</v>
      </c>
      <c r="AA334" s="723">
        <f t="shared" si="280"/>
        <v>0.26104796967449617</v>
      </c>
      <c r="AB334" s="723">
        <f t="shared" si="280"/>
        <v>-0.12496166474307278</v>
      </c>
      <c r="AC334" s="931">
        <f>[2]Pat!$D334/1000</f>
        <v>142.09899999999999</v>
      </c>
      <c r="AD334" s="648">
        <v>1.0414451019102</v>
      </c>
      <c r="AE334" s="649">
        <v>1</v>
      </c>
      <c r="AF334" s="767">
        <v>145.18368242400501</v>
      </c>
      <c r="AG334" s="768">
        <f t="shared" si="295"/>
        <v>136.44406194754245</v>
      </c>
      <c r="AH334" s="769">
        <f t="shared" si="292"/>
        <v>136.44406194754245</v>
      </c>
      <c r="AI334" s="772">
        <f t="shared" si="299"/>
        <v>141.44543068878818</v>
      </c>
      <c r="AJ334" s="662">
        <f t="shared" si="300"/>
        <v>-4.1250728975741752E-2</v>
      </c>
      <c r="AK334" s="665" t="e">
        <f t="shared" si="243"/>
        <v>#N/A</v>
      </c>
      <c r="AL334" s="683"/>
      <c r="AM334" s="684" t="str">
        <f t="shared" si="255"/>
        <v/>
      </c>
      <c r="AN334" s="685">
        <f t="shared" si="256"/>
        <v>147.73463893390192</v>
      </c>
      <c r="AO334" s="686">
        <f t="shared" si="257"/>
        <v>98.670992405473854</v>
      </c>
      <c r="AP334" s="776">
        <v>135.71489876110172</v>
      </c>
      <c r="AQ334" s="691">
        <f t="shared" si="296"/>
        <v>4.2224781361506203E-2</v>
      </c>
      <c r="AR334" s="665" t="e">
        <f t="shared" si="247"/>
        <v>#N/A</v>
      </c>
      <c r="AS334" s="683"/>
      <c r="AT334" s="684" t="str">
        <f t="shared" si="248"/>
        <v/>
      </c>
      <c r="AU334" s="695">
        <f t="shared" si="249"/>
        <v>8.7763792544002461E-2</v>
      </c>
      <c r="AV334" s="728">
        <f t="shared" si="250"/>
        <v>-0.27363963167047889</v>
      </c>
      <c r="AW334" s="725">
        <f t="shared" si="263"/>
        <v>0.10214028118338359</v>
      </c>
      <c r="AX334" s="726">
        <f t="shared" si="264"/>
        <v>0.29022901353224051</v>
      </c>
      <c r="AY334" s="727">
        <f t="shared" si="267"/>
        <v>0.12470779835256862</v>
      </c>
      <c r="AZ334" s="724">
        <f t="shared" si="259"/>
        <v>124.30192435563067</v>
      </c>
      <c r="BA334" s="108">
        <f t="shared" si="281"/>
        <v>4.7029155077431911E-2</v>
      </c>
      <c r="BB334" s="723">
        <f t="shared" si="281"/>
        <v>0.1285735137719542</v>
      </c>
      <c r="BC334" s="723">
        <f t="shared" si="281"/>
        <v>-3.4515203617090359E-2</v>
      </c>
      <c r="BD334" s="1387">
        <f>[2]Pat!$F334</f>
        <v>859</v>
      </c>
      <c r="BE334" s="648">
        <v>1.0275589385318</v>
      </c>
      <c r="BF334" s="649">
        <v>1</v>
      </c>
      <c r="BG334" s="1374">
        <v>830.18377998353105</v>
      </c>
      <c r="BH334" s="1375">
        <f t="shared" si="269"/>
        <v>835.96178067153892</v>
      </c>
      <c r="BI334" s="1376">
        <f t="shared" si="268"/>
        <v>835.96178067153892</v>
      </c>
      <c r="BJ334" s="1378">
        <f t="shared" si="271"/>
        <v>821.45272298745328</v>
      </c>
      <c r="BK334" s="335">
        <f t="shared" si="270"/>
        <v>7.4622996686286441E-2</v>
      </c>
      <c r="BL334" s="665" t="e">
        <f t="shared" si="272"/>
        <v>#N/A</v>
      </c>
      <c r="BM334" s="683"/>
      <c r="BN334" s="684" t="str">
        <f t="shared" si="273"/>
        <v/>
      </c>
      <c r="BO334" s="685">
        <f t="shared" si="287"/>
        <v>1131.5274571014556</v>
      </c>
      <c r="BP334" s="686">
        <f t="shared" si="288"/>
        <v>543.69802026701325</v>
      </c>
      <c r="BQ334" s="776">
        <v>958.86557701122035</v>
      </c>
      <c r="BR334" s="691">
        <f t="shared" si="274"/>
        <v>-0.14330773501337102</v>
      </c>
      <c r="BS334" s="665" t="e">
        <f t="shared" si="275"/>
        <v>#N/A</v>
      </c>
      <c r="BT334" s="683"/>
      <c r="BU334" s="684" t="str">
        <f t="shared" si="276"/>
        <v/>
      </c>
      <c r="BV334" s="695">
        <f t="shared" si="277"/>
        <v>0.14872949673495728</v>
      </c>
      <c r="BW334" s="728">
        <f t="shared" si="278"/>
        <v>-0.421471603106232</v>
      </c>
      <c r="BX334" s="725">
        <f t="shared" si="282"/>
        <v>0.16659914203096093</v>
      </c>
      <c r="BY334" s="726">
        <f t="shared" si="283"/>
        <v>0.44749008604627072</v>
      </c>
      <c r="BZ334" s="943">
        <f t="shared" si="289"/>
        <v>0.19755386629721872</v>
      </c>
      <c r="CA334" s="947">
        <f t="shared" si="290"/>
        <v>682.10575290205202</v>
      </c>
      <c r="CB334" s="831">
        <f t="shared" si="284"/>
        <v>9.4779206777033151E-2</v>
      </c>
      <c r="CC334" s="723">
        <f t="shared" si="285"/>
        <v>0.2983549397125923</v>
      </c>
      <c r="CD334" s="723">
        <f t="shared" si="286"/>
        <v>-0.10879652615852599</v>
      </c>
      <c r="CE334" s="786">
        <f>[3]OUTM!M334</f>
        <v>180.7950537673413</v>
      </c>
      <c r="CF334" s="779">
        <f>[1]OUTM!$T622</f>
        <v>0</v>
      </c>
      <c r="CG334" s="781">
        <f>[1]OUTM!$U622</f>
        <v>0</v>
      </c>
    </row>
    <row r="335" spans="1:85" ht="13.8" x14ac:dyDescent="0.25">
      <c r="A335" s="14">
        <v>2021.01</v>
      </c>
      <c r="B335" s="931">
        <f>[2]Pat!$B335/1000</f>
        <v>49.93</v>
      </c>
      <c r="C335" s="648">
        <v>1.38080817668995</v>
      </c>
      <c r="D335" s="649">
        <v>1</v>
      </c>
      <c r="E335" s="767">
        <v>36.6285203474444</v>
      </c>
      <c r="F335" s="768">
        <f t="shared" si="293"/>
        <v>36.159982858510695</v>
      </c>
      <c r="G335" s="769">
        <f t="shared" ref="G335" si="301">D335*F335+(1-D335)*E335</f>
        <v>36.159982858510695</v>
      </c>
      <c r="H335" s="772">
        <f t="shared" si="297"/>
        <v>35.542699662493717</v>
      </c>
      <c r="I335" s="662">
        <f t="shared" si="298"/>
        <v>-9.4895058562773967E-3</v>
      </c>
      <c r="J335" s="665" t="e">
        <f t="shared" si="244"/>
        <v>#N/A</v>
      </c>
      <c r="K335" s="683"/>
      <c r="L335" s="684" t="str">
        <f t="shared" ref="L335:L370" si="302">IF(H335=M335,1,IF(H335=N335,-1,""))</f>
        <v/>
      </c>
      <c r="M335" s="685">
        <f t="shared" si="251"/>
        <v>37.342600401394016</v>
      </c>
      <c r="N335" s="686">
        <f t="shared" si="252"/>
        <v>23.427544727330083</v>
      </c>
      <c r="O335" s="776">
        <v>38.574732229055215</v>
      </c>
      <c r="P335" s="691">
        <f t="shared" si="294"/>
        <v>-7.8601519475427817E-2</v>
      </c>
      <c r="Q335" s="665" t="e">
        <f t="shared" si="245"/>
        <v>#N/A</v>
      </c>
      <c r="R335" s="683"/>
      <c r="S335" s="684" t="str">
        <f t="shared" si="246"/>
        <v/>
      </c>
      <c r="T335" s="695">
        <f t="shared" si="253"/>
        <v>-4.6689625083037978E-2</v>
      </c>
      <c r="U335" s="728">
        <f t="shared" si="254"/>
        <v>-0.43937110059434059</v>
      </c>
      <c r="V335" s="725">
        <f t="shared" si="260"/>
        <v>0.23376005988979487</v>
      </c>
      <c r="W335" s="726">
        <f t="shared" si="261"/>
        <v>0.43947666109686079</v>
      </c>
      <c r="X335" s="727">
        <f t="shared" si="266"/>
        <v>0.1785350015654692</v>
      </c>
      <c r="Y335" s="724">
        <f t="shared" si="258"/>
        <v>29.739236772719355</v>
      </c>
      <c r="Z335" s="108">
        <f t="shared" si="280"/>
        <v>6.8043152465711701E-2</v>
      </c>
      <c r="AA335" s="723">
        <f t="shared" si="280"/>
        <v>0.26104796967449617</v>
      </c>
      <c r="AB335" s="723">
        <f t="shared" si="280"/>
        <v>-0.12496166474307278</v>
      </c>
      <c r="AC335" s="931">
        <f>[2]Pat!$D335/1000</f>
        <v>132.63999999999999</v>
      </c>
      <c r="AD335" s="648">
        <v>0.95442084298728702</v>
      </c>
      <c r="AE335" s="649">
        <v>1</v>
      </c>
      <c r="AF335" s="767">
        <v>144.70917394961</v>
      </c>
      <c r="AG335" s="768">
        <f t="shared" si="295"/>
        <v>138.97433294189571</v>
      </c>
      <c r="AH335" s="769">
        <f t="shared" ref="AH335" si="303">AG335*AE335+(1-AE335)*AF335</f>
        <v>138.97433294189571</v>
      </c>
      <c r="AI335" s="772">
        <f t="shared" si="299"/>
        <v>139.93890655920723</v>
      </c>
      <c r="AJ335" s="662">
        <f t="shared" si="300"/>
        <v>-1.0708048212022781E-2</v>
      </c>
      <c r="AK335" s="665" t="e">
        <f t="shared" si="243"/>
        <v>#N/A</v>
      </c>
      <c r="AL335" s="683"/>
      <c r="AM335" s="684" t="str">
        <f t="shared" si="255"/>
        <v/>
      </c>
      <c r="AN335" s="685">
        <f t="shared" si="256"/>
        <v>147.73463893390192</v>
      </c>
      <c r="AO335" s="686">
        <f t="shared" si="257"/>
        <v>98.670992405473854</v>
      </c>
      <c r="AP335" s="776">
        <v>135.73962528001539</v>
      </c>
      <c r="AQ335" s="691">
        <f t="shared" si="296"/>
        <v>3.0936296387507944E-2</v>
      </c>
      <c r="AR335" s="665" t="e">
        <f t="shared" si="247"/>
        <v>#N/A</v>
      </c>
      <c r="AS335" s="683"/>
      <c r="AT335" s="684" t="str">
        <f t="shared" si="248"/>
        <v/>
      </c>
      <c r="AU335" s="695">
        <f t="shared" si="249"/>
        <v>8.7763792544002461E-2</v>
      </c>
      <c r="AV335" s="728">
        <f t="shared" si="250"/>
        <v>-0.27363963167047889</v>
      </c>
      <c r="AW335" s="725">
        <f t="shared" si="263"/>
        <v>0.17314616783898451</v>
      </c>
      <c r="AX335" s="726">
        <f t="shared" si="264"/>
        <v>0.24452673025883764</v>
      </c>
      <c r="AY335" s="727">
        <f t="shared" si="267"/>
        <v>0.13569883456748122</v>
      </c>
      <c r="AZ335" s="724">
        <f t="shared" si="259"/>
        <v>126.02307144898745</v>
      </c>
      <c r="BA335" s="108">
        <f t="shared" si="281"/>
        <v>4.7029155077431911E-2</v>
      </c>
      <c r="BB335" s="723">
        <f t="shared" si="281"/>
        <v>0.1285735137719542</v>
      </c>
      <c r="BC335" s="723">
        <f t="shared" si="281"/>
        <v>-3.4515203617090359E-2</v>
      </c>
      <c r="BD335" s="1387">
        <f>[2]Pat!$F335</f>
        <v>663</v>
      </c>
      <c r="BE335" s="648">
        <v>0.75004667318912899</v>
      </c>
      <c r="BF335" s="649">
        <v>1</v>
      </c>
      <c r="BG335" s="1374">
        <v>888.77554449096897</v>
      </c>
      <c r="BH335" s="1375">
        <f t="shared" si="269"/>
        <v>883.94499129098915</v>
      </c>
      <c r="BI335" s="1376">
        <f t="shared" si="268"/>
        <v>883.94499129098915</v>
      </c>
      <c r="BJ335" s="1378">
        <f t="shared" si="271"/>
        <v>880.30812024180341</v>
      </c>
      <c r="BK335" s="335">
        <f t="shared" si="270"/>
        <v>6.919759662551235E-2</v>
      </c>
      <c r="BL335" s="665" t="e">
        <f t="shared" si="272"/>
        <v>#N/A</v>
      </c>
      <c r="BM335" s="683"/>
      <c r="BN335" s="684" t="str">
        <f t="shared" si="273"/>
        <v/>
      </c>
      <c r="BO335" s="685">
        <f t="shared" si="287"/>
        <v>1189.6563903215424</v>
      </c>
      <c r="BP335" s="686">
        <f t="shared" si="288"/>
        <v>543.69802026701325</v>
      </c>
      <c r="BQ335" s="776">
        <v>961.71086606430231</v>
      </c>
      <c r="BR335" s="691">
        <f t="shared" si="274"/>
        <v>-8.4643678983924553E-2</v>
      </c>
      <c r="BS335" s="665" t="e">
        <f t="shared" si="275"/>
        <v>#N/A</v>
      </c>
      <c r="BT335" s="683"/>
      <c r="BU335" s="684" t="str">
        <f t="shared" si="276"/>
        <v/>
      </c>
      <c r="BV335" s="695">
        <f t="shared" si="277"/>
        <v>0.20437819954012348</v>
      </c>
      <c r="BW335" s="728">
        <f t="shared" si="278"/>
        <v>-0.421471603106232</v>
      </c>
      <c r="BX335" s="725">
        <f t="shared" si="282"/>
        <v>0.27373094480542237</v>
      </c>
      <c r="BY335" s="726">
        <f t="shared" si="283"/>
        <v>0.60148344396223452</v>
      </c>
      <c r="BZ335" s="943">
        <f t="shared" si="289"/>
        <v>0.29406873060021099</v>
      </c>
      <c r="CA335" s="947">
        <f t="shared" si="290"/>
        <v>697.87095920774777</v>
      </c>
      <c r="CB335" s="831">
        <f t="shared" si="284"/>
        <v>9.4779206777033151E-2</v>
      </c>
      <c r="CC335" s="723">
        <f t="shared" si="285"/>
        <v>0.2983549397125923</v>
      </c>
      <c r="CD335" s="723">
        <f t="shared" si="286"/>
        <v>-0.10879652615852599</v>
      </c>
      <c r="CE335" s="786">
        <f>[3]OUTM!M335</f>
        <v>182.07419610908113</v>
      </c>
      <c r="CF335" s="779">
        <f>[1]OUTM!$T623</f>
        <v>0</v>
      </c>
      <c r="CG335" s="781">
        <f>[1]OUTM!$U623</f>
        <v>0</v>
      </c>
    </row>
    <row r="336" spans="1:85" ht="13.8" x14ac:dyDescent="0.25">
      <c r="A336" s="14">
        <v>2021.02</v>
      </c>
      <c r="B336" s="931">
        <f>[2]Pat!$B336/1000</f>
        <v>30.632000000000001</v>
      </c>
      <c r="C336" s="648">
        <v>0.86104045156355002</v>
      </c>
      <c r="D336" s="649">
        <v>1</v>
      </c>
      <c r="E336" s="767">
        <v>36.140164365085802</v>
      </c>
      <c r="F336" s="768">
        <f t="shared" si="293"/>
        <v>35.575564358649849</v>
      </c>
      <c r="G336" s="769">
        <f t="shared" ref="G336:G358" si="304">D336*F336+(1-D336)*E336</f>
        <v>35.575564358649849</v>
      </c>
      <c r="H336" s="772">
        <f t="shared" si="297"/>
        <v>36.20817103486808</v>
      </c>
      <c r="I336" s="662">
        <f t="shared" ref="I336:I358" si="305">LN(H336/H335)</f>
        <v>1.8550031473956539E-2</v>
      </c>
      <c r="J336" s="665" t="e">
        <f t="shared" si="244"/>
        <v>#N/A</v>
      </c>
      <c r="K336" s="683"/>
      <c r="L336" s="684" t="str">
        <f t="shared" si="302"/>
        <v/>
      </c>
      <c r="M336" s="685">
        <f t="shared" si="251"/>
        <v>37.342600401394016</v>
      </c>
      <c r="N336" s="686">
        <f t="shared" si="252"/>
        <v>23.449137050100191</v>
      </c>
      <c r="O336" s="776">
        <v>38.3019268678039</v>
      </c>
      <c r="P336" s="691">
        <f t="shared" si="294"/>
        <v>-5.4664503959872657E-2</v>
      </c>
      <c r="Q336" s="665" t="e">
        <f t="shared" si="245"/>
        <v>#N/A</v>
      </c>
      <c r="R336" s="683"/>
      <c r="S336" s="684" t="str">
        <f t="shared" si="246"/>
        <v/>
      </c>
      <c r="T336" s="695">
        <f t="shared" si="253"/>
        <v>-4.6689625083037978E-2</v>
      </c>
      <c r="U336" s="728">
        <f t="shared" si="254"/>
        <v>-0.43311965625854043</v>
      </c>
      <c r="V336" s="725">
        <f t="shared" si="260"/>
        <v>0.3713477148692248</v>
      </c>
      <c r="W336" s="726">
        <f t="shared" si="261"/>
        <v>0.43814695710428309</v>
      </c>
      <c r="X336" s="727">
        <f t="shared" si="266"/>
        <v>0.24911985873617826</v>
      </c>
      <c r="Y336" s="724">
        <f t="shared" si="258"/>
        <v>30.556305353478887</v>
      </c>
      <c r="Z336" s="108">
        <f t="shared" si="280"/>
        <v>6.8043152465711701E-2</v>
      </c>
      <c r="AA336" s="723">
        <f t="shared" si="280"/>
        <v>0.26104796967449617</v>
      </c>
      <c r="AB336" s="723">
        <f t="shared" si="280"/>
        <v>-0.12496166474307278</v>
      </c>
      <c r="AC336" s="931">
        <f>[2]Pat!$D336/1000</f>
        <v>125.69799999999999</v>
      </c>
      <c r="AD336" s="648">
        <v>0.86471858623347597</v>
      </c>
      <c r="AE336" s="649">
        <v>1</v>
      </c>
      <c r="AF336" s="767">
        <v>143.57934077371999</v>
      </c>
      <c r="AG336" s="768">
        <f t="shared" si="295"/>
        <v>145.36289840549495</v>
      </c>
      <c r="AH336" s="769">
        <f t="shared" ref="AH336:AH358" si="306">AG336*AE336+(1-AE336)*AF336</f>
        <v>145.36289840549495</v>
      </c>
      <c r="AI336" s="772">
        <f t="shared" si="299"/>
        <v>146.08443058374837</v>
      </c>
      <c r="AJ336" s="662">
        <f t="shared" ref="AJ336:AJ358" si="307">LN(AI336/AI335)</f>
        <v>4.2978800584510549E-2</v>
      </c>
      <c r="AK336" s="665" t="e">
        <f t="shared" si="243"/>
        <v>#N/A</v>
      </c>
      <c r="AL336" s="683"/>
      <c r="AM336" s="684" t="str">
        <f t="shared" si="255"/>
        <v/>
      </c>
      <c r="AN336" s="685">
        <f t="shared" si="256"/>
        <v>147.73463893390192</v>
      </c>
      <c r="AO336" s="686">
        <f t="shared" si="257"/>
        <v>103.41255208672563</v>
      </c>
      <c r="AP336" s="776">
        <v>135.77300304098847</v>
      </c>
      <c r="AQ336" s="691">
        <f t="shared" si="296"/>
        <v>7.5946081413894806E-2</v>
      </c>
      <c r="AR336" s="665" t="e">
        <f t="shared" si="247"/>
        <v>#N/A</v>
      </c>
      <c r="AS336" s="683"/>
      <c r="AT336" s="684" t="str">
        <f t="shared" si="248"/>
        <v/>
      </c>
      <c r="AU336" s="695">
        <f t="shared" si="249"/>
        <v>8.7763792544002461E-2</v>
      </c>
      <c r="AV336" s="728">
        <f t="shared" si="250"/>
        <v>-0.23845785021540633</v>
      </c>
      <c r="AW336" s="725">
        <f t="shared" si="263"/>
        <v>0.3597899506984541</v>
      </c>
      <c r="AX336" s="726">
        <f t="shared" si="264"/>
        <v>0.31352371307559856</v>
      </c>
      <c r="AY336" s="727">
        <f t="shared" si="267"/>
        <v>0.19130977365722845</v>
      </c>
      <c r="AZ336" s="724">
        <f t="shared" si="259"/>
        <v>129.24413940697985</v>
      </c>
      <c r="BA336" s="108">
        <f t="shared" si="281"/>
        <v>4.7029155077431911E-2</v>
      </c>
      <c r="BB336" s="723">
        <f t="shared" si="281"/>
        <v>0.1285735137719542</v>
      </c>
      <c r="BC336" s="723">
        <f t="shared" si="281"/>
        <v>-3.4515203617090359E-2</v>
      </c>
      <c r="BD336" s="1387">
        <f>[2]Pat!$F336</f>
        <v>649</v>
      </c>
      <c r="BE336" s="648">
        <v>0.70744892220695799</v>
      </c>
      <c r="BF336" s="649">
        <v>1</v>
      </c>
      <c r="BG336" s="1374">
        <v>955.65181704324698</v>
      </c>
      <c r="BH336" s="1375">
        <f t="shared" si="269"/>
        <v>917.3807177136963</v>
      </c>
      <c r="BI336" s="1376">
        <f t="shared" si="268"/>
        <v>917.3807177136963</v>
      </c>
      <c r="BJ336" s="1378">
        <f t="shared" si="271"/>
        <v>962.40583527818126</v>
      </c>
      <c r="BK336" s="335">
        <f t="shared" si="270"/>
        <v>8.9164245071581175E-2</v>
      </c>
      <c r="BL336" s="665" t="e">
        <f t="shared" si="272"/>
        <v>#N/A</v>
      </c>
      <c r="BM336" s="683"/>
      <c r="BN336" s="684" t="str">
        <f t="shared" si="273"/>
        <v/>
      </c>
      <c r="BO336" s="685">
        <f t="shared" si="287"/>
        <v>1258.2231530898525</v>
      </c>
      <c r="BP336" s="686">
        <f t="shared" si="288"/>
        <v>564.5307427488558</v>
      </c>
      <c r="BQ336" s="776">
        <v>964.60965024821542</v>
      </c>
      <c r="BR336" s="691">
        <f t="shared" si="274"/>
        <v>-2.284670249221632E-3</v>
      </c>
      <c r="BS336" s="665" t="e">
        <f t="shared" si="275"/>
        <v>#N/A</v>
      </c>
      <c r="BT336" s="683"/>
      <c r="BU336" s="684" t="str">
        <f t="shared" si="276"/>
        <v/>
      </c>
      <c r="BV336" s="695">
        <f t="shared" si="277"/>
        <v>0.27036145252573429</v>
      </c>
      <c r="BW336" s="728">
        <f t="shared" si="278"/>
        <v>-0.40052202059611064</v>
      </c>
      <c r="BX336" s="725">
        <f t="shared" si="282"/>
        <v>0.52372039463630071</v>
      </c>
      <c r="BY336" s="726">
        <f t="shared" si="283"/>
        <v>0.81005560371015495</v>
      </c>
      <c r="BZ336" s="943">
        <f t="shared" si="289"/>
        <v>0.40838817518456838</v>
      </c>
      <c r="CA336" s="947">
        <f t="shared" si="290"/>
        <v>725.4367977099223</v>
      </c>
      <c r="CB336" s="831">
        <f t="shared" si="284"/>
        <v>9.4779206777033151E-2</v>
      </c>
      <c r="CC336" s="723">
        <f t="shared" si="285"/>
        <v>0.2983549397125923</v>
      </c>
      <c r="CD336" s="723">
        <f t="shared" si="286"/>
        <v>-0.10879652615852599</v>
      </c>
      <c r="CE336" s="786">
        <f>[3]OUTM!M336</f>
        <v>185.31602714604404</v>
      </c>
      <c r="CF336" s="779">
        <f>[1]OUTM!$T624</f>
        <v>0</v>
      </c>
      <c r="CG336" s="781">
        <f>[1]OUTM!$U624</f>
        <v>0</v>
      </c>
    </row>
    <row r="337" spans="1:85" ht="13.8" x14ac:dyDescent="0.25">
      <c r="A337" s="14">
        <v>2021.03</v>
      </c>
      <c r="B337" s="931">
        <f>[2]Pat!$B337/1000</f>
        <v>37.075000000000003</v>
      </c>
      <c r="C337" s="648">
        <v>0.98809824500547705</v>
      </c>
      <c r="D337" s="649">
        <v>1</v>
      </c>
      <c r="E337" s="767">
        <v>35.548201837983903</v>
      </c>
      <c r="F337" s="768">
        <f t="shared" si="293"/>
        <v>37.52157256366192</v>
      </c>
      <c r="G337" s="769">
        <f t="shared" si="304"/>
        <v>37.52157256366192</v>
      </c>
      <c r="H337" s="772">
        <f t="shared" si="297"/>
        <v>35.945083917847178</v>
      </c>
      <c r="I337" s="662">
        <f t="shared" si="305"/>
        <v>-7.2924855050335909E-3</v>
      </c>
      <c r="J337" s="665" t="e">
        <f t="shared" si="244"/>
        <v>#N/A</v>
      </c>
      <c r="K337" s="683"/>
      <c r="L337" s="684" t="str">
        <f t="shared" si="302"/>
        <v/>
      </c>
      <c r="M337" s="685">
        <f t="shared" si="251"/>
        <v>37.342600401394016</v>
      </c>
      <c r="N337" s="686">
        <f t="shared" si="252"/>
        <v>24.610536401772222</v>
      </c>
      <c r="O337" s="776">
        <v>38.046228253542481</v>
      </c>
      <c r="P337" s="691">
        <f t="shared" si="294"/>
        <v>-5.5226087634578258E-2</v>
      </c>
      <c r="Q337" s="665" t="e">
        <f t="shared" si="245"/>
        <v>#N/A</v>
      </c>
      <c r="R337" s="683"/>
      <c r="S337" s="684" t="str">
        <f t="shared" si="246"/>
        <v/>
      </c>
      <c r="T337" s="695">
        <f t="shared" si="253"/>
        <v>-4.6689625083037978E-2</v>
      </c>
      <c r="U337" s="728">
        <f t="shared" si="254"/>
        <v>-0.39913297725956876</v>
      </c>
      <c r="V337" s="725">
        <f t="shared" si="260"/>
        <v>0.47889478241675021</v>
      </c>
      <c r="W337" s="726">
        <f t="shared" si="261"/>
        <v>0.34966261843832069</v>
      </c>
      <c r="X337" s="727">
        <f t="shared" si="266"/>
        <v>0.27760908756578973</v>
      </c>
      <c r="Y337" s="724">
        <f t="shared" si="258"/>
        <v>31.526281567386128</v>
      </c>
      <c r="Z337" s="108">
        <f t="shared" si="280"/>
        <v>6.8043152465711701E-2</v>
      </c>
      <c r="AA337" s="723">
        <f t="shared" si="280"/>
        <v>0.26104796967449617</v>
      </c>
      <c r="AB337" s="723">
        <f t="shared" si="280"/>
        <v>-0.12496166474307278</v>
      </c>
      <c r="AC337" s="931">
        <f>[2]Pat!$D337/1000</f>
        <v>157.15600000000001</v>
      </c>
      <c r="AD337" s="648">
        <v>0.94951671861998799</v>
      </c>
      <c r="AE337" s="649">
        <v>0.55254748384964003</v>
      </c>
      <c r="AF337" s="767">
        <v>141.20960415398301</v>
      </c>
      <c r="AG337" s="768">
        <f t="shared" si="295"/>
        <v>165.51156700896004</v>
      </c>
      <c r="AH337" s="769">
        <f t="shared" si="306"/>
        <v>154.63759258210797</v>
      </c>
      <c r="AI337" s="772">
        <f t="shared" si="299"/>
        <v>147.73463893390192</v>
      </c>
      <c r="AJ337" s="662">
        <f t="shared" si="307"/>
        <v>1.1232938043233913E-2</v>
      </c>
      <c r="AK337" s="665" t="e">
        <f t="shared" ref="AK337:AK394" si="308">IF(AL337="",NA(),IFERROR((AI337+AL337*AK$8),NA()))</f>
        <v>#N/A</v>
      </c>
      <c r="AL337" s="683" t="s">
        <v>254</v>
      </c>
      <c r="AM337" s="684">
        <f t="shared" si="255"/>
        <v>1</v>
      </c>
      <c r="AN337" s="685">
        <f t="shared" si="256"/>
        <v>147.73463893390192</v>
      </c>
      <c r="AO337" s="686">
        <f t="shared" si="257"/>
        <v>117.13593189186315</v>
      </c>
      <c r="AP337" s="776">
        <v>135.81499949395101</v>
      </c>
      <c r="AQ337" s="691">
        <f t="shared" si="296"/>
        <v>8.7763792544002461E-2</v>
      </c>
      <c r="AR337" s="665">
        <f t="shared" si="247"/>
        <v>152.73463893390192</v>
      </c>
      <c r="AS337" s="683">
        <v>1</v>
      </c>
      <c r="AT337" s="684">
        <f t="shared" si="248"/>
        <v>1</v>
      </c>
      <c r="AU337" s="695">
        <f t="shared" si="249"/>
        <v>8.7763792544002461E-2</v>
      </c>
      <c r="AV337" s="728">
        <f t="shared" si="250"/>
        <v>-0.13714614466435415</v>
      </c>
      <c r="AW337" s="725">
        <f t="shared" si="263"/>
        <v>0.47028558017546374</v>
      </c>
      <c r="AX337" s="726">
        <f t="shared" si="264"/>
        <v>0.27999678491404678</v>
      </c>
      <c r="AY337" s="727">
        <f t="shared" si="267"/>
        <v>0.20598415103742274</v>
      </c>
      <c r="AZ337" s="724">
        <f t="shared" si="259"/>
        <v>133.1820064966482</v>
      </c>
      <c r="BA337" s="108">
        <f t="shared" si="281"/>
        <v>4.7029155077431911E-2</v>
      </c>
      <c r="BB337" s="723">
        <f t="shared" si="281"/>
        <v>0.1285735137719542</v>
      </c>
      <c r="BC337" s="723">
        <f t="shared" si="281"/>
        <v>-3.4515203617090359E-2</v>
      </c>
      <c r="BD337" s="1387">
        <f>[2]Pat!$F337</f>
        <v>975</v>
      </c>
      <c r="BE337" s="648">
        <v>0.86213229954399995</v>
      </c>
      <c r="BF337" s="649">
        <v>1</v>
      </c>
      <c r="BG337" s="1374">
        <v>1013.92398057168</v>
      </c>
      <c r="BH337" s="1375">
        <f t="shared" si="269"/>
        <v>1130.9169143943432</v>
      </c>
      <c r="BI337" s="1376">
        <f t="shared" si="268"/>
        <v>1130.9169143943432</v>
      </c>
      <c r="BJ337" s="1378">
        <f t="shared" si="271"/>
        <v>1047.7105427081378</v>
      </c>
      <c r="BK337" s="335">
        <f t="shared" si="270"/>
        <v>8.4926399126130245E-2</v>
      </c>
      <c r="BL337" s="665" t="e">
        <f t="shared" si="272"/>
        <v>#N/A</v>
      </c>
      <c r="BM337" s="683"/>
      <c r="BN337" s="684" t="str">
        <f t="shared" si="273"/>
        <v/>
      </c>
      <c r="BO337" s="685">
        <f t="shared" si="287"/>
        <v>1258.2231530898525</v>
      </c>
      <c r="BP337" s="686">
        <f t="shared" si="288"/>
        <v>631.67542811864723</v>
      </c>
      <c r="BQ337" s="776">
        <v>967.54519752726276</v>
      </c>
      <c r="BR337" s="691">
        <f t="shared" si="274"/>
        <v>8.285436730578799E-2</v>
      </c>
      <c r="BS337" s="665" t="e">
        <f t="shared" si="275"/>
        <v>#N/A</v>
      </c>
      <c r="BT337" s="683"/>
      <c r="BU337" s="684" t="str">
        <f t="shared" si="276"/>
        <v/>
      </c>
      <c r="BV337" s="695">
        <f t="shared" si="277"/>
        <v>0.27036145252573429</v>
      </c>
      <c r="BW337" s="728">
        <f t="shared" si="278"/>
        <v>-0.33068878368806853</v>
      </c>
      <c r="BX337" s="725">
        <f t="shared" si="282"/>
        <v>0.87057998333484399</v>
      </c>
      <c r="BY337" s="726">
        <f t="shared" si="283"/>
        <v>0.97116599695320383</v>
      </c>
      <c r="BZ337" s="943">
        <f t="shared" si="289"/>
        <v>0.52493372666767879</v>
      </c>
      <c r="CA337" s="947">
        <f t="shared" si="290"/>
        <v>766.07106778198147</v>
      </c>
      <c r="CB337" s="831">
        <f t="shared" si="284"/>
        <v>9.4779206777033151E-2</v>
      </c>
      <c r="CC337" s="723">
        <f t="shared" si="285"/>
        <v>0.2983549397125923</v>
      </c>
      <c r="CD337" s="723">
        <f t="shared" si="286"/>
        <v>-0.10879652615852599</v>
      </c>
      <c r="CE337" s="786">
        <f>[3]OUTM!M337</f>
        <v>192.70360682217961</v>
      </c>
      <c r="CF337" s="779">
        <f>[1]OUTM!$T625</f>
        <v>0</v>
      </c>
      <c r="CG337" s="781">
        <f>[1]OUTM!$U625</f>
        <v>0</v>
      </c>
    </row>
    <row r="338" spans="1:85" ht="13.8" x14ac:dyDescent="0.25">
      <c r="A338" s="14">
        <v>2021.04</v>
      </c>
      <c r="B338" s="931">
        <f>[2]Pat!$B338/1000</f>
        <v>32.645000000000003</v>
      </c>
      <c r="C338" s="648">
        <v>0.98442096347970298</v>
      </c>
      <c r="D338" s="649">
        <v>1</v>
      </c>
      <c r="E338" s="767">
        <v>34.867483587593298</v>
      </c>
      <c r="F338" s="768">
        <f t="shared" si="293"/>
        <v>33.161626185415024</v>
      </c>
      <c r="G338" s="769">
        <f t="shared" si="304"/>
        <v>33.161626185415024</v>
      </c>
      <c r="H338" s="772">
        <f t="shared" si="297"/>
        <v>34.450411141316096</v>
      </c>
      <c r="I338" s="662">
        <f t="shared" si="305"/>
        <v>-4.2471395226864127E-2</v>
      </c>
      <c r="J338" s="665" t="e">
        <f t="shared" ref="J338:J394" si="309">IF(K338="",NA(),IFERROR((H338+K338*J$8),NA()))</f>
        <v>#N/A</v>
      </c>
      <c r="K338" s="683"/>
      <c r="L338" s="684" t="str">
        <f t="shared" si="302"/>
        <v/>
      </c>
      <c r="M338" s="685">
        <f t="shared" si="251"/>
        <v>37.342600401394016</v>
      </c>
      <c r="N338" s="686">
        <f t="shared" si="252"/>
        <v>26.617599802888282</v>
      </c>
      <c r="O338" s="776">
        <v>37.807661577804204</v>
      </c>
      <c r="P338" s="691">
        <f t="shared" si="294"/>
        <v>-8.8798150861016278E-2</v>
      </c>
      <c r="Q338" s="665" t="e">
        <f t="shared" ref="Q338:Q394" si="310">IF(R338="",NA(),IFERROR((H338+R338*Q$8),NA()))</f>
        <v>#N/A</v>
      </c>
      <c r="R338" s="683"/>
      <c r="S338" s="684" t="str">
        <f t="shared" ref="S338:S394" si="311">IF(P338=T338,1,IF(P338=U338,-1,""))</f>
        <v/>
      </c>
      <c r="T338" s="695">
        <f t="shared" si="253"/>
        <v>-4.6689625083037978E-2</v>
      </c>
      <c r="U338" s="728">
        <f t="shared" si="254"/>
        <v>-0.34387270356375077</v>
      </c>
      <c r="V338" s="725">
        <f t="shared" si="260"/>
        <v>0.47050881952332668</v>
      </c>
      <c r="W338" s="726">
        <f t="shared" si="261"/>
        <v>0.17792302050952236</v>
      </c>
      <c r="X338" s="727">
        <f t="shared" si="266"/>
        <v>0.23563234049086335</v>
      </c>
      <c r="Y338" s="724">
        <f t="shared" si="258"/>
        <v>32.444853768551631</v>
      </c>
      <c r="Z338" s="108">
        <f t="shared" si="280"/>
        <v>6.8043152465711701E-2</v>
      </c>
      <c r="AA338" s="723">
        <f t="shared" si="280"/>
        <v>0.26104796967449617</v>
      </c>
      <c r="AB338" s="723">
        <f t="shared" si="280"/>
        <v>-0.12496166474307278</v>
      </c>
      <c r="AC338" s="931">
        <f>[2]Pat!$D338/1000</f>
        <v>128.554</v>
      </c>
      <c r="AD338" s="648">
        <v>0.94316621180542803</v>
      </c>
      <c r="AE338" s="649">
        <v>1</v>
      </c>
      <c r="AF338" s="767">
        <v>138.169586576206</v>
      </c>
      <c r="AG338" s="768">
        <f t="shared" si="295"/>
        <v>136.30047216589674</v>
      </c>
      <c r="AH338" s="769">
        <f t="shared" si="306"/>
        <v>136.30047216589674</v>
      </c>
      <c r="AI338" s="772">
        <f t="shared" si="299"/>
        <v>137.51938528649794</v>
      </c>
      <c r="AJ338" s="662">
        <f t="shared" si="307"/>
        <v>-7.1652793203755699E-2</v>
      </c>
      <c r="AK338" s="665" t="e">
        <f t="shared" si="308"/>
        <v>#N/A</v>
      </c>
      <c r="AL338" s="683"/>
      <c r="AM338" s="684" t="str">
        <f t="shared" si="255"/>
        <v/>
      </c>
      <c r="AN338" s="685">
        <f t="shared" si="256"/>
        <v>147.73463893390192</v>
      </c>
      <c r="AO338" s="686">
        <f t="shared" si="257"/>
        <v>130.40692347784477</v>
      </c>
      <c r="AP338" s="776">
        <v>135.86563562687843</v>
      </c>
      <c r="AQ338" s="691">
        <f t="shared" si="296"/>
        <v>1.2171949529321102E-2</v>
      </c>
      <c r="AR338" s="665" t="e">
        <f t="shared" ref="AR338:AR394" si="312">IF(AS338="",NA(),IFERROR((AI338+AS338*AR$8),NA()))</f>
        <v>#N/A</v>
      </c>
      <c r="AS338" s="683"/>
      <c r="AT338" s="684" t="str">
        <f t="shared" ref="AT338:AT394" si="313">IF(AQ338=AU338,1,IF(AQ338=AV338,-1,""))</f>
        <v/>
      </c>
      <c r="AU338" s="695">
        <f t="shared" ref="AU338:AU385" si="314">MAX(AQ329:AQ347)</f>
        <v>8.7763792544002461E-2</v>
      </c>
      <c r="AV338" s="728">
        <f t="shared" ref="AV338:AV385" si="315">MIN(AQ329:AQ347)</f>
        <v>-4.0596439718336041E-2</v>
      </c>
      <c r="AW338" s="725">
        <f t="shared" si="263"/>
        <v>0.39371645033610636</v>
      </c>
      <c r="AX338" s="726">
        <f t="shared" si="264"/>
        <v>6.0951301839353711E-2</v>
      </c>
      <c r="AY338" s="727">
        <f t="shared" si="267"/>
        <v>0.1272408733753656</v>
      </c>
      <c r="AZ338" s="724">
        <f t="shared" si="259"/>
        <v>136.41937257006688</v>
      </c>
      <c r="BA338" s="108">
        <f t="shared" si="281"/>
        <v>4.7029155077431911E-2</v>
      </c>
      <c r="BB338" s="723">
        <f t="shared" si="281"/>
        <v>0.1285735137719542</v>
      </c>
      <c r="BC338" s="723">
        <f t="shared" si="281"/>
        <v>-3.4515203617090359E-2</v>
      </c>
      <c r="BD338" s="1387">
        <f>[2]Pat!$F338</f>
        <v>895</v>
      </c>
      <c r="BE338" s="648">
        <v>0.88471289086496496</v>
      </c>
      <c r="BF338" s="649">
        <v>1</v>
      </c>
      <c r="BG338" s="1374">
        <v>1054.38100974435</v>
      </c>
      <c r="BH338" s="1375">
        <f t="shared" si="269"/>
        <v>1011.6276243301684</v>
      </c>
      <c r="BI338" s="1376">
        <f t="shared" si="268"/>
        <v>1011.6276243301684</v>
      </c>
      <c r="BJ338" s="1378">
        <f t="shared" si="271"/>
        <v>1057.2051044873899</v>
      </c>
      <c r="BK338" s="335">
        <f t="shared" si="270"/>
        <v>9.0213840017924415E-3</v>
      </c>
      <c r="BL338" s="665" t="e">
        <f t="shared" si="272"/>
        <v>#N/A</v>
      </c>
      <c r="BM338" s="683"/>
      <c r="BN338" s="684" t="str">
        <f t="shared" si="273"/>
        <v/>
      </c>
      <c r="BO338" s="685">
        <f t="shared" si="287"/>
        <v>1258.2231530898525</v>
      </c>
      <c r="BP338" s="686">
        <f t="shared" si="288"/>
        <v>722.91389476464417</v>
      </c>
      <c r="BQ338" s="776">
        <v>970.50076442330192</v>
      </c>
      <c r="BR338" s="691">
        <f t="shared" si="274"/>
        <v>8.9339795745148276E-2</v>
      </c>
      <c r="BS338" s="665" t="e">
        <f t="shared" si="275"/>
        <v>#N/A</v>
      </c>
      <c r="BT338" s="683"/>
      <c r="BU338" s="684" t="str">
        <f t="shared" si="276"/>
        <v/>
      </c>
      <c r="BV338" s="695">
        <f t="shared" si="277"/>
        <v>0.27036145252573429</v>
      </c>
      <c r="BW338" s="728">
        <f t="shared" si="278"/>
        <v>-0.23580637102657009</v>
      </c>
      <c r="BX338" s="725">
        <f t="shared" si="282"/>
        <v>0.94447113117717518</v>
      </c>
      <c r="BY338" s="726">
        <f t="shared" si="283"/>
        <v>0.81241986510198383</v>
      </c>
      <c r="BZ338" s="943">
        <f t="shared" si="289"/>
        <v>0.54255908419788157</v>
      </c>
      <c r="CA338" s="947">
        <f t="shared" si="290"/>
        <v>808.86332480034616</v>
      </c>
      <c r="CB338" s="831">
        <f t="shared" si="284"/>
        <v>9.4779206777033151E-2</v>
      </c>
      <c r="CC338" s="723">
        <f t="shared" si="285"/>
        <v>0.2983549397125923</v>
      </c>
      <c r="CD338" s="723">
        <f t="shared" si="286"/>
        <v>-0.10879652615852599</v>
      </c>
      <c r="CE338" s="786">
        <f>[3]OUTM!M338</f>
        <v>195.03566719580232</v>
      </c>
      <c r="CF338" s="779">
        <f>[1]OUTM!$T626</f>
        <v>0</v>
      </c>
      <c r="CG338" s="781">
        <f>[1]OUTM!$U626</f>
        <v>0</v>
      </c>
    </row>
    <row r="339" spans="1:85" ht="13.8" x14ac:dyDescent="0.25">
      <c r="A339" s="14">
        <v>2021.05</v>
      </c>
      <c r="B339" s="931">
        <f>[2]Pat!$B339/1000</f>
        <v>23.082999999999998</v>
      </c>
      <c r="C339" s="648">
        <v>0.93207765827683797</v>
      </c>
      <c r="D339" s="649">
        <v>0</v>
      </c>
      <c r="E339" s="767">
        <v>33.956819630772401</v>
      </c>
      <c r="F339" s="768">
        <f t="shared" si="293"/>
        <v>24.76510384625492</v>
      </c>
      <c r="G339" s="769">
        <f t="shared" si="304"/>
        <v>33.956819630772401</v>
      </c>
      <c r="H339" s="772">
        <f t="shared" si="297"/>
        <v>34.300025874826353</v>
      </c>
      <c r="I339" s="662">
        <f t="shared" si="305"/>
        <v>-4.3748232846086647E-3</v>
      </c>
      <c r="J339" s="665" t="e">
        <f t="shared" si="309"/>
        <v>#N/A</v>
      </c>
      <c r="K339" s="683"/>
      <c r="L339" s="684" t="str">
        <f t="shared" si="302"/>
        <v/>
      </c>
      <c r="M339" s="685">
        <f t="shared" si="251"/>
        <v>37.342600401394016</v>
      </c>
      <c r="N339" s="686">
        <f t="shared" si="252"/>
        <v>29.381193832703957</v>
      </c>
      <c r="O339" s="776">
        <v>37.586241122754011</v>
      </c>
      <c r="P339" s="691">
        <f t="shared" si="294"/>
        <v>-8.7431335237676766E-2</v>
      </c>
      <c r="Q339" s="665" t="e">
        <f t="shared" si="310"/>
        <v>#N/A</v>
      </c>
      <c r="R339" s="683"/>
      <c r="S339" s="684" t="str">
        <f t="shared" si="311"/>
        <v/>
      </c>
      <c r="T339" s="695">
        <f t="shared" si="253"/>
        <v>-4.6689625083037978E-2</v>
      </c>
      <c r="U339" s="728">
        <f t="shared" si="254"/>
        <v>-0.26677718992331212</v>
      </c>
      <c r="V339" s="725">
        <f t="shared" si="260"/>
        <v>0.46274149882542481</v>
      </c>
      <c r="W339" s="726">
        <f t="shared" si="261"/>
        <v>0.1081079732613397</v>
      </c>
      <c r="X339" s="727">
        <f t="shared" si="266"/>
        <v>0.21423518983864831</v>
      </c>
      <c r="Y339" s="724">
        <f t="shared" si="258"/>
        <v>33.34909450394548</v>
      </c>
      <c r="Z339" s="108">
        <f t="shared" si="280"/>
        <v>6.8043152465711701E-2</v>
      </c>
      <c r="AA339" s="723">
        <f t="shared" si="280"/>
        <v>0.26104796967449617</v>
      </c>
      <c r="AB339" s="723">
        <f t="shared" si="280"/>
        <v>-0.12496166474307278</v>
      </c>
      <c r="AC339" s="931">
        <f>[2]Pat!$D339/1000</f>
        <v>97.671999999999997</v>
      </c>
      <c r="AD339" s="648">
        <v>0.82165666096511802</v>
      </c>
      <c r="AE339" s="649">
        <v>0.76361520030109398</v>
      </c>
      <c r="AF339" s="767">
        <v>135.65386125348601</v>
      </c>
      <c r="AG339" s="768">
        <f t="shared" si="295"/>
        <v>118.87203577863588</v>
      </c>
      <c r="AH339" s="769">
        <f t="shared" si="306"/>
        <v>122.83900423209032</v>
      </c>
      <c r="AI339" s="772">
        <f t="shared" si="299"/>
        <v>130.40692347784477</v>
      </c>
      <c r="AJ339" s="662">
        <f t="shared" si="307"/>
        <v>-5.3105148832773716E-2</v>
      </c>
      <c r="AK339" s="665" t="e">
        <f t="shared" si="308"/>
        <v>#N/A</v>
      </c>
      <c r="AL339" s="683" t="s">
        <v>254</v>
      </c>
      <c r="AM339" s="684">
        <f t="shared" ref="AM339:AM343" si="316">IF(AI339=AN339,1,IF(AI339=AO339,-1,""))</f>
        <v>-1</v>
      </c>
      <c r="AN339" s="685">
        <f t="shared" si="256"/>
        <v>147.73463893390192</v>
      </c>
      <c r="AO339" s="686">
        <f t="shared" si="257"/>
        <v>130.40692347784477</v>
      </c>
      <c r="AP339" s="776">
        <v>135.92499431580137</v>
      </c>
      <c r="AQ339" s="691">
        <f t="shared" si="296"/>
        <v>-4.0596439718336041E-2</v>
      </c>
      <c r="AR339" s="665" t="e">
        <f t="shared" si="312"/>
        <v>#N/A</v>
      </c>
      <c r="AS339" s="683" t="s">
        <v>254</v>
      </c>
      <c r="AT339" s="684">
        <f t="shared" si="313"/>
        <v>-1</v>
      </c>
      <c r="AU339" s="695">
        <f t="shared" si="314"/>
        <v>8.7763792544002461E-2</v>
      </c>
      <c r="AV339" s="728">
        <f t="shared" si="315"/>
        <v>-4.0596439718336041E-2</v>
      </c>
      <c r="AW339" s="725">
        <f t="shared" si="263"/>
        <v>0.26103573353919995</v>
      </c>
      <c r="AX339" s="726">
        <f t="shared" si="264"/>
        <v>-7.9845397373947469E-2</v>
      </c>
      <c r="AY339" s="727">
        <f t="shared" si="267"/>
        <v>6.6459385545280636E-2</v>
      </c>
      <c r="AZ339" s="724">
        <f t="shared" si="259"/>
        <v>138.66890351932682</v>
      </c>
      <c r="BA339" s="108">
        <f t="shared" si="281"/>
        <v>4.7029155077431911E-2</v>
      </c>
      <c r="BB339" s="723">
        <f t="shared" si="281"/>
        <v>0.1285735137719542</v>
      </c>
      <c r="BC339" s="723">
        <f t="shared" si="281"/>
        <v>-3.4515203617090359E-2</v>
      </c>
      <c r="BD339" s="1387">
        <f>[2]Pat!$F339</f>
        <v>746</v>
      </c>
      <c r="BE339" s="648">
        <v>1.0135055644098501</v>
      </c>
      <c r="BF339" s="649">
        <v>0</v>
      </c>
      <c r="BG339" s="1374">
        <v>1074.64825489488</v>
      </c>
      <c r="BH339" s="1375">
        <f t="shared" si="269"/>
        <v>736.05910633000349</v>
      </c>
      <c r="BI339" s="1376">
        <f t="shared" si="268"/>
        <v>1074.64825489488</v>
      </c>
      <c r="BJ339" s="1378">
        <f t="shared" si="271"/>
        <v>1077.5203344554857</v>
      </c>
      <c r="BK339" s="335">
        <f t="shared" si="270"/>
        <v>1.9033682657631664E-2</v>
      </c>
      <c r="BL339" s="665" t="e">
        <f t="shared" si="272"/>
        <v>#N/A</v>
      </c>
      <c r="BM339" s="683"/>
      <c r="BN339" s="684" t="str">
        <f t="shared" si="273"/>
        <v/>
      </c>
      <c r="BO339" s="685">
        <f t="shared" si="287"/>
        <v>1258.2231530898525</v>
      </c>
      <c r="BP339" s="686">
        <f t="shared" si="288"/>
        <v>741.45889728100815</v>
      </c>
      <c r="BQ339" s="776">
        <v>973.46002368531992</v>
      </c>
      <c r="BR339" s="691">
        <f t="shared" si="274"/>
        <v>0.10689736428642926</v>
      </c>
      <c r="BS339" s="665" t="e">
        <f t="shared" si="275"/>
        <v>#N/A</v>
      </c>
      <c r="BT339" s="683"/>
      <c r="BU339" s="684" t="str">
        <f t="shared" si="276"/>
        <v/>
      </c>
      <c r="BV339" s="695">
        <f t="shared" si="277"/>
        <v>0.27036145252573429</v>
      </c>
      <c r="BW339" s="728">
        <f t="shared" si="278"/>
        <v>-0.22230030336562046</v>
      </c>
      <c r="BX339" s="725">
        <f t="shared" si="282"/>
        <v>0.90870089591355496</v>
      </c>
      <c r="BY339" s="726">
        <f t="shared" si="283"/>
        <v>0.69800541797084503</v>
      </c>
      <c r="BZ339" s="943">
        <f t="shared" si="289"/>
        <v>0.57749997787304164</v>
      </c>
      <c r="CA339" s="947">
        <f t="shared" si="290"/>
        <v>851.6124574425653</v>
      </c>
      <c r="CB339" s="831">
        <f t="shared" si="284"/>
        <v>9.4779206777033151E-2</v>
      </c>
      <c r="CC339" s="723">
        <f t="shared" si="285"/>
        <v>0.2983549397125923</v>
      </c>
      <c r="CD339" s="723">
        <f t="shared" si="286"/>
        <v>-0.10879652615852599</v>
      </c>
      <c r="CE339" s="786">
        <f>[3]OUTM!M339</f>
        <v>194.34925213493733</v>
      </c>
      <c r="CF339" s="779">
        <f>[1]OUTM!$T627</f>
        <v>0</v>
      </c>
      <c r="CG339" s="781">
        <f>[1]OUTM!$U627</f>
        <v>0</v>
      </c>
    </row>
    <row r="340" spans="1:85" ht="13.8" x14ac:dyDescent="0.25">
      <c r="A340" s="14">
        <v>2021.06</v>
      </c>
      <c r="B340" s="931">
        <f>[2]Pat!$B340/1000</f>
        <v>38.433</v>
      </c>
      <c r="C340" s="648">
        <v>1.0300113502425099</v>
      </c>
      <c r="D340" s="649">
        <v>0.73983683091832197</v>
      </c>
      <c r="E340" s="767">
        <v>32.745497602223701</v>
      </c>
      <c r="F340" s="768">
        <f t="shared" si="293"/>
        <v>37.313181054705062</v>
      </c>
      <c r="G340" s="769">
        <f t="shared" si="304"/>
        <v>36.124838052345574</v>
      </c>
      <c r="H340" s="772">
        <f t="shared" si="297"/>
        <v>33.887943983693269</v>
      </c>
      <c r="I340" s="662">
        <f t="shared" si="305"/>
        <v>-1.2086792105650787E-2</v>
      </c>
      <c r="J340" s="665" t="e">
        <f t="shared" si="309"/>
        <v>#N/A</v>
      </c>
      <c r="K340" s="683"/>
      <c r="L340" s="684" t="str">
        <f t="shared" si="302"/>
        <v/>
      </c>
      <c r="M340" s="685">
        <f t="shared" si="251"/>
        <v>37.342600401394016</v>
      </c>
      <c r="N340" s="686">
        <f t="shared" si="252"/>
        <v>29.381193832703957</v>
      </c>
      <c r="O340" s="776">
        <v>37.381963739350006</v>
      </c>
      <c r="P340" s="691">
        <f t="shared" si="294"/>
        <v>-9.3468063369254395E-2</v>
      </c>
      <c r="Q340" s="665" t="e">
        <f t="shared" si="310"/>
        <v>#N/A</v>
      </c>
      <c r="R340" s="683"/>
      <c r="S340" s="684" t="str">
        <f t="shared" si="311"/>
        <v/>
      </c>
      <c r="T340" s="695">
        <f t="shared" si="253"/>
        <v>-4.6689625083037978E-2</v>
      </c>
      <c r="U340" s="728">
        <f t="shared" si="254"/>
        <v>-0.20019693413170414</v>
      </c>
      <c r="V340" s="725">
        <f t="shared" si="260"/>
        <v>0.37696893031770617</v>
      </c>
      <c r="W340" s="726">
        <f t="shared" si="261"/>
        <v>3.0033615691018811E-2</v>
      </c>
      <c r="X340" s="727">
        <f t="shared" si="266"/>
        <v>0.1752412298703987</v>
      </c>
      <c r="Y340" s="724">
        <f t="shared" si="258"/>
        <v>34.122211802438898</v>
      </c>
      <c r="Z340" s="108">
        <f t="shared" si="280"/>
        <v>6.8043152465711701E-2</v>
      </c>
      <c r="AA340" s="723">
        <f t="shared" si="280"/>
        <v>0.26104796967449617</v>
      </c>
      <c r="AB340" s="723">
        <f t="shared" si="280"/>
        <v>-0.12496166474307278</v>
      </c>
      <c r="AC340" s="931">
        <f>[2]Pat!$D340/1000</f>
        <v>142.226</v>
      </c>
      <c r="AD340" s="648">
        <v>1.0184518527398201</v>
      </c>
      <c r="AE340" s="649">
        <v>1</v>
      </c>
      <c r="AF340" s="767">
        <v>133.97004168690299</v>
      </c>
      <c r="AG340" s="768">
        <f t="shared" si="295"/>
        <v>139.64921328130168</v>
      </c>
      <c r="AH340" s="769">
        <f t="shared" si="306"/>
        <v>139.64921328130168</v>
      </c>
      <c r="AI340" s="772">
        <f t="shared" si="299"/>
        <v>133.14137292023236</v>
      </c>
      <c r="AJ340" s="662">
        <f t="shared" si="307"/>
        <v>2.0751775734962462E-2</v>
      </c>
      <c r="AK340" s="665" t="e">
        <f t="shared" si="308"/>
        <v>#N/A</v>
      </c>
      <c r="AL340" s="683"/>
      <c r="AM340" s="684" t="str">
        <f t="shared" si="316"/>
        <v/>
      </c>
      <c r="AN340" s="685">
        <f t="shared" si="256"/>
        <v>147.73463893390192</v>
      </c>
      <c r="AO340" s="686">
        <f t="shared" si="257"/>
        <v>130.40692347784477</v>
      </c>
      <c r="AP340" s="776">
        <v>135.99316702319732</v>
      </c>
      <c r="AQ340" s="691">
        <f t="shared" si="296"/>
        <v>-2.0970127877663947E-2</v>
      </c>
      <c r="AR340" s="665" t="e">
        <f t="shared" si="312"/>
        <v>#N/A</v>
      </c>
      <c r="AS340" s="683"/>
      <c r="AT340" s="684" t="str">
        <f t="shared" si="313"/>
        <v/>
      </c>
      <c r="AU340" s="695">
        <f t="shared" si="314"/>
        <v>8.7763792544002461E-2</v>
      </c>
      <c r="AV340" s="728">
        <f t="shared" si="315"/>
        <v>-4.0596439718336041E-2</v>
      </c>
      <c r="AW340" s="725">
        <f t="shared" si="263"/>
        <v>0.13663989153341105</v>
      </c>
      <c r="AX340" s="726">
        <f t="shared" si="264"/>
        <v>-7.2346574018741228E-2</v>
      </c>
      <c r="AY340" s="727">
        <f t="shared" si="267"/>
        <v>7.7263343471008605E-2</v>
      </c>
      <c r="AZ340" s="724">
        <f t="shared" si="259"/>
        <v>140.00269027169091</v>
      </c>
      <c r="BA340" s="108">
        <f t="shared" si="281"/>
        <v>4.7029155077431911E-2</v>
      </c>
      <c r="BB340" s="723">
        <f t="shared" si="281"/>
        <v>0.1285735137719542</v>
      </c>
      <c r="BC340" s="723">
        <f t="shared" si="281"/>
        <v>-3.4515203617090359E-2</v>
      </c>
      <c r="BD340" s="1387">
        <f>[2]Pat!$F340</f>
        <v>1164</v>
      </c>
      <c r="BE340" s="648">
        <v>1.0129162452710301</v>
      </c>
      <c r="BF340" s="649">
        <v>1</v>
      </c>
      <c r="BG340" s="1374">
        <v>1083.0161917661301</v>
      </c>
      <c r="BH340" s="1375">
        <f t="shared" si="269"/>
        <v>1149.1572037020137</v>
      </c>
      <c r="BI340" s="1376">
        <f t="shared" si="268"/>
        <v>1149.1572037020137</v>
      </c>
      <c r="BJ340" s="1378">
        <f t="shared" si="271"/>
        <v>1110.272914255559</v>
      </c>
      <c r="BK340" s="335">
        <f t="shared" si="270"/>
        <v>2.9943439100054023E-2</v>
      </c>
      <c r="BL340" s="665" t="e">
        <f t="shared" si="272"/>
        <v>#N/A</v>
      </c>
      <c r="BM340" s="683"/>
      <c r="BN340" s="684" t="str">
        <f t="shared" si="273"/>
        <v/>
      </c>
      <c r="BO340" s="685">
        <f t="shared" si="287"/>
        <v>1260.2765405342548</v>
      </c>
      <c r="BP340" s="686">
        <f t="shared" si="288"/>
        <v>741.45889728100815</v>
      </c>
      <c r="BQ340" s="776">
        <v>976.40709824060116</v>
      </c>
      <c r="BR340" s="691">
        <f t="shared" si="274"/>
        <v>0.13710041258013406</v>
      </c>
      <c r="BS340" s="665" t="e">
        <f t="shared" si="275"/>
        <v>#N/A</v>
      </c>
      <c r="BT340" s="683"/>
      <c r="BU340" s="684" t="str">
        <f t="shared" si="276"/>
        <v/>
      </c>
      <c r="BV340" s="695">
        <f t="shared" si="277"/>
        <v>0.27036145252573429</v>
      </c>
      <c r="BW340" s="728">
        <f t="shared" si="278"/>
        <v>-0.22230030336562046</v>
      </c>
      <c r="BX340" s="725">
        <f t="shared" si="282"/>
        <v>0.75766361145682737</v>
      </c>
      <c r="BY340" s="726">
        <f t="shared" si="283"/>
        <v>0.63175250502631997</v>
      </c>
      <c r="BZ340" s="943">
        <f t="shared" si="289"/>
        <v>0.61857711474420585</v>
      </c>
      <c r="CA340" s="947">
        <f t="shared" si="290"/>
        <v>891.49558128730791</v>
      </c>
      <c r="CB340" s="831">
        <f t="shared" si="284"/>
        <v>9.4779206777033151E-2</v>
      </c>
      <c r="CC340" s="723">
        <f t="shared" si="285"/>
        <v>0.2983549397125923</v>
      </c>
      <c r="CD340" s="723">
        <f t="shared" si="286"/>
        <v>-0.10879652615852599</v>
      </c>
      <c r="CE340" s="786">
        <f>[3]OUTM!M340</f>
        <v>191.83546759502906</v>
      </c>
      <c r="CF340" s="779">
        <f>[1]OUTM!$T628</f>
        <v>0</v>
      </c>
      <c r="CG340" s="781">
        <f>[1]OUTM!$U628</f>
        <v>0</v>
      </c>
    </row>
    <row r="341" spans="1:85" ht="13.8" x14ac:dyDescent="0.25">
      <c r="A341" s="14">
        <v>2021.07</v>
      </c>
      <c r="B341" s="931">
        <f>[2]Pat!$B341/1000</f>
        <v>33.168999999999997</v>
      </c>
      <c r="C341" s="648">
        <v>1.1303010151792801</v>
      </c>
      <c r="D341" s="649">
        <v>1</v>
      </c>
      <c r="E341" s="767">
        <v>31.4099479594135</v>
      </c>
      <c r="F341" s="768">
        <f t="shared" si="293"/>
        <v>29.345280199309538</v>
      </c>
      <c r="G341" s="769">
        <f t="shared" si="304"/>
        <v>29.345280199309538</v>
      </c>
      <c r="H341" s="772">
        <f t="shared" si="297"/>
        <v>31.137129545026525</v>
      </c>
      <c r="I341" s="662">
        <f t="shared" si="305"/>
        <v>-8.4658333306304248E-2</v>
      </c>
      <c r="J341" s="665" t="e">
        <f t="shared" si="309"/>
        <v>#N/A</v>
      </c>
      <c r="K341" s="683"/>
      <c r="L341" s="684" t="str">
        <f t="shared" si="302"/>
        <v/>
      </c>
      <c r="M341" s="685">
        <f t="shared" ref="M341:M376" si="317">MAX(H332:H350)</f>
        <v>37.342600401394016</v>
      </c>
      <c r="N341" s="686">
        <f t="shared" ref="N341:N376" si="318">MIN(H332:H350)</f>
        <v>29.381193832703957</v>
      </c>
      <c r="O341" s="776">
        <v>37.194809216165822</v>
      </c>
      <c r="P341" s="691">
        <f t="shared" si="294"/>
        <v>-0.16286357690218967</v>
      </c>
      <c r="Q341" s="665" t="e">
        <f t="shared" si="310"/>
        <v>#N/A</v>
      </c>
      <c r="R341" s="683"/>
      <c r="S341" s="684" t="str">
        <f t="shared" si="311"/>
        <v/>
      </c>
      <c r="T341" s="695">
        <f t="shared" ref="T341:T385" si="319">MAX(P332:P350)</f>
        <v>-2.656297636840399E-2</v>
      </c>
      <c r="U341" s="728">
        <f t="shared" ref="U341:U385" si="320">MIN(P332:P350)</f>
        <v>-0.20019693413170414</v>
      </c>
      <c r="V341" s="725">
        <f t="shared" si="260"/>
        <v>0.16979478899700884</v>
      </c>
      <c r="W341" s="726">
        <f t="shared" si="261"/>
        <v>-0.15550028734070465</v>
      </c>
      <c r="X341" s="727">
        <f t="shared" si="266"/>
        <v>6.4372001396238776E-2</v>
      </c>
      <c r="Y341" s="724">
        <f t="shared" si="258"/>
        <v>34.498839280950421</v>
      </c>
      <c r="Z341" s="108">
        <f t="shared" si="280"/>
        <v>6.8043152465711701E-2</v>
      </c>
      <c r="AA341" s="723">
        <f t="shared" si="280"/>
        <v>0.26104796967449617</v>
      </c>
      <c r="AB341" s="723">
        <f t="shared" si="280"/>
        <v>-0.12496166474307278</v>
      </c>
      <c r="AC341" s="931">
        <f>[2]Pat!$D341/1000</f>
        <v>148.33000000000001</v>
      </c>
      <c r="AD341" s="648">
        <v>1.1372552730763901</v>
      </c>
      <c r="AE341" s="649">
        <v>1</v>
      </c>
      <c r="AF341" s="767">
        <v>133.98921723881799</v>
      </c>
      <c r="AG341" s="768">
        <f t="shared" si="295"/>
        <v>130.4280608862357</v>
      </c>
      <c r="AH341" s="769">
        <f t="shared" si="306"/>
        <v>130.4280608862357</v>
      </c>
      <c r="AI341" s="772">
        <f t="shared" si="299"/>
        <v>132.66969013222288</v>
      </c>
      <c r="AJ341" s="662">
        <f t="shared" si="307"/>
        <v>-3.5490116753019007E-3</v>
      </c>
      <c r="AK341" s="665" t="e">
        <f t="shared" si="308"/>
        <v>#N/A</v>
      </c>
      <c r="AL341" s="683"/>
      <c r="AM341" s="684" t="str">
        <f t="shared" si="316"/>
        <v/>
      </c>
      <c r="AN341" s="685">
        <f t="shared" ref="AN341:AN375" si="321">MAX(AI332:AI350)</f>
        <v>147.73463893390192</v>
      </c>
      <c r="AO341" s="686">
        <f t="shared" ref="AO341:AO375" si="322">MIN(AI332:AI350)</f>
        <v>130.40692347784477</v>
      </c>
      <c r="AP341" s="776">
        <v>136.07021656112403</v>
      </c>
      <c r="AQ341" s="691">
        <f t="shared" si="296"/>
        <v>-2.4990968007856385E-2</v>
      </c>
      <c r="AR341" s="665" t="e">
        <f t="shared" si="312"/>
        <v>#N/A</v>
      </c>
      <c r="AS341" s="683"/>
      <c r="AT341" s="684" t="str">
        <f t="shared" si="313"/>
        <v/>
      </c>
      <c r="AU341" s="695">
        <f t="shared" si="314"/>
        <v>8.7763792544002461E-2</v>
      </c>
      <c r="AV341" s="728">
        <f t="shared" si="315"/>
        <v>-4.0596439718336041E-2</v>
      </c>
      <c r="AW341" s="725">
        <f t="shared" si="263"/>
        <v>2.6479830626420231E-3</v>
      </c>
      <c r="AX341" s="726">
        <f t="shared" si="264"/>
        <v>-9.4548418918562249E-2</v>
      </c>
      <c r="AY341" s="727">
        <f t="shared" si="267"/>
        <v>6.4540302683675721E-2</v>
      </c>
      <c r="AZ341" s="724">
        <f t="shared" si="259"/>
        <v>140.03188854618759</v>
      </c>
      <c r="BA341" s="108">
        <f t="shared" si="281"/>
        <v>4.7029155077431911E-2</v>
      </c>
      <c r="BB341" s="723">
        <f t="shared" si="281"/>
        <v>0.1285735137719542</v>
      </c>
      <c r="BC341" s="723">
        <f t="shared" si="281"/>
        <v>-3.4515203617090359E-2</v>
      </c>
      <c r="BD341" s="1387">
        <f>[2]Pat!$F341</f>
        <v>1223</v>
      </c>
      <c r="BE341" s="648">
        <v>1.1449927921082099</v>
      </c>
      <c r="BF341" s="649">
        <v>1</v>
      </c>
      <c r="BG341" s="1374">
        <v>1095.38811043739</v>
      </c>
      <c r="BH341" s="1375">
        <f t="shared" si="269"/>
        <v>1068.128994723329</v>
      </c>
      <c r="BI341" s="1376">
        <f t="shared" si="268"/>
        <v>1068.128994723329</v>
      </c>
      <c r="BJ341" s="1378">
        <f t="shared" si="271"/>
        <v>1082.2975981058871</v>
      </c>
      <c r="BK341" s="335">
        <f t="shared" si="270"/>
        <v>-2.5519666735538692E-2</v>
      </c>
      <c r="BL341" s="665" t="e">
        <f t="shared" si="272"/>
        <v>#N/A</v>
      </c>
      <c r="BM341" s="683"/>
      <c r="BN341" s="684" t="str">
        <f t="shared" si="273"/>
        <v/>
      </c>
      <c r="BO341" s="685">
        <f t="shared" si="287"/>
        <v>1270.0586394264935</v>
      </c>
      <c r="BP341" s="686">
        <f t="shared" si="288"/>
        <v>741.45889728100815</v>
      </c>
      <c r="BQ341" s="776">
        <v>979.32665130880184</v>
      </c>
      <c r="BR341" s="691">
        <f t="shared" si="274"/>
        <v>0.10514463857332146</v>
      </c>
      <c r="BS341" s="665" t="e">
        <f t="shared" si="275"/>
        <v>#N/A</v>
      </c>
      <c r="BT341" s="683"/>
      <c r="BU341" s="684" t="str">
        <f t="shared" si="276"/>
        <v/>
      </c>
      <c r="BV341" s="695">
        <f t="shared" si="277"/>
        <v>0.27036145252573429</v>
      </c>
      <c r="BW341" s="728">
        <f t="shared" si="278"/>
        <v>-0.22230030336562046</v>
      </c>
      <c r="BX341" s="725">
        <f t="shared" si="282"/>
        <v>0.49713210099281024</v>
      </c>
      <c r="BY341" s="726">
        <f t="shared" si="283"/>
        <v>0.43052984388588778</v>
      </c>
      <c r="BZ341" s="943">
        <f t="shared" si="289"/>
        <v>0.55766902182480393</v>
      </c>
      <c r="CA341" s="947">
        <f t="shared" si="290"/>
        <v>921.44422323241145</v>
      </c>
      <c r="CB341" s="831">
        <f t="shared" si="284"/>
        <v>9.4779206777033151E-2</v>
      </c>
      <c r="CC341" s="723">
        <f t="shared" si="285"/>
        <v>0.2983549397125923</v>
      </c>
      <c r="CD341" s="723">
        <f t="shared" si="286"/>
        <v>-0.10879652615852599</v>
      </c>
      <c r="CE341" s="786">
        <f>[3]OUTM!M341</f>
        <v>189.78085934235401</v>
      </c>
      <c r="CF341" s="779">
        <f>[1]OUTM!$T629</f>
        <v>0</v>
      </c>
      <c r="CG341" s="781">
        <f>[1]OUTM!$U629</f>
        <v>0</v>
      </c>
    </row>
    <row r="342" spans="1:85" ht="13.8" x14ac:dyDescent="0.25">
      <c r="A342" s="14">
        <v>2021.08</v>
      </c>
      <c r="B342" s="931">
        <f>[2]Pat!$B342/1000</f>
        <v>31.998000000000001</v>
      </c>
      <c r="C342" s="648">
        <v>1.07617365051131</v>
      </c>
      <c r="D342" s="649">
        <v>1</v>
      </c>
      <c r="E342" s="767">
        <v>30.272023766344098</v>
      </c>
      <c r="F342" s="768">
        <f t="shared" si="293"/>
        <v>29.733119729141446</v>
      </c>
      <c r="G342" s="769">
        <f t="shared" si="304"/>
        <v>29.733119729141446</v>
      </c>
      <c r="H342" s="772">
        <f t="shared" si="297"/>
        <v>29.690522546549332</v>
      </c>
      <c r="I342" s="662">
        <f t="shared" si="305"/>
        <v>-4.7573094421116242E-2</v>
      </c>
      <c r="J342" s="665" t="e">
        <f t="shared" si="309"/>
        <v>#N/A</v>
      </c>
      <c r="K342" s="683"/>
      <c r="L342" s="684" t="str">
        <f t="shared" si="302"/>
        <v/>
      </c>
      <c r="M342" s="685">
        <f t="shared" si="317"/>
        <v>37.342600401394016</v>
      </c>
      <c r="N342" s="686">
        <f t="shared" si="318"/>
        <v>29.381193832703957</v>
      </c>
      <c r="O342" s="776">
        <v>37.024739200447186</v>
      </c>
      <c r="P342" s="691">
        <f t="shared" si="294"/>
        <v>-0.19808962364842997</v>
      </c>
      <c r="Q342" s="665" t="e">
        <f t="shared" si="310"/>
        <v>#N/A</v>
      </c>
      <c r="R342" s="683"/>
      <c r="S342" s="684" t="str">
        <f t="shared" si="311"/>
        <v/>
      </c>
      <c r="T342" s="695">
        <f t="shared" si="319"/>
        <v>-1.5783152074295925E-2</v>
      </c>
      <c r="U342" s="728">
        <f t="shared" si="320"/>
        <v>-0.20019693413170414</v>
      </c>
      <c r="V342" s="725">
        <f t="shared" si="260"/>
        <v>7.4540136281340263E-3</v>
      </c>
      <c r="W342" s="726">
        <f t="shared" si="261"/>
        <v>-0.24202404362386942</v>
      </c>
      <c r="X342" s="727">
        <f t="shared" si="266"/>
        <v>-1.57257532992372E-3</v>
      </c>
      <c r="Y342" s="724">
        <f t="shared" si="258"/>
        <v>34.517145621876381</v>
      </c>
      <c r="Z342" s="108">
        <f t="shared" si="280"/>
        <v>6.8043152465711701E-2</v>
      </c>
      <c r="AA342" s="723">
        <f t="shared" si="280"/>
        <v>0.26104796967449617</v>
      </c>
      <c r="AB342" s="723">
        <f t="shared" si="280"/>
        <v>-0.12496166474307278</v>
      </c>
      <c r="AC342" s="931">
        <f>[2]Pat!$D342/1000</f>
        <v>153.452</v>
      </c>
      <c r="AD342" s="648">
        <v>1.1788273946077501</v>
      </c>
      <c r="AE342" s="649">
        <v>1</v>
      </c>
      <c r="AF342" s="767">
        <v>135.99892629092199</v>
      </c>
      <c r="AG342" s="768">
        <f t="shared" si="295"/>
        <v>130.17342547511845</v>
      </c>
      <c r="AH342" s="769">
        <f t="shared" si="306"/>
        <v>130.17342547511845</v>
      </c>
      <c r="AI342" s="772">
        <f t="shared" si="299"/>
        <v>135.54142924557041</v>
      </c>
      <c r="AJ342" s="662">
        <f t="shared" si="307"/>
        <v>2.1414838179276349E-2</v>
      </c>
      <c r="AK342" s="665" t="e">
        <f t="shared" si="308"/>
        <v>#N/A</v>
      </c>
      <c r="AL342" s="683"/>
      <c r="AM342" s="684" t="str">
        <f t="shared" si="316"/>
        <v/>
      </c>
      <c r="AN342" s="685">
        <f t="shared" si="321"/>
        <v>147.79795401851888</v>
      </c>
      <c r="AO342" s="686">
        <f t="shared" si="322"/>
        <v>130.40692347784477</v>
      </c>
      <c r="AP342" s="776">
        <v>136.15619093481627</v>
      </c>
      <c r="AQ342" s="691">
        <f t="shared" si="296"/>
        <v>-4.5151210901616112E-3</v>
      </c>
      <c r="AR342" s="665" t="e">
        <f t="shared" si="312"/>
        <v>#N/A</v>
      </c>
      <c r="AS342" s="683"/>
      <c r="AT342" s="684" t="str">
        <f t="shared" si="313"/>
        <v/>
      </c>
      <c r="AU342" s="695">
        <f t="shared" si="314"/>
        <v>8.7763792544002461E-2</v>
      </c>
      <c r="AV342" s="728">
        <f t="shared" si="315"/>
        <v>-4.0596439718336041E-2</v>
      </c>
      <c r="AW342" s="725">
        <f t="shared" si="263"/>
        <v>-2.9318798134682189E-2</v>
      </c>
      <c r="AX342" s="726">
        <f t="shared" si="264"/>
        <v>-5.8396846441052364E-2</v>
      </c>
      <c r="AY342" s="727">
        <f t="shared" si="267"/>
        <v>7.2400778850252534E-2</v>
      </c>
      <c r="AZ342" s="724">
        <f t="shared" si="259"/>
        <v>139.69072677621094</v>
      </c>
      <c r="BA342" s="108">
        <f t="shared" si="281"/>
        <v>4.7029155077431911E-2</v>
      </c>
      <c r="BB342" s="723">
        <f t="shared" si="281"/>
        <v>0.1285735137719542</v>
      </c>
      <c r="BC342" s="723">
        <f t="shared" si="281"/>
        <v>-3.4515203617090359E-2</v>
      </c>
      <c r="BD342" s="1387">
        <f>[2]Pat!$F342</f>
        <v>1245</v>
      </c>
      <c r="BE342" s="648">
        <v>1.19278557381409</v>
      </c>
      <c r="BF342" s="649">
        <v>1</v>
      </c>
      <c r="BG342" s="1374">
        <v>1116.84794933323</v>
      </c>
      <c r="BH342" s="1375">
        <f t="shared" si="269"/>
        <v>1043.7751992748767</v>
      </c>
      <c r="BI342" s="1376">
        <f t="shared" si="268"/>
        <v>1043.7751992748767</v>
      </c>
      <c r="BJ342" s="1378">
        <f t="shared" si="271"/>
        <v>1082.4668867993264</v>
      </c>
      <c r="BK342" s="335">
        <f t="shared" si="270"/>
        <v>1.5640379816353442E-4</v>
      </c>
      <c r="BL342" s="665" t="e">
        <f t="shared" si="272"/>
        <v>#N/A</v>
      </c>
      <c r="BM342" s="683"/>
      <c r="BN342" s="684" t="str">
        <f t="shared" si="273"/>
        <v/>
      </c>
      <c r="BO342" s="685">
        <f t="shared" si="287"/>
        <v>1301.2568803519164</v>
      </c>
      <c r="BP342" s="686">
        <f t="shared" si="288"/>
        <v>762.38478049439641</v>
      </c>
      <c r="BQ342" s="776">
        <v>982.204041155352</v>
      </c>
      <c r="BR342" s="691">
        <f t="shared" si="274"/>
        <v>0.10207944728677432</v>
      </c>
      <c r="BS342" s="665" t="e">
        <f t="shared" si="275"/>
        <v>#N/A</v>
      </c>
      <c r="BT342" s="683"/>
      <c r="BU342" s="684" t="str">
        <f t="shared" si="276"/>
        <v/>
      </c>
      <c r="BV342" s="695">
        <f t="shared" si="277"/>
        <v>0.29587427324721949</v>
      </c>
      <c r="BW342" s="728">
        <f t="shared" si="278"/>
        <v>-0.20260152626142791</v>
      </c>
      <c r="BX342" s="725">
        <f t="shared" si="282"/>
        <v>0.41923082440269122</v>
      </c>
      <c r="BY342" s="726">
        <f t="shared" si="283"/>
        <v>0.34626414646108672</v>
      </c>
      <c r="BZ342" s="943">
        <f t="shared" si="289"/>
        <v>0.52410158233097692</v>
      </c>
      <c r="CA342" s="947">
        <f t="shared" si="290"/>
        <v>948.09031663846986</v>
      </c>
      <c r="CB342" s="831">
        <f t="shared" si="284"/>
        <v>9.4779206777033151E-2</v>
      </c>
      <c r="CC342" s="723">
        <f t="shared" si="285"/>
        <v>0.2983549397125923</v>
      </c>
      <c r="CD342" s="723">
        <f t="shared" si="286"/>
        <v>-0.10879652615852599</v>
      </c>
      <c r="CE342" s="786">
        <f>[3]OUTM!M342</f>
        <v>195.27457701941196</v>
      </c>
      <c r="CF342" s="779">
        <f>[1]OUTM!$T630</f>
        <v>0</v>
      </c>
      <c r="CG342" s="781">
        <f>[1]OUTM!$U630</f>
        <v>0</v>
      </c>
    </row>
    <row r="343" spans="1:85" ht="13.8" x14ac:dyDescent="0.25">
      <c r="A343" s="14">
        <v>2021.09</v>
      </c>
      <c r="B343" s="931">
        <f>[2]Pat!$B343/1000</f>
        <v>32.137</v>
      </c>
      <c r="C343" s="648">
        <v>1.07300126284095</v>
      </c>
      <c r="D343" s="649">
        <v>1</v>
      </c>
      <c r="E343" s="767">
        <v>29.576848596342401</v>
      </c>
      <c r="F343" s="768">
        <f t="shared" si="293"/>
        <v>29.950570528604903</v>
      </c>
      <c r="G343" s="769">
        <f t="shared" si="304"/>
        <v>29.950570528604903</v>
      </c>
      <c r="H343" s="772">
        <f t="shared" si="297"/>
        <v>29.586246332452419</v>
      </c>
      <c r="I343" s="662">
        <f t="shared" si="305"/>
        <v>-3.5182862909953262E-3</v>
      </c>
      <c r="J343" s="665" t="e">
        <f t="shared" si="309"/>
        <v>#N/A</v>
      </c>
      <c r="K343" s="683"/>
      <c r="L343" s="684" t="str">
        <f t="shared" si="302"/>
        <v/>
      </c>
      <c r="M343" s="685">
        <f t="shared" si="317"/>
        <v>36.20817103486808</v>
      </c>
      <c r="N343" s="686">
        <f t="shared" si="318"/>
        <v>29.381193832703957</v>
      </c>
      <c r="O343" s="776">
        <v>36.871683887312763</v>
      </c>
      <c r="P343" s="691">
        <f t="shared" si="294"/>
        <v>-0.19758895680289779</v>
      </c>
      <c r="Q343" s="665" t="e">
        <f t="shared" si="310"/>
        <v>#N/A</v>
      </c>
      <c r="R343" s="683"/>
      <c r="S343" s="684" t="str">
        <f t="shared" si="311"/>
        <v/>
      </c>
      <c r="T343" s="695">
        <f t="shared" si="319"/>
        <v>-1.5783152074295925E-2</v>
      </c>
      <c r="U343" s="728">
        <f t="shared" si="320"/>
        <v>-0.20019693413170414</v>
      </c>
      <c r="V343" s="725">
        <f t="shared" si="260"/>
        <v>-0.10777400945865623</v>
      </c>
      <c r="W343" s="726">
        <f t="shared" si="261"/>
        <v>-0.24766854543759609</v>
      </c>
      <c r="X343" s="727">
        <f t="shared" si="266"/>
        <v>-3.0496309976243086E-2</v>
      </c>
      <c r="Y343" s="724">
        <f t="shared" ref="Y343:Y382" si="323">Y342+(H343-H331)/12</f>
        <v>34.219329782066445</v>
      </c>
      <c r="Z343" s="108">
        <f t="shared" si="280"/>
        <v>6.8043152465711701E-2</v>
      </c>
      <c r="AA343" s="723">
        <f t="shared" si="280"/>
        <v>0.26104796967449617</v>
      </c>
      <c r="AB343" s="723">
        <f t="shared" si="280"/>
        <v>-0.12496166474307278</v>
      </c>
      <c r="AC343" s="931">
        <f>[2]Pat!$D343/1000</f>
        <v>161.24100000000001</v>
      </c>
      <c r="AD343" s="648">
        <v>1.0650646837151301</v>
      </c>
      <c r="AE343" s="649">
        <v>1</v>
      </c>
      <c r="AF343" s="767">
        <v>138.91561135863</v>
      </c>
      <c r="AG343" s="768">
        <f t="shared" si="295"/>
        <v>151.39080514580905</v>
      </c>
      <c r="AH343" s="769">
        <f t="shared" si="306"/>
        <v>151.39080514580905</v>
      </c>
      <c r="AI343" s="772">
        <f t="shared" si="299"/>
        <v>142.19330727129272</v>
      </c>
      <c r="AJ343" s="662">
        <f t="shared" si="307"/>
        <v>4.7910106181500697E-2</v>
      </c>
      <c r="AK343" s="665" t="e">
        <f t="shared" si="308"/>
        <v>#N/A</v>
      </c>
      <c r="AL343" s="683"/>
      <c r="AM343" s="684" t="str">
        <f t="shared" si="316"/>
        <v/>
      </c>
      <c r="AN343" s="685">
        <f t="shared" si="321"/>
        <v>147.79795401851888</v>
      </c>
      <c r="AO343" s="686">
        <f t="shared" si="322"/>
        <v>130.40692347784477</v>
      </c>
      <c r="AP343" s="776">
        <v>136.25112049360834</v>
      </c>
      <c r="AQ343" s="691">
        <f t="shared" si="296"/>
        <v>4.3612021362885889E-2</v>
      </c>
      <c r="AR343" s="665" t="e">
        <f t="shared" si="312"/>
        <v>#N/A</v>
      </c>
      <c r="AS343" s="683"/>
      <c r="AT343" s="684" t="str">
        <f t="shared" si="313"/>
        <v/>
      </c>
      <c r="AU343" s="695">
        <f t="shared" si="314"/>
        <v>8.7763792544002461E-2</v>
      </c>
      <c r="AV343" s="728">
        <f t="shared" si="315"/>
        <v>-4.0596439718336041E-2</v>
      </c>
      <c r="AW343" s="725">
        <f t="shared" si="263"/>
        <v>1.6196438464233687E-2</v>
      </c>
      <c r="AX343" s="726">
        <f t="shared" si="264"/>
        <v>3.3324581115908858E-2</v>
      </c>
      <c r="AY343" s="727">
        <f t="shared" si="267"/>
        <v>9.599750287295139E-2</v>
      </c>
      <c r="AZ343" s="724">
        <f t="shared" ref="AZ343:AZ382" si="324">AZ342+(AI343-AI331)/12</f>
        <v>139.87958668098861</v>
      </c>
      <c r="BA343" s="108">
        <f t="shared" si="281"/>
        <v>4.7029155077431911E-2</v>
      </c>
      <c r="BB343" s="723">
        <f t="shared" si="281"/>
        <v>0.1285735137719542</v>
      </c>
      <c r="BC343" s="723">
        <f t="shared" si="281"/>
        <v>-3.4515203617090359E-2</v>
      </c>
      <c r="BD343" s="1387">
        <f>[2]Pat!$F343</f>
        <v>1396</v>
      </c>
      <c r="BE343" s="648">
        <v>1.1889065609582801</v>
      </c>
      <c r="BF343" s="649">
        <v>1</v>
      </c>
      <c r="BG343" s="1374">
        <v>1148.0525311974</v>
      </c>
      <c r="BH343" s="1375">
        <f t="shared" si="269"/>
        <v>1174.1881539242233</v>
      </c>
      <c r="BI343" s="1376">
        <f t="shared" si="268"/>
        <v>1174.1881539242233</v>
      </c>
      <c r="BJ343" s="1378">
        <f t="shared" si="271"/>
        <v>1131.5274571014556</v>
      </c>
      <c r="BK343" s="335">
        <f t="shared" si="270"/>
        <v>4.432586104044741E-2</v>
      </c>
      <c r="BL343" s="665" t="e">
        <f t="shared" si="272"/>
        <v>#N/A</v>
      </c>
      <c r="BM343" s="683"/>
      <c r="BN343" s="684" t="str">
        <f t="shared" si="273"/>
        <v/>
      </c>
      <c r="BO343" s="685">
        <f t="shared" si="287"/>
        <v>1303.4777023628412</v>
      </c>
      <c r="BP343" s="686">
        <f t="shared" si="288"/>
        <v>821.45272298745328</v>
      </c>
      <c r="BQ343" s="776">
        <v>985.02516068195769</v>
      </c>
      <c r="BR343" s="691">
        <f t="shared" si="274"/>
        <v>0.14872949673495728</v>
      </c>
      <c r="BS343" s="665" t="e">
        <f t="shared" si="275"/>
        <v>#N/A</v>
      </c>
      <c r="BT343" s="683"/>
      <c r="BU343" s="684" t="str">
        <f t="shared" si="276"/>
        <v/>
      </c>
      <c r="BV343" s="695">
        <f t="shared" si="277"/>
        <v>0.29587427324721949</v>
      </c>
      <c r="BW343" s="728">
        <f t="shared" si="278"/>
        <v>-0.14330773501337102</v>
      </c>
      <c r="BX343" s="725">
        <f t="shared" si="282"/>
        <v>0.50549143548080444</v>
      </c>
      <c r="BY343" s="726">
        <f t="shared" si="283"/>
        <v>0.38615890749798809</v>
      </c>
      <c r="BZ343" s="943">
        <f t="shared" si="289"/>
        <v>0.53229680076745778</v>
      </c>
      <c r="CA343" s="947">
        <f t="shared" si="290"/>
        <v>979.75093284967443</v>
      </c>
      <c r="CB343" s="831">
        <f t="shared" si="284"/>
        <v>9.4779206777033151E-2</v>
      </c>
      <c r="CC343" s="723">
        <f t="shared" si="285"/>
        <v>0.2983549397125923</v>
      </c>
      <c r="CD343" s="723">
        <f t="shared" si="286"/>
        <v>-0.10879652615852599</v>
      </c>
      <c r="CE343" s="786">
        <f>[3]OUTM!M343</f>
        <v>199.6922928723294</v>
      </c>
      <c r="CF343" s="779">
        <f>[1]OUTM!$T631</f>
        <v>0</v>
      </c>
      <c r="CG343" s="781">
        <f>[1]OUTM!$U631</f>
        <v>0</v>
      </c>
    </row>
    <row r="344" spans="1:85" ht="13.8" x14ac:dyDescent="0.25">
      <c r="A344" s="14">
        <v>2021.1</v>
      </c>
      <c r="B344" s="931">
        <f>[2]Pat!$B344/1000</f>
        <v>28.24</v>
      </c>
      <c r="C344" s="648">
        <v>0.98360457456425698</v>
      </c>
      <c r="D344" s="649">
        <v>1</v>
      </c>
      <c r="E344" s="767">
        <v>29.455105231606499</v>
      </c>
      <c r="F344" s="768">
        <f t="shared" si="293"/>
        <v>28.710724543458429</v>
      </c>
      <c r="G344" s="769">
        <f t="shared" si="304"/>
        <v>28.710724543458429</v>
      </c>
      <c r="H344" s="772">
        <f t="shared" si="297"/>
        <v>29.381193832703957</v>
      </c>
      <c r="I344" s="662">
        <f t="shared" si="305"/>
        <v>-6.9547982986066003E-3</v>
      </c>
      <c r="J344" s="665">
        <f t="shared" si="309"/>
        <v>26.381193832703957</v>
      </c>
      <c r="K344" s="683">
        <v>-1</v>
      </c>
      <c r="L344" s="684">
        <f t="shared" si="302"/>
        <v>-1</v>
      </c>
      <c r="M344" s="685">
        <f t="shared" si="317"/>
        <v>36.20817103486808</v>
      </c>
      <c r="N344" s="686">
        <f t="shared" si="318"/>
        <v>29.381193832703957</v>
      </c>
      <c r="O344" s="776">
        <v>36.735535391836294</v>
      </c>
      <c r="P344" s="691">
        <f t="shared" si="294"/>
        <v>-0.20019693413170414</v>
      </c>
      <c r="Q344" s="665" t="e">
        <f t="shared" si="310"/>
        <v>#N/A</v>
      </c>
      <c r="R344" s="683" t="s">
        <v>254</v>
      </c>
      <c r="S344" s="684">
        <f t="shared" si="311"/>
        <v>-1</v>
      </c>
      <c r="T344" s="695">
        <f t="shared" si="319"/>
        <v>-1.5783152074295925E-2</v>
      </c>
      <c r="U344" s="728">
        <f t="shared" si="320"/>
        <v>-0.20019693413170414</v>
      </c>
      <c r="V344" s="725">
        <f t="shared" ref="V344:V394" si="325">H344/H332-1</f>
        <v>-0.19853883444583431</v>
      </c>
      <c r="W344" s="726">
        <f t="shared" ref="W344:W394" si="326">(H344/Y343)^W$9-1</f>
        <v>-0.24528877289759787</v>
      </c>
      <c r="X344" s="727">
        <f t="shared" si="266"/>
        <v>-6.5410665065389173E-2</v>
      </c>
      <c r="Y344" s="724">
        <f t="shared" si="323"/>
        <v>33.612801332437954</v>
      </c>
      <c r="Z344" s="108">
        <f t="shared" ref="Z344:AB371" si="327">Z$11</f>
        <v>6.8043152465711701E-2</v>
      </c>
      <c r="AA344" s="723">
        <f t="shared" si="327"/>
        <v>0.26104796967449617</v>
      </c>
      <c r="AB344" s="723">
        <f t="shared" si="327"/>
        <v>-0.12496166474307278</v>
      </c>
      <c r="AC344" s="931">
        <f>[2]Pat!$D344/1000</f>
        <v>140.898</v>
      </c>
      <c r="AD344" s="648">
        <v>1.0374015185848899</v>
      </c>
      <c r="AE344" s="649">
        <v>1</v>
      </c>
      <c r="AF344" s="767">
        <v>141.07968606733201</v>
      </c>
      <c r="AG344" s="768">
        <f t="shared" si="295"/>
        <v>135.8181933184344</v>
      </c>
      <c r="AH344" s="769">
        <f t="shared" si="306"/>
        <v>135.8181933184344</v>
      </c>
      <c r="AI344" s="772">
        <f t="shared" si="299"/>
        <v>141.09680358944399</v>
      </c>
      <c r="AJ344" s="662">
        <f t="shared" si="307"/>
        <v>-7.7412455687138788E-3</v>
      </c>
      <c r="AK344" s="665" t="e">
        <f t="shared" si="308"/>
        <v>#N/A</v>
      </c>
      <c r="AL344" s="683"/>
      <c r="AM344" s="684" t="str">
        <f t="shared" ref="AM344:AM394" si="328">IF(AI344=AN344,1,IF(AI344=AO344,-1,""))</f>
        <v/>
      </c>
      <c r="AN344" s="685">
        <f t="shared" si="321"/>
        <v>147.79795401851888</v>
      </c>
      <c r="AO344" s="686">
        <f t="shared" si="322"/>
        <v>130.40692347784477</v>
      </c>
      <c r="AP344" s="776">
        <v>136.3550323949255</v>
      </c>
      <c r="AQ344" s="691">
        <f t="shared" si="296"/>
        <v>3.4775182926764847E-2</v>
      </c>
      <c r="AR344" s="665" t="e">
        <f t="shared" si="312"/>
        <v>#N/A</v>
      </c>
      <c r="AS344" s="683"/>
      <c r="AT344" s="684" t="str">
        <f t="shared" si="313"/>
        <v/>
      </c>
      <c r="AU344" s="695">
        <f t="shared" si="314"/>
        <v>8.7763792544002461E-2</v>
      </c>
      <c r="AV344" s="728">
        <f t="shared" si="315"/>
        <v>-4.8000060657795274E-2</v>
      </c>
      <c r="AW344" s="725">
        <f t="shared" ref="AW344:AW394" si="329">AI344/AI332-1</f>
        <v>-2.3398465517749933E-2</v>
      </c>
      <c r="AX344" s="726">
        <f t="shared" ref="AX344:AX394" si="330">(AI344/AZ343)^AX$9-1</f>
        <v>1.6124147624301921E-2</v>
      </c>
      <c r="AY344" s="727">
        <f t="shared" si="267"/>
        <v>5.6984836263489269E-2</v>
      </c>
      <c r="AZ344" s="724">
        <f t="shared" si="324"/>
        <v>139.59787431955942</v>
      </c>
      <c r="BA344" s="108">
        <f t="shared" ref="BA344:BC371" si="331">BA$11</f>
        <v>4.7029155077431911E-2</v>
      </c>
      <c r="BB344" s="723">
        <f t="shared" si="331"/>
        <v>0.1285735137719542</v>
      </c>
      <c r="BC344" s="723">
        <f t="shared" si="331"/>
        <v>-3.4515203617090359E-2</v>
      </c>
      <c r="BD344" s="1387">
        <f>[2]Pat!$F344</f>
        <v>1263</v>
      </c>
      <c r="BE344" s="648">
        <v>1.1137975499589401</v>
      </c>
      <c r="BF344" s="649">
        <v>1</v>
      </c>
      <c r="BG344" s="1374">
        <v>1183.6496342967801</v>
      </c>
      <c r="BH344" s="1375">
        <f t="shared" si="269"/>
        <v>1133.9583212824989</v>
      </c>
      <c r="BI344" s="1376">
        <f t="shared" si="268"/>
        <v>1133.9583212824989</v>
      </c>
      <c r="BJ344" s="1378">
        <f t="shared" si="271"/>
        <v>1189.6563903215424</v>
      </c>
      <c r="BK344" s="335">
        <f t="shared" si="270"/>
        <v>5.0096065893596976E-2</v>
      </c>
      <c r="BL344" s="665" t="e">
        <f t="shared" si="272"/>
        <v>#N/A</v>
      </c>
      <c r="BM344" s="683"/>
      <c r="BN344" s="684" t="str">
        <f t="shared" si="273"/>
        <v/>
      </c>
      <c r="BO344" s="685">
        <f t="shared" si="287"/>
        <v>1303.4777023628412</v>
      </c>
      <c r="BP344" s="686">
        <f t="shared" si="288"/>
        <v>880.30812024180341</v>
      </c>
      <c r="BQ344" s="776">
        <v>987.77642336584768</v>
      </c>
      <c r="BR344" s="691">
        <f t="shared" si="274"/>
        <v>0.20437819954012348</v>
      </c>
      <c r="BS344" s="665" t="e">
        <f t="shared" si="275"/>
        <v>#N/A</v>
      </c>
      <c r="BT344" s="683"/>
      <c r="BU344" s="684" t="str">
        <f t="shared" si="276"/>
        <v/>
      </c>
      <c r="BV344" s="695">
        <f t="shared" si="277"/>
        <v>0.29587427324721949</v>
      </c>
      <c r="BW344" s="728">
        <f t="shared" si="278"/>
        <v>-8.4643678983924553E-2</v>
      </c>
      <c r="BX344" s="725">
        <f t="shared" si="282"/>
        <v>0.60448056484872192</v>
      </c>
      <c r="BY344" s="726">
        <f t="shared" si="283"/>
        <v>0.43100641466422607</v>
      </c>
      <c r="BZ344" s="943">
        <f t="shared" si="289"/>
        <v>0.52583081650366403</v>
      </c>
      <c r="CA344" s="947">
        <f t="shared" si="290"/>
        <v>1017.1007239363856</v>
      </c>
      <c r="CB344" s="831">
        <f t="shared" si="284"/>
        <v>9.4779206777033151E-2</v>
      </c>
      <c r="CC344" s="723">
        <f t="shared" si="285"/>
        <v>0.2983549397125923</v>
      </c>
      <c r="CD344" s="723">
        <f t="shared" si="286"/>
        <v>-0.10879652615852599</v>
      </c>
      <c r="CE344" s="786">
        <f>[3]OUTM!M344</f>
        <v>198.72619195681756</v>
      </c>
      <c r="CF344" s="779">
        <f>[1]OUTM!$T632</f>
        <v>0</v>
      </c>
      <c r="CG344" s="781">
        <f>[1]OUTM!$U632</f>
        <v>0</v>
      </c>
    </row>
    <row r="345" spans="1:85" ht="13.8" x14ac:dyDescent="0.25">
      <c r="A345" s="14">
        <v>2021.11</v>
      </c>
      <c r="B345" s="931">
        <f>[2]Pat!$B345/1000</f>
        <v>28.734999999999999</v>
      </c>
      <c r="C345" s="648">
        <v>0.95298089074575199</v>
      </c>
      <c r="D345" s="649">
        <v>1</v>
      </c>
      <c r="E345" s="767">
        <v>29.9020611128425</v>
      </c>
      <c r="F345" s="768">
        <f t="shared" si="293"/>
        <v>30.152755715294063</v>
      </c>
      <c r="G345" s="769">
        <f t="shared" si="304"/>
        <v>30.152755715294063</v>
      </c>
      <c r="H345" s="772">
        <f t="shared" si="297"/>
        <v>29.857558510961919</v>
      </c>
      <c r="I345" s="662">
        <f t="shared" si="305"/>
        <v>1.6083220115320967E-2</v>
      </c>
      <c r="J345" s="665" t="e">
        <f t="shared" si="309"/>
        <v>#N/A</v>
      </c>
      <c r="K345" s="683"/>
      <c r="L345" s="684" t="str">
        <f t="shared" si="302"/>
        <v/>
      </c>
      <c r="M345" s="685">
        <f t="shared" si="317"/>
        <v>36.20817103486808</v>
      </c>
      <c r="N345" s="686">
        <f t="shared" si="318"/>
        <v>29.381193832703957</v>
      </c>
      <c r="O345" s="776">
        <v>36.61614800231294</v>
      </c>
      <c r="P345" s="691">
        <f t="shared" si="294"/>
        <v>-0.18457947818334408</v>
      </c>
      <c r="Q345" s="665" t="e">
        <f t="shared" si="310"/>
        <v>#N/A</v>
      </c>
      <c r="R345" s="683"/>
      <c r="S345" s="684" t="str">
        <f t="shared" si="311"/>
        <v/>
      </c>
      <c r="T345" s="695">
        <f t="shared" si="319"/>
        <v>-1.5783152074295925E-2</v>
      </c>
      <c r="U345" s="728">
        <f t="shared" si="320"/>
        <v>-0.20019693413170414</v>
      </c>
      <c r="V345" s="725">
        <f t="shared" si="325"/>
        <v>-0.20044243866189559</v>
      </c>
      <c r="W345" s="726">
        <f t="shared" si="326"/>
        <v>-0.1964468358189897</v>
      </c>
      <c r="X345" s="727">
        <f t="shared" si="266"/>
        <v>-7.6680235535939723E-2</v>
      </c>
      <c r="Y345" s="724">
        <f t="shared" si="323"/>
        <v>32.989047841568613</v>
      </c>
      <c r="Z345" s="108">
        <f t="shared" si="327"/>
        <v>6.8043152465711701E-2</v>
      </c>
      <c r="AA345" s="723">
        <f t="shared" si="327"/>
        <v>0.26104796967449617</v>
      </c>
      <c r="AB345" s="723">
        <f t="shared" si="327"/>
        <v>-0.12496166474307278</v>
      </c>
      <c r="AC345" s="931">
        <f>[2]Pat!$D345/1000</f>
        <v>152.91200000000001</v>
      </c>
      <c r="AD345" s="648">
        <v>1.08172025735752</v>
      </c>
      <c r="AE345" s="649">
        <v>1</v>
      </c>
      <c r="AF345" s="767">
        <v>141.69713776031199</v>
      </c>
      <c r="AG345" s="768">
        <f t="shared" si="295"/>
        <v>141.36002257509816</v>
      </c>
      <c r="AH345" s="769">
        <f t="shared" si="306"/>
        <v>141.36002257509816</v>
      </c>
      <c r="AI345" s="772">
        <f t="shared" si="299"/>
        <v>142.11253836617902</v>
      </c>
      <c r="AJ345" s="662">
        <f t="shared" si="307"/>
        <v>7.1730623355798643E-3</v>
      </c>
      <c r="AK345" s="665" t="e">
        <f t="shared" si="308"/>
        <v>#N/A</v>
      </c>
      <c r="AL345" s="683"/>
      <c r="AM345" s="684" t="str">
        <f t="shared" si="328"/>
        <v/>
      </c>
      <c r="AN345" s="685">
        <f t="shared" si="321"/>
        <v>147.79795401851888</v>
      </c>
      <c r="AO345" s="686">
        <f t="shared" si="322"/>
        <v>122.06874311371197</v>
      </c>
      <c r="AP345" s="776">
        <v>136.46798464866851</v>
      </c>
      <c r="AQ345" s="691">
        <f t="shared" si="296"/>
        <v>4.1361743064076251E-2</v>
      </c>
      <c r="AR345" s="665" t="e">
        <f t="shared" si="312"/>
        <v>#N/A</v>
      </c>
      <c r="AS345" s="683"/>
      <c r="AT345" s="684" t="str">
        <f t="shared" si="313"/>
        <v/>
      </c>
      <c r="AU345" s="695">
        <f t="shared" si="314"/>
        <v>8.7763792544002461E-2</v>
      </c>
      <c r="AV345" s="728">
        <f t="shared" si="315"/>
        <v>-0.11489344228913245</v>
      </c>
      <c r="AW345" s="725">
        <f t="shared" si="329"/>
        <v>-3.5885731308358038E-2</v>
      </c>
      <c r="AX345" s="726">
        <f t="shared" si="330"/>
        <v>3.3509142365368394E-2</v>
      </c>
      <c r="AY345" s="727">
        <f t="shared" si="267"/>
        <v>4.0030546423523328E-2</v>
      </c>
      <c r="AZ345" s="724">
        <f t="shared" si="324"/>
        <v>139.15707142124407</v>
      </c>
      <c r="BA345" s="108">
        <f t="shared" si="331"/>
        <v>4.7029155077431911E-2</v>
      </c>
      <c r="BB345" s="723">
        <f t="shared" si="331"/>
        <v>0.1285735137719542</v>
      </c>
      <c r="BC345" s="723">
        <f t="shared" si="331"/>
        <v>-3.4515203617090359E-2</v>
      </c>
      <c r="BD345" s="1387">
        <f>[2]Pat!$F345</f>
        <v>1482</v>
      </c>
      <c r="BE345" s="648">
        <v>1.1256943601862399</v>
      </c>
      <c r="BF345" s="649">
        <v>1</v>
      </c>
      <c r="BG345" s="1374">
        <v>1212.4421729323101</v>
      </c>
      <c r="BH345" s="1375">
        <f t="shared" si="269"/>
        <v>1316.5207647969482</v>
      </c>
      <c r="BI345" s="1376">
        <f t="shared" si="268"/>
        <v>1316.5207647969482</v>
      </c>
      <c r="BJ345" s="1378">
        <f t="shared" si="271"/>
        <v>1258.2231530898525</v>
      </c>
      <c r="BK345" s="335">
        <f t="shared" si="270"/>
        <v>5.6036011941983335E-2</v>
      </c>
      <c r="BL345" s="665" t="e">
        <f t="shared" si="272"/>
        <v>#N/A</v>
      </c>
      <c r="BM345" s="683"/>
      <c r="BN345" s="684" t="str">
        <f t="shared" si="273"/>
        <v/>
      </c>
      <c r="BO345" s="685">
        <f t="shared" si="287"/>
        <v>1303.4777023628412</v>
      </c>
      <c r="BP345" s="686">
        <f t="shared" si="288"/>
        <v>962.40583527818126</v>
      </c>
      <c r="BQ345" s="776">
        <v>990.44500333999554</v>
      </c>
      <c r="BR345" s="691">
        <f t="shared" si="274"/>
        <v>0.27036145252573429</v>
      </c>
      <c r="BS345" s="665" t="e">
        <f t="shared" si="275"/>
        <v>#N/A</v>
      </c>
      <c r="BT345" s="683"/>
      <c r="BU345" s="684" t="str">
        <f t="shared" si="276"/>
        <v/>
      </c>
      <c r="BV345" s="695">
        <f t="shared" si="277"/>
        <v>0.29587427324721949</v>
      </c>
      <c r="BW345" s="728">
        <f t="shared" si="278"/>
        <v>-2.284670249221632E-3</v>
      </c>
      <c r="BX345" s="725">
        <f t="shared" si="282"/>
        <v>0.650378109953758</v>
      </c>
      <c r="BY345" s="726">
        <f t="shared" si="283"/>
        <v>0.48106118902074768</v>
      </c>
      <c r="BZ345" s="943">
        <f t="shared" si="289"/>
        <v>0.52829512289514846</v>
      </c>
      <c r="CA345" s="947">
        <f t="shared" si="290"/>
        <v>1058.4205883193404</v>
      </c>
      <c r="CB345" s="831">
        <f t="shared" si="284"/>
        <v>9.4779206777033151E-2</v>
      </c>
      <c r="CC345" s="723">
        <f t="shared" si="285"/>
        <v>0.2983549397125923</v>
      </c>
      <c r="CD345" s="723">
        <f t="shared" si="286"/>
        <v>-0.10879652615852599</v>
      </c>
      <c r="CE345" s="786">
        <f>[3]OUTM!M345</f>
        <v>202.76449543495559</v>
      </c>
      <c r="CF345" s="779">
        <f>[1]OUTM!$T633</f>
        <v>0</v>
      </c>
      <c r="CG345" s="781">
        <f>[1]OUTM!$U633</f>
        <v>0</v>
      </c>
    </row>
    <row r="346" spans="1:85" ht="13.8" x14ac:dyDescent="0.25">
      <c r="A346" s="14">
        <v>2021.12</v>
      </c>
      <c r="B346" s="931">
        <f>[2]Pat!$B346/1000</f>
        <v>17.95</v>
      </c>
      <c r="C346" s="648">
        <v>0.59018876633069295</v>
      </c>
      <c r="D346" s="649">
        <v>1</v>
      </c>
      <c r="E346" s="767">
        <v>30.9104491493047</v>
      </c>
      <c r="F346" s="768">
        <f t="shared" si="293"/>
        <v>30.413998069801121</v>
      </c>
      <c r="G346" s="769">
        <f t="shared" si="304"/>
        <v>30.413998069801121</v>
      </c>
      <c r="H346" s="772">
        <f t="shared" si="297"/>
        <v>30.756866927656077</v>
      </c>
      <c r="I346" s="662">
        <f t="shared" si="305"/>
        <v>2.9675259809656272E-2</v>
      </c>
      <c r="J346" s="665" t="e">
        <f t="shared" si="309"/>
        <v>#N/A</v>
      </c>
      <c r="K346" s="683"/>
      <c r="L346" s="684" t="str">
        <f t="shared" si="302"/>
        <v/>
      </c>
      <c r="M346" s="685">
        <f t="shared" si="317"/>
        <v>35.945083917847178</v>
      </c>
      <c r="N346" s="686">
        <f t="shared" si="318"/>
        <v>29.381193832703957</v>
      </c>
      <c r="O346" s="776">
        <v>36.513337822502244</v>
      </c>
      <c r="P346" s="691">
        <f t="shared" si="294"/>
        <v>-0.15765392150203805</v>
      </c>
      <c r="Q346" s="665" t="e">
        <f t="shared" si="310"/>
        <v>#N/A</v>
      </c>
      <c r="R346" s="683"/>
      <c r="S346" s="684" t="str">
        <f t="shared" si="311"/>
        <v/>
      </c>
      <c r="T346" s="695">
        <f t="shared" si="319"/>
        <v>-1.5783152074295925E-2</v>
      </c>
      <c r="U346" s="728">
        <f t="shared" si="320"/>
        <v>-0.20019693413170414</v>
      </c>
      <c r="V346" s="725">
        <f t="shared" si="325"/>
        <v>-0.14282313338467867</v>
      </c>
      <c r="W346" s="726">
        <f t="shared" si="326"/>
        <v>-0.12132998044576682</v>
      </c>
      <c r="X346" s="727">
        <f t="shared" si="266"/>
        <v>-7.4740132584844576E-2</v>
      </c>
      <c r="Y346" s="724">
        <f t="shared" si="323"/>
        <v>32.56198777586625</v>
      </c>
      <c r="Z346" s="108">
        <f t="shared" si="327"/>
        <v>6.8043152465711701E-2</v>
      </c>
      <c r="AA346" s="723">
        <f t="shared" si="327"/>
        <v>0.26104796967449617</v>
      </c>
      <c r="AB346" s="723">
        <f t="shared" si="327"/>
        <v>-0.12496166474307278</v>
      </c>
      <c r="AC346" s="931">
        <f>[2]Pat!$D346/1000</f>
        <v>150.78200000000001</v>
      </c>
      <c r="AD346" s="648">
        <v>1.0058039749804899</v>
      </c>
      <c r="AE346" s="649">
        <v>1</v>
      </c>
      <c r="AF346" s="767">
        <v>141.592036790572</v>
      </c>
      <c r="AG346" s="768">
        <f t="shared" si="295"/>
        <v>149.91191499608541</v>
      </c>
      <c r="AH346" s="769">
        <f t="shared" si="306"/>
        <v>149.91191499608541</v>
      </c>
      <c r="AI346" s="772">
        <f t="shared" si="299"/>
        <v>143.70841790588645</v>
      </c>
      <c r="AJ346" s="662">
        <f t="shared" si="307"/>
        <v>1.1167103664443723E-2</v>
      </c>
      <c r="AK346" s="665" t="e">
        <f t="shared" si="308"/>
        <v>#N/A</v>
      </c>
      <c r="AL346" s="683"/>
      <c r="AM346" s="684" t="str">
        <f t="shared" si="328"/>
        <v/>
      </c>
      <c r="AN346" s="685">
        <f t="shared" si="321"/>
        <v>147.79795401851888</v>
      </c>
      <c r="AO346" s="686">
        <f t="shared" si="322"/>
        <v>120.27303333434635</v>
      </c>
      <c r="AP346" s="776">
        <v>136.5900598845262</v>
      </c>
      <c r="AQ346" s="691">
        <f t="shared" si="296"/>
        <v>5.2114758770719805E-2</v>
      </c>
      <c r="AR346" s="665" t="e">
        <f t="shared" si="312"/>
        <v>#N/A</v>
      </c>
      <c r="AS346" s="683"/>
      <c r="AT346" s="684" t="str">
        <f t="shared" si="313"/>
        <v/>
      </c>
      <c r="AU346" s="695">
        <f t="shared" si="314"/>
        <v>8.7763792544002461E-2</v>
      </c>
      <c r="AV346" s="728">
        <f t="shared" si="315"/>
        <v>-0.12925547638137524</v>
      </c>
      <c r="AW346" s="725">
        <f t="shared" si="329"/>
        <v>1.5999012524323675E-2</v>
      </c>
      <c r="AX346" s="726">
        <f t="shared" si="330"/>
        <v>6.1215437675706363E-2</v>
      </c>
      <c r="AY346" s="727">
        <f t="shared" si="267"/>
        <v>3.486333833058386E-2</v>
      </c>
      <c r="AZ346" s="724">
        <f t="shared" si="324"/>
        <v>139.34565368933559</v>
      </c>
      <c r="BA346" s="108">
        <f t="shared" si="331"/>
        <v>4.7029155077431911E-2</v>
      </c>
      <c r="BB346" s="723">
        <f t="shared" si="331"/>
        <v>0.1285735137719542</v>
      </c>
      <c r="BC346" s="723">
        <f t="shared" si="331"/>
        <v>-3.4515203617090359E-2</v>
      </c>
      <c r="BD346" s="1387">
        <f>[2]Pat!$F346</f>
        <v>1270</v>
      </c>
      <c r="BE346" s="648">
        <v>1.0032445390652001</v>
      </c>
      <c r="BF346" s="649">
        <v>1</v>
      </c>
      <c r="BG346" s="1374">
        <v>1233.9460707339099</v>
      </c>
      <c r="BH346" s="1375">
        <f t="shared" si="269"/>
        <v>1265.8927614830143</v>
      </c>
      <c r="BI346" s="1376">
        <f t="shared" si="268"/>
        <v>1265.8927614830143</v>
      </c>
      <c r="BJ346" s="1378">
        <f t="shared" si="271"/>
        <v>1249.8433114287986</v>
      </c>
      <c r="BK346" s="335">
        <f t="shared" si="270"/>
        <v>-6.6823371406689114E-3</v>
      </c>
      <c r="BL346" s="665" t="e">
        <f t="shared" si="272"/>
        <v>#N/A</v>
      </c>
      <c r="BM346" s="683"/>
      <c r="BN346" s="684" t="str">
        <f t="shared" si="273"/>
        <v/>
      </c>
      <c r="BO346" s="685">
        <f t="shared" si="287"/>
        <v>1303.4777023628412</v>
      </c>
      <c r="BP346" s="686">
        <f t="shared" si="288"/>
        <v>1047.7105427081378</v>
      </c>
      <c r="BQ346" s="776">
        <v>993.01912291996553</v>
      </c>
      <c r="BR346" s="691">
        <f t="shared" si="274"/>
        <v>0.25862965030687768</v>
      </c>
      <c r="BS346" s="665" t="e">
        <f t="shared" si="275"/>
        <v>#N/A</v>
      </c>
      <c r="BT346" s="683"/>
      <c r="BU346" s="684" t="str">
        <f t="shared" si="276"/>
        <v/>
      </c>
      <c r="BV346" s="695">
        <f t="shared" si="277"/>
        <v>0.29587427324721949</v>
      </c>
      <c r="BW346" s="728">
        <f t="shared" si="278"/>
        <v>8.285436730578799E-2</v>
      </c>
      <c r="BX346" s="725">
        <f t="shared" si="282"/>
        <v>0.52150364403611404</v>
      </c>
      <c r="BY346" s="726">
        <f t="shared" si="283"/>
        <v>0.35921233449294254</v>
      </c>
      <c r="BZ346" s="943">
        <f t="shared" si="289"/>
        <v>0.44527011367655134</v>
      </c>
      <c r="CA346" s="947">
        <f t="shared" si="290"/>
        <v>1094.1198040227857</v>
      </c>
      <c r="CB346" s="831">
        <f t="shared" si="284"/>
        <v>9.4779206777033151E-2</v>
      </c>
      <c r="CC346" s="723">
        <f t="shared" si="285"/>
        <v>0.2983549397125923</v>
      </c>
      <c r="CD346" s="723">
        <f t="shared" si="286"/>
        <v>-0.10879652615852599</v>
      </c>
      <c r="CE346" s="786">
        <f>[3]OUTM!M346</f>
        <v>209.14191314324248</v>
      </c>
      <c r="CF346" s="779">
        <f>[1]OUTM!$T634</f>
        <v>0</v>
      </c>
      <c r="CG346" s="781">
        <f>[1]OUTM!$U634</f>
        <v>0</v>
      </c>
    </row>
    <row r="347" spans="1:85" ht="13.8" x14ac:dyDescent="0.25">
      <c r="A347" s="14">
        <v>2022.01</v>
      </c>
      <c r="B347" s="931">
        <f>[2]Pat!$B347/1000</f>
        <v>43.793999999999997</v>
      </c>
      <c r="C347" s="648">
        <v>1.36656748844897</v>
      </c>
      <c r="D347" s="649">
        <v>1</v>
      </c>
      <c r="E347" s="767">
        <v>32.154785146907301</v>
      </c>
      <c r="F347" s="768">
        <f t="shared" si="293"/>
        <v>32.046715855727996</v>
      </c>
      <c r="G347" s="769">
        <f t="shared" si="304"/>
        <v>32.046715855727996</v>
      </c>
      <c r="H347" s="772">
        <f t="shared" si="297"/>
        <v>32.261654584053076</v>
      </c>
      <c r="I347" s="662">
        <f t="shared" si="305"/>
        <v>4.7766076368100201E-2</v>
      </c>
      <c r="J347" s="665" t="e">
        <f t="shared" si="309"/>
        <v>#N/A</v>
      </c>
      <c r="K347" s="683"/>
      <c r="L347" s="684" t="str">
        <f t="shared" si="302"/>
        <v/>
      </c>
      <c r="M347" s="685">
        <f t="shared" si="317"/>
        <v>35.667427306035002</v>
      </c>
      <c r="N347" s="686">
        <f t="shared" si="318"/>
        <v>29.381193832703957</v>
      </c>
      <c r="O347" s="776">
        <v>36.42688586483721</v>
      </c>
      <c r="P347" s="691">
        <f t="shared" si="294"/>
        <v>-0.11434497300261459</v>
      </c>
      <c r="Q347" s="665" t="e">
        <f t="shared" si="310"/>
        <v>#N/A</v>
      </c>
      <c r="R347" s="683"/>
      <c r="S347" s="684" t="str">
        <f t="shared" si="311"/>
        <v/>
      </c>
      <c r="T347" s="695">
        <f t="shared" si="319"/>
        <v>-1.5783152074295925E-2</v>
      </c>
      <c r="U347" s="728">
        <f t="shared" si="320"/>
        <v>-0.20019693413170414</v>
      </c>
      <c r="V347" s="725">
        <f t="shared" si="325"/>
        <v>-9.231277054350906E-2</v>
      </c>
      <c r="W347" s="726">
        <f t="shared" si="326"/>
        <v>-1.6961391452524732E-2</v>
      </c>
      <c r="X347" s="727">
        <f t="shared" si="266"/>
        <v>-5.2403421079068369E-2</v>
      </c>
      <c r="Y347" s="724">
        <f t="shared" si="323"/>
        <v>32.288567352662866</v>
      </c>
      <c r="Z347" s="108">
        <f t="shared" si="327"/>
        <v>6.8043152465711701E-2</v>
      </c>
      <c r="AA347" s="723">
        <f t="shared" si="327"/>
        <v>0.26104796967449617</v>
      </c>
      <c r="AB347" s="723">
        <f t="shared" si="327"/>
        <v>-0.12496166474307278</v>
      </c>
      <c r="AC347" s="931">
        <f>[2]Pat!$D347/1000</f>
        <v>117.878</v>
      </c>
      <c r="AD347" s="648">
        <v>0.88199146719655797</v>
      </c>
      <c r="AE347" s="649">
        <v>1</v>
      </c>
      <c r="AF347" s="767">
        <v>141.879688617901</v>
      </c>
      <c r="AG347" s="768">
        <f t="shared" si="295"/>
        <v>133.64981905627673</v>
      </c>
      <c r="AH347" s="769">
        <f t="shared" si="306"/>
        <v>133.64981905627673</v>
      </c>
      <c r="AI347" s="772">
        <f t="shared" si="299"/>
        <v>139.72361696873219</v>
      </c>
      <c r="AJ347" s="662">
        <f t="shared" si="307"/>
        <v>-2.8120064221069604E-2</v>
      </c>
      <c r="AK347" s="665" t="e">
        <f t="shared" si="308"/>
        <v>#N/A</v>
      </c>
      <c r="AL347" s="683"/>
      <c r="AM347" s="684" t="str">
        <f t="shared" si="328"/>
        <v/>
      </c>
      <c r="AN347" s="685">
        <f t="shared" si="321"/>
        <v>147.79795401851888</v>
      </c>
      <c r="AO347" s="686">
        <f t="shared" si="322"/>
        <v>120.27303333434635</v>
      </c>
      <c r="AP347" s="776">
        <v>136.72137003931994</v>
      </c>
      <c r="AQ347" s="691">
        <f t="shared" si="296"/>
        <v>2.1958871012986769E-2</v>
      </c>
      <c r="AR347" s="665" t="e">
        <f t="shared" si="312"/>
        <v>#N/A</v>
      </c>
      <c r="AS347" s="683"/>
      <c r="AT347" s="684" t="str">
        <f t="shared" si="313"/>
        <v/>
      </c>
      <c r="AU347" s="695">
        <f t="shared" si="314"/>
        <v>7.6129455315188777E-2</v>
      </c>
      <c r="AV347" s="728">
        <f t="shared" si="315"/>
        <v>-0.12925547638137524</v>
      </c>
      <c r="AW347" s="725">
        <f t="shared" si="329"/>
        <v>-1.538454142372081E-3</v>
      </c>
      <c r="AX347" s="726">
        <f t="shared" si="330"/>
        <v>5.0132815407188946E-3</v>
      </c>
      <c r="AY347" s="727">
        <f t="shared" si="267"/>
        <v>-1.9136850759854385E-3</v>
      </c>
      <c r="AZ347" s="724">
        <f t="shared" si="324"/>
        <v>139.32771289012933</v>
      </c>
      <c r="BA347" s="108">
        <f t="shared" si="331"/>
        <v>4.7029155077431911E-2</v>
      </c>
      <c r="BB347" s="723">
        <f t="shared" si="331"/>
        <v>0.1285735137719542</v>
      </c>
      <c r="BC347" s="723">
        <f t="shared" si="331"/>
        <v>-3.4515203617090359E-2</v>
      </c>
      <c r="BD347" s="1387">
        <f>[2]Pat!$F347</f>
        <v>842</v>
      </c>
      <c r="BE347" s="648">
        <v>0.73149523942372796</v>
      </c>
      <c r="BF347" s="649">
        <v>1</v>
      </c>
      <c r="BG347" s="1374">
        <v>1246.7102058549401</v>
      </c>
      <c r="BH347" s="1375">
        <f t="shared" si="269"/>
        <v>1151.0669579522182</v>
      </c>
      <c r="BI347" s="1376">
        <f t="shared" si="268"/>
        <v>1151.0669579522182</v>
      </c>
      <c r="BJ347" s="1378">
        <f t="shared" si="271"/>
        <v>1212.5530146229539</v>
      </c>
      <c r="BK347" s="335">
        <f t="shared" si="270"/>
        <v>-3.0290126326137864E-2</v>
      </c>
      <c r="BL347" s="665" t="e">
        <f t="shared" si="272"/>
        <v>#N/A</v>
      </c>
      <c r="BM347" s="683"/>
      <c r="BN347" s="684" t="str">
        <f t="shared" si="273"/>
        <v/>
      </c>
      <c r="BO347" s="685">
        <f t="shared" si="287"/>
        <v>1303.4777023628412</v>
      </c>
      <c r="BP347" s="686">
        <f t="shared" si="288"/>
        <v>1057.2051044873899</v>
      </c>
      <c r="BQ347" s="776">
        <v>995.48839475439422</v>
      </c>
      <c r="BR347" s="691">
        <f t="shared" si="274"/>
        <v>0.21804836802955774</v>
      </c>
      <c r="BS347" s="665" t="e">
        <f t="shared" si="275"/>
        <v>#N/A</v>
      </c>
      <c r="BT347" s="683"/>
      <c r="BU347" s="684" t="str">
        <f t="shared" si="276"/>
        <v/>
      </c>
      <c r="BV347" s="695">
        <f t="shared" si="277"/>
        <v>0.29587427324721949</v>
      </c>
      <c r="BW347" s="728">
        <f t="shared" si="278"/>
        <v>8.9339795745148276E-2</v>
      </c>
      <c r="BX347" s="725">
        <f t="shared" si="282"/>
        <v>0.37741886816844228</v>
      </c>
      <c r="BY347" s="726">
        <f t="shared" si="283"/>
        <v>0.20893975288711264</v>
      </c>
      <c r="BZ347" s="943">
        <f t="shared" si="289"/>
        <v>0.34350188198369747</v>
      </c>
      <c r="CA347" s="947">
        <f t="shared" si="290"/>
        <v>1121.8068785545483</v>
      </c>
      <c r="CB347" s="831">
        <f t="shared" si="284"/>
        <v>9.4779206777033151E-2</v>
      </c>
      <c r="CC347" s="723">
        <f t="shared" si="285"/>
        <v>0.2983549397125923</v>
      </c>
      <c r="CD347" s="723">
        <f t="shared" si="286"/>
        <v>-0.10879652615852599</v>
      </c>
      <c r="CE347" s="786">
        <f>[3]OUTM!M347</f>
        <v>215.9405661864524</v>
      </c>
      <c r="CF347" s="779">
        <f>[1]OUTM!$T635</f>
        <v>0</v>
      </c>
      <c r="CG347" s="781">
        <f>[1]OUTM!$U635</f>
        <v>0</v>
      </c>
    </row>
    <row r="348" spans="1:85" ht="13.8" x14ac:dyDescent="0.25">
      <c r="A348" s="14">
        <v>2022.02</v>
      </c>
      <c r="B348" s="931">
        <f>[2]Pat!$B348/1000</f>
        <v>29.321000000000002</v>
      </c>
      <c r="C348" s="648">
        <v>0.84891976988247597</v>
      </c>
      <c r="D348" s="649">
        <v>1</v>
      </c>
      <c r="E348" s="767">
        <v>33.340441193154199</v>
      </c>
      <c r="F348" s="768">
        <f t="shared" si="293"/>
        <v>34.539188554955182</v>
      </c>
      <c r="G348" s="769">
        <f t="shared" si="304"/>
        <v>34.539188554955182</v>
      </c>
      <c r="H348" s="772">
        <f t="shared" si="297"/>
        <v>33.626342793726309</v>
      </c>
      <c r="I348" s="662">
        <f t="shared" si="305"/>
        <v>4.1430411100430158E-2</v>
      </c>
      <c r="J348" s="665" t="e">
        <f t="shared" si="309"/>
        <v>#N/A</v>
      </c>
      <c r="K348" s="683"/>
      <c r="L348" s="684" t="str">
        <f t="shared" si="302"/>
        <v/>
      </c>
      <c r="M348" s="685">
        <f t="shared" si="317"/>
        <v>35.667427306035002</v>
      </c>
      <c r="N348" s="686">
        <f t="shared" si="318"/>
        <v>29.381193832703957</v>
      </c>
      <c r="O348" s="776">
        <v>36.35654325353228</v>
      </c>
      <c r="P348" s="691">
        <f t="shared" si="294"/>
        <v>-7.5095160746359246E-2</v>
      </c>
      <c r="Q348" s="665" t="e">
        <f t="shared" si="310"/>
        <v>#N/A</v>
      </c>
      <c r="R348" s="683"/>
      <c r="S348" s="684" t="str">
        <f t="shared" si="311"/>
        <v/>
      </c>
      <c r="T348" s="695">
        <f t="shared" si="319"/>
        <v>-1.5783152074295925E-2</v>
      </c>
      <c r="U348" s="728">
        <f t="shared" si="320"/>
        <v>-0.20019693413170414</v>
      </c>
      <c r="V348" s="725">
        <f t="shared" si="325"/>
        <v>-7.1305127195060436E-2</v>
      </c>
      <c r="W348" s="726">
        <f t="shared" si="326"/>
        <v>7.7827550254878197E-2</v>
      </c>
      <c r="X348" s="727">
        <f t="shared" si="266"/>
        <v>-2.4291369646441852E-2</v>
      </c>
      <c r="Y348" s="724">
        <f t="shared" si="323"/>
        <v>32.073414999234387</v>
      </c>
      <c r="Z348" s="108">
        <f t="shared" si="327"/>
        <v>6.8043152465711701E-2</v>
      </c>
      <c r="AA348" s="723">
        <f t="shared" si="327"/>
        <v>0.26104796967449617</v>
      </c>
      <c r="AB348" s="723">
        <f t="shared" si="327"/>
        <v>-0.12496166474307278</v>
      </c>
      <c r="AC348" s="931">
        <f>[2]Pat!$D348/1000</f>
        <v>121.658</v>
      </c>
      <c r="AD348" s="648">
        <v>0.85866387066272898</v>
      </c>
      <c r="AE348" s="649">
        <v>1</v>
      </c>
      <c r="AF348" s="767">
        <v>142.84758316288301</v>
      </c>
      <c r="AG348" s="768">
        <f t="shared" si="295"/>
        <v>141.68291476628988</v>
      </c>
      <c r="AH348" s="769">
        <f t="shared" si="306"/>
        <v>141.68291476628988</v>
      </c>
      <c r="AI348" s="772">
        <f t="shared" si="299"/>
        <v>139.19486291712678</v>
      </c>
      <c r="AJ348" s="662">
        <f t="shared" si="307"/>
        <v>-3.7914639806849891E-3</v>
      </c>
      <c r="AK348" s="665" t="e">
        <f t="shared" si="308"/>
        <v>#N/A</v>
      </c>
      <c r="AL348" s="683"/>
      <c r="AM348" s="684" t="str">
        <f t="shared" si="328"/>
        <v/>
      </c>
      <c r="AN348" s="685">
        <f t="shared" si="321"/>
        <v>147.79795401851888</v>
      </c>
      <c r="AO348" s="686">
        <f t="shared" si="322"/>
        <v>120.23407208524164</v>
      </c>
      <c r="AP348" s="776">
        <v>136.86206400915466</v>
      </c>
      <c r="AQ348" s="691">
        <f t="shared" si="296"/>
        <v>1.7044890597412543E-2</v>
      </c>
      <c r="AR348" s="665" t="e">
        <f t="shared" si="312"/>
        <v>#N/A</v>
      </c>
      <c r="AS348" s="683"/>
      <c r="AT348" s="684" t="str">
        <f t="shared" si="313"/>
        <v/>
      </c>
      <c r="AU348" s="695">
        <f t="shared" si="314"/>
        <v>7.6129455315188777E-2</v>
      </c>
      <c r="AV348" s="728">
        <f t="shared" si="315"/>
        <v>-0.13242088619157222</v>
      </c>
      <c r="AW348" s="725">
        <f t="shared" si="329"/>
        <v>-4.716154650492943E-2</v>
      </c>
      <c r="AX348" s="726">
        <f t="shared" si="330"/>
        <v>-1.7596107660395877E-3</v>
      </c>
      <c r="AY348" s="727">
        <f t="shared" si="267"/>
        <v>-5.738984698018923E-3</v>
      </c>
      <c r="AZ348" s="724">
        <f t="shared" si="324"/>
        <v>138.75358225124421</v>
      </c>
      <c r="BA348" s="108">
        <f t="shared" si="331"/>
        <v>4.7029155077431911E-2</v>
      </c>
      <c r="BB348" s="723">
        <f t="shared" si="331"/>
        <v>0.1285735137719542</v>
      </c>
      <c r="BC348" s="723">
        <f t="shared" si="331"/>
        <v>-3.4515203617090359E-2</v>
      </c>
      <c r="BD348" s="1387">
        <f>[2]Pat!$F348</f>
        <v>885</v>
      </c>
      <c r="BE348" s="648">
        <v>0.69022780406194995</v>
      </c>
      <c r="BF348" s="649">
        <v>1</v>
      </c>
      <c r="BG348" s="1374">
        <v>1254.03965131833</v>
      </c>
      <c r="BH348" s="1375">
        <f t="shared" si="269"/>
        <v>1282.1853811043645</v>
      </c>
      <c r="BI348" s="1376">
        <f t="shared" si="268"/>
        <v>1282.1853811043645</v>
      </c>
      <c r="BJ348" s="1378">
        <f t="shared" si="271"/>
        <v>1243.4652988342032</v>
      </c>
      <c r="BK348" s="335">
        <f t="shared" si="270"/>
        <v>2.5174011553839148E-2</v>
      </c>
      <c r="BL348" s="665" t="e">
        <f t="shared" si="272"/>
        <v>#N/A</v>
      </c>
      <c r="BM348" s="683"/>
      <c r="BN348" s="684" t="str">
        <f t="shared" si="273"/>
        <v/>
      </c>
      <c r="BO348" s="685">
        <f t="shared" si="287"/>
        <v>1303.4777023628412</v>
      </c>
      <c r="BP348" s="686">
        <f t="shared" si="288"/>
        <v>1077.5203344554857</v>
      </c>
      <c r="BQ348" s="776">
        <v>997.84376495084098</v>
      </c>
      <c r="BR348" s="691">
        <f t="shared" si="274"/>
        <v>0.24615229609162603</v>
      </c>
      <c r="BS348" s="665" t="e">
        <f t="shared" si="275"/>
        <v>#N/A</v>
      </c>
      <c r="BT348" s="683"/>
      <c r="BU348" s="684" t="str">
        <f t="shared" si="276"/>
        <v/>
      </c>
      <c r="BV348" s="695">
        <f t="shared" si="277"/>
        <v>0.29587427324721949</v>
      </c>
      <c r="BW348" s="728">
        <f t="shared" si="278"/>
        <v>8.6953985051068994E-2</v>
      </c>
      <c r="BX348" s="725">
        <f t="shared" si="282"/>
        <v>0.29203840339848131</v>
      </c>
      <c r="BY348" s="726">
        <f t="shared" si="283"/>
        <v>0.20934948515012608</v>
      </c>
      <c r="BZ348" s="943">
        <f t="shared" si="289"/>
        <v>0.33339257854764193</v>
      </c>
      <c r="CA348" s="947">
        <f t="shared" si="290"/>
        <v>1145.2285005175502</v>
      </c>
      <c r="CB348" s="831">
        <f t="shared" si="284"/>
        <v>9.4779206777033151E-2</v>
      </c>
      <c r="CC348" s="723">
        <f t="shared" si="285"/>
        <v>0.2983549397125923</v>
      </c>
      <c r="CD348" s="723">
        <f t="shared" si="286"/>
        <v>-0.10879652615852599</v>
      </c>
      <c r="CE348" s="786">
        <f>[3]OUTM!M348</f>
        <v>221.94366709829649</v>
      </c>
      <c r="CF348" s="779">
        <f>[1]OUTM!$T636</f>
        <v>0</v>
      </c>
      <c r="CG348" s="781">
        <f>[1]OUTM!$U636</f>
        <v>0</v>
      </c>
    </row>
    <row r="349" spans="1:85" ht="13.8" x14ac:dyDescent="0.25">
      <c r="A349" s="14">
        <v>2022.03</v>
      </c>
      <c r="B349" s="931">
        <f>[2]Pat!$B349/1000</f>
        <v>34.781999999999996</v>
      </c>
      <c r="C349" s="648">
        <v>1.04199251372159</v>
      </c>
      <c r="D349" s="649">
        <v>1</v>
      </c>
      <c r="E349" s="767">
        <v>34.421142534001198</v>
      </c>
      <c r="F349" s="768">
        <f t="shared" si="293"/>
        <v>33.380278209266869</v>
      </c>
      <c r="G349" s="769">
        <f t="shared" si="304"/>
        <v>33.380278209266869</v>
      </c>
      <c r="H349" s="772">
        <f t="shared" si="297"/>
        <v>34.276067194457681</v>
      </c>
      <c r="I349" s="662">
        <f t="shared" si="305"/>
        <v>1.9137589688185484E-2</v>
      </c>
      <c r="J349" s="665" t="e">
        <f t="shared" si="309"/>
        <v>#N/A</v>
      </c>
      <c r="K349" s="683"/>
      <c r="L349" s="684" t="str">
        <f t="shared" si="302"/>
        <v/>
      </c>
      <c r="M349" s="685">
        <f t="shared" si="317"/>
        <v>35.970804130830537</v>
      </c>
      <c r="N349" s="686">
        <f t="shared" si="318"/>
        <v>29.381193832703957</v>
      </c>
      <c r="O349" s="776">
        <v>36.302039486471266</v>
      </c>
      <c r="P349" s="691">
        <f t="shared" si="294"/>
        <v>-5.5808773299599546E-2</v>
      </c>
      <c r="Q349" s="665" t="e">
        <f t="shared" si="310"/>
        <v>#N/A</v>
      </c>
      <c r="R349" s="683"/>
      <c r="S349" s="684" t="str">
        <f t="shared" si="311"/>
        <v/>
      </c>
      <c r="T349" s="695">
        <f t="shared" si="319"/>
        <v>-1.3821929123333465E-2</v>
      </c>
      <c r="U349" s="728">
        <f t="shared" si="320"/>
        <v>-0.20019693413170414</v>
      </c>
      <c r="V349" s="725">
        <f t="shared" si="325"/>
        <v>-4.643240581115482E-2</v>
      </c>
      <c r="W349" s="726">
        <f t="shared" si="326"/>
        <v>0.13045622888057684</v>
      </c>
      <c r="X349" s="727">
        <f t="shared" si="266"/>
        <v>-6.7058759645322041E-3</v>
      </c>
      <c r="Y349" s="724">
        <f t="shared" si="323"/>
        <v>31.934330272285262</v>
      </c>
      <c r="Z349" s="108">
        <f t="shared" si="327"/>
        <v>6.8043152465711701E-2</v>
      </c>
      <c r="AA349" s="723">
        <f t="shared" si="327"/>
        <v>0.26104796967449617</v>
      </c>
      <c r="AB349" s="723">
        <f t="shared" si="327"/>
        <v>-0.12496166474307278</v>
      </c>
      <c r="AC349" s="931">
        <f>[2]Pat!$D349/1000</f>
        <v>140.255</v>
      </c>
      <c r="AD349" s="648">
        <v>1.00351447878153</v>
      </c>
      <c r="AE349" s="649">
        <v>1</v>
      </c>
      <c r="AF349" s="767">
        <v>144.24897868121701</v>
      </c>
      <c r="AG349" s="768">
        <f t="shared" si="295"/>
        <v>139.76380307965061</v>
      </c>
      <c r="AH349" s="769">
        <f t="shared" si="306"/>
        <v>139.76380307965061</v>
      </c>
      <c r="AI349" s="772">
        <f t="shared" si="299"/>
        <v>142.28316834017375</v>
      </c>
      <c r="AJ349" s="662">
        <f t="shared" si="307"/>
        <v>2.1944372289297919E-2</v>
      </c>
      <c r="AK349" s="665" t="e">
        <f t="shared" si="308"/>
        <v>#N/A</v>
      </c>
      <c r="AL349" s="683"/>
      <c r="AM349" s="684" t="str">
        <f t="shared" si="328"/>
        <v/>
      </c>
      <c r="AN349" s="685">
        <f t="shared" si="321"/>
        <v>147.79795401851888</v>
      </c>
      <c r="AO349" s="686">
        <f t="shared" si="322"/>
        <v>120.23407208524164</v>
      </c>
      <c r="AP349" s="776">
        <v>137.01230627812564</v>
      </c>
      <c r="AQ349" s="691">
        <f t="shared" si="296"/>
        <v>3.8469990070443938E-2</v>
      </c>
      <c r="AR349" s="665" t="e">
        <f t="shared" si="312"/>
        <v>#N/A</v>
      </c>
      <c r="AS349" s="683"/>
      <c r="AT349" s="684" t="str">
        <f t="shared" si="313"/>
        <v/>
      </c>
      <c r="AU349" s="695">
        <f t="shared" si="314"/>
        <v>7.6129455315188777E-2</v>
      </c>
      <c r="AV349" s="728">
        <f t="shared" si="315"/>
        <v>-0.13242088619157222</v>
      </c>
      <c r="AW349" s="725">
        <f t="shared" si="329"/>
        <v>-3.690042249446468E-2</v>
      </c>
      <c r="AX349" s="726">
        <f t="shared" si="330"/>
        <v>4.7466853595079295E-2</v>
      </c>
      <c r="AY349" s="727">
        <f t="shared" si="267"/>
        <v>1.7809528966203247E-2</v>
      </c>
      <c r="AZ349" s="724">
        <f t="shared" si="324"/>
        <v>138.29929303510019</v>
      </c>
      <c r="BA349" s="108">
        <f t="shared" si="331"/>
        <v>4.7029155077431911E-2</v>
      </c>
      <c r="BB349" s="723">
        <f t="shared" si="331"/>
        <v>0.1285735137719542</v>
      </c>
      <c r="BC349" s="723">
        <f t="shared" si="331"/>
        <v>-3.4515203617090359E-2</v>
      </c>
      <c r="BD349" s="1387">
        <f>[2]Pat!$F349</f>
        <v>1071</v>
      </c>
      <c r="BE349" s="648">
        <v>0.85106486101614298</v>
      </c>
      <c r="BF349" s="649">
        <v>1</v>
      </c>
      <c r="BG349" s="1374">
        <v>1263.38854811134</v>
      </c>
      <c r="BH349" s="1375">
        <f t="shared" si="269"/>
        <v>1258.4234751758659</v>
      </c>
      <c r="BI349" s="1376">
        <f t="shared" si="268"/>
        <v>1258.4234751758659</v>
      </c>
      <c r="BJ349" s="1378">
        <f t="shared" si="271"/>
        <v>1260.2765405342548</v>
      </c>
      <c r="BK349" s="335">
        <f t="shared" si="270"/>
        <v>1.342909566853101E-2</v>
      </c>
      <c r="BL349" s="665" t="e">
        <f t="shared" si="272"/>
        <v>#N/A</v>
      </c>
      <c r="BM349" s="683"/>
      <c r="BN349" s="684" t="str">
        <f t="shared" si="273"/>
        <v/>
      </c>
      <c r="BO349" s="685">
        <f t="shared" si="287"/>
        <v>1303.4777023628412</v>
      </c>
      <c r="BP349" s="686">
        <f t="shared" si="288"/>
        <v>1082.2975981058871</v>
      </c>
      <c r="BQ349" s="776">
        <v>1000.0773066398137</v>
      </c>
      <c r="BR349" s="691">
        <f t="shared" si="274"/>
        <v>0.2601791203208994</v>
      </c>
      <c r="BS349" s="665" t="e">
        <f t="shared" si="275"/>
        <v>#N/A</v>
      </c>
      <c r="BT349" s="683"/>
      <c r="BU349" s="684" t="str">
        <f t="shared" si="276"/>
        <v/>
      </c>
      <c r="BV349" s="695">
        <f t="shared" si="277"/>
        <v>0.29587427324721949</v>
      </c>
      <c r="BW349" s="728">
        <f t="shared" si="278"/>
        <v>8.0660657800183166E-2</v>
      </c>
      <c r="BX349" s="725">
        <f t="shared" si="282"/>
        <v>0.20288618770282985</v>
      </c>
      <c r="BY349" s="726">
        <f t="shared" si="283"/>
        <v>0.19330498469949009</v>
      </c>
      <c r="BZ349" s="943">
        <f t="shared" si="289"/>
        <v>0.31423035995078874</v>
      </c>
      <c r="CA349" s="947">
        <f t="shared" si="290"/>
        <v>1162.9423336697266</v>
      </c>
      <c r="CB349" s="831">
        <f t="shared" si="284"/>
        <v>9.4779206777033151E-2</v>
      </c>
      <c r="CC349" s="723">
        <f t="shared" si="285"/>
        <v>0.2983549397125923</v>
      </c>
      <c r="CD349" s="723">
        <f t="shared" si="286"/>
        <v>-0.10879652615852599</v>
      </c>
      <c r="CE349" s="786">
        <f>[3]OUTM!M349</f>
        <v>224.48093598055115</v>
      </c>
      <c r="CF349" s="779">
        <f>[1]OUTM!$T637</f>
        <v>0</v>
      </c>
      <c r="CG349" s="781">
        <f>[1]OUTM!$U637</f>
        <v>0</v>
      </c>
    </row>
    <row r="350" spans="1:85" ht="13.8" x14ac:dyDescent="0.25">
      <c r="A350" s="14">
        <v>2022.04</v>
      </c>
      <c r="B350" s="931">
        <f>[2]Pat!$B350/1000</f>
        <v>32.118000000000002</v>
      </c>
      <c r="C350" s="648">
        <v>0.89703748541700301</v>
      </c>
      <c r="D350" s="649">
        <v>1</v>
      </c>
      <c r="E350" s="767">
        <v>35.1822122454872</v>
      </c>
      <c r="F350" s="768">
        <f t="shared" si="293"/>
        <v>35.804523804341805</v>
      </c>
      <c r="G350" s="769">
        <f t="shared" si="304"/>
        <v>35.804523804341805</v>
      </c>
      <c r="H350" s="772">
        <f t="shared" si="297"/>
        <v>35.299834286354084</v>
      </c>
      <c r="I350" s="662">
        <f t="shared" si="305"/>
        <v>2.9430908291926027E-2</v>
      </c>
      <c r="J350" s="665" t="e">
        <f t="shared" si="309"/>
        <v>#N/A</v>
      </c>
      <c r="K350" s="683"/>
      <c r="L350" s="684" t="str">
        <f t="shared" si="302"/>
        <v/>
      </c>
      <c r="M350" s="685">
        <f t="shared" si="317"/>
        <v>36.186230582855124</v>
      </c>
      <c r="N350" s="686">
        <f t="shared" si="318"/>
        <v>29.381193832703957</v>
      </c>
      <c r="O350" s="776">
        <v>36.263089886042337</v>
      </c>
      <c r="P350" s="691">
        <f t="shared" si="294"/>
        <v>-2.656297636840399E-2</v>
      </c>
      <c r="Q350" s="665" t="e">
        <f t="shared" si="310"/>
        <v>#N/A</v>
      </c>
      <c r="R350" s="683"/>
      <c r="S350" s="684" t="str">
        <f t="shared" si="311"/>
        <v/>
      </c>
      <c r="T350" s="695">
        <f t="shared" si="319"/>
        <v>-1.0277750446481271E-2</v>
      </c>
      <c r="U350" s="728">
        <f t="shared" si="320"/>
        <v>-0.20019693413170414</v>
      </c>
      <c r="V350" s="725">
        <f t="shared" si="325"/>
        <v>2.4656400806180256E-2</v>
      </c>
      <c r="W350" s="726">
        <f t="shared" si="326"/>
        <v>0.20319249743322843</v>
      </c>
      <c r="X350" s="727">
        <f t="shared" ref="X350:X394" si="332">(H350/Y343)^X$9-1</f>
        <v>3.0293881417155832E-2</v>
      </c>
      <c r="Y350" s="724">
        <f t="shared" si="323"/>
        <v>32.005115534371761</v>
      </c>
      <c r="Z350" s="108">
        <f t="shared" si="327"/>
        <v>6.8043152465711701E-2</v>
      </c>
      <c r="AA350" s="723">
        <f t="shared" si="327"/>
        <v>0.26104796967449617</v>
      </c>
      <c r="AB350" s="723">
        <f t="shared" si="327"/>
        <v>-0.12496166474307278</v>
      </c>
      <c r="AC350" s="931">
        <f>[2]Pat!$D350/1000</f>
        <v>130.411</v>
      </c>
      <c r="AD350" s="648">
        <v>0.881619134478277</v>
      </c>
      <c r="AE350" s="649">
        <v>1</v>
      </c>
      <c r="AF350" s="767">
        <v>144.668280155443</v>
      </c>
      <c r="AG350" s="768">
        <f t="shared" si="295"/>
        <v>147.92215243510384</v>
      </c>
      <c r="AH350" s="769">
        <f t="shared" si="306"/>
        <v>147.92215243510384</v>
      </c>
      <c r="AI350" s="772">
        <f t="shared" si="299"/>
        <v>146.13174502789002</v>
      </c>
      <c r="AJ350" s="662">
        <f t="shared" si="307"/>
        <v>2.668936285048976E-2</v>
      </c>
      <c r="AK350" s="665" t="e">
        <f t="shared" si="308"/>
        <v>#N/A</v>
      </c>
      <c r="AL350" s="683"/>
      <c r="AM350" s="684" t="str">
        <f t="shared" si="328"/>
        <v/>
      </c>
      <c r="AN350" s="685">
        <f t="shared" si="321"/>
        <v>147.79795401851888</v>
      </c>
      <c r="AO350" s="686">
        <f t="shared" si="322"/>
        <v>120.23407208524164</v>
      </c>
      <c r="AP350" s="776">
        <v>137.17227344247198</v>
      </c>
      <c r="AQ350" s="691">
        <f t="shared" si="296"/>
        <v>6.5315470543509724E-2</v>
      </c>
      <c r="AR350" s="665" t="e">
        <f t="shared" si="312"/>
        <v>#N/A</v>
      </c>
      <c r="AS350" s="683"/>
      <c r="AT350" s="684" t="str">
        <f t="shared" si="313"/>
        <v/>
      </c>
      <c r="AU350" s="695">
        <f t="shared" si="314"/>
        <v>7.6129455315188777E-2</v>
      </c>
      <c r="AV350" s="728">
        <f t="shared" si="315"/>
        <v>-0.13242088619157222</v>
      </c>
      <c r="AW350" s="725">
        <f t="shared" si="329"/>
        <v>6.2626514243426135E-2</v>
      </c>
      <c r="AX350" s="726">
        <f t="shared" si="330"/>
        <v>0.10705325054904846</v>
      </c>
      <c r="AY350" s="727">
        <f t="shared" ref="AY350:AY394" si="333">(AI350/AZ343)^AY$9-1</f>
        <v>4.2871072104881724E-2</v>
      </c>
      <c r="AZ350" s="724">
        <f t="shared" si="324"/>
        <v>139.0169896802162</v>
      </c>
      <c r="BA350" s="108">
        <f t="shared" si="331"/>
        <v>4.7029155077431911E-2</v>
      </c>
      <c r="BB350" s="723">
        <f t="shared" si="331"/>
        <v>0.1285735137719542</v>
      </c>
      <c r="BC350" s="723">
        <f t="shared" si="331"/>
        <v>-3.4515203617090359E-2</v>
      </c>
      <c r="BD350" s="1387">
        <f>[2]Pat!$F350</f>
        <v>1109</v>
      </c>
      <c r="BE350" s="648">
        <v>0.89286157763426199</v>
      </c>
      <c r="BF350" s="649">
        <v>1</v>
      </c>
      <c r="BG350" s="1374">
        <v>1278.79010853771</v>
      </c>
      <c r="BH350" s="1375">
        <f t="shared" si="269"/>
        <v>1242.0738306809228</v>
      </c>
      <c r="BI350" s="1376">
        <f t="shared" si="268"/>
        <v>1242.0738306809228</v>
      </c>
      <c r="BJ350" s="1378">
        <f t="shared" si="271"/>
        <v>1270.0586394264935</v>
      </c>
      <c r="BK350" s="335">
        <f t="shared" si="270"/>
        <v>7.7318986849307866E-3</v>
      </c>
      <c r="BL350" s="665" t="e">
        <f t="shared" si="272"/>
        <v>#N/A</v>
      </c>
      <c r="BM350" s="683"/>
      <c r="BN350" s="684" t="str">
        <f t="shared" si="273"/>
        <v/>
      </c>
      <c r="BO350" s="685">
        <f t="shared" si="287"/>
        <v>1303.4777023628412</v>
      </c>
      <c r="BP350" s="686">
        <f t="shared" si="288"/>
        <v>1082.2975981058871</v>
      </c>
      <c r="BQ350" s="776">
        <v>1002.1823682453505</v>
      </c>
      <c r="BR350" s="691">
        <f t="shared" si="274"/>
        <v>0.26729293955764599</v>
      </c>
      <c r="BS350" s="665" t="e">
        <f t="shared" si="275"/>
        <v>#N/A</v>
      </c>
      <c r="BT350" s="683"/>
      <c r="BU350" s="684" t="str">
        <f t="shared" si="276"/>
        <v/>
      </c>
      <c r="BV350" s="695">
        <f t="shared" si="277"/>
        <v>0.29587427324721949</v>
      </c>
      <c r="BW350" s="728">
        <f t="shared" si="278"/>
        <v>8.0660657800183166E-2</v>
      </c>
      <c r="BX350" s="725">
        <f t="shared" si="282"/>
        <v>0.2013360832591804</v>
      </c>
      <c r="BY350" s="726">
        <f t="shared" si="283"/>
        <v>0.17664152665815958</v>
      </c>
      <c r="BZ350" s="943">
        <f t="shared" si="289"/>
        <v>0.28292055633125335</v>
      </c>
      <c r="CA350" s="947">
        <f t="shared" si="290"/>
        <v>1180.6801282479853</v>
      </c>
      <c r="CB350" s="831">
        <f t="shared" si="284"/>
        <v>9.4779206777033151E-2</v>
      </c>
      <c r="CC350" s="723">
        <f t="shared" si="285"/>
        <v>0.2983549397125923</v>
      </c>
      <c r="CD350" s="723">
        <f t="shared" si="286"/>
        <v>-0.10879652615852599</v>
      </c>
      <c r="CE350" s="786">
        <f>[3]OUTM!M350</f>
        <v>228.29149192718606</v>
      </c>
      <c r="CF350" s="779">
        <f>[1]OUTM!$T638</f>
        <v>0</v>
      </c>
      <c r="CG350" s="781">
        <f>[1]OUTM!$U638</f>
        <v>0</v>
      </c>
    </row>
    <row r="351" spans="1:85" ht="13.8" x14ac:dyDescent="0.25">
      <c r="A351" s="14">
        <v>2022.05</v>
      </c>
      <c r="B351" s="931">
        <f>[2]Pat!$B351/1000</f>
        <v>35.552999999999997</v>
      </c>
      <c r="C351" s="648">
        <v>0.98185553377699397</v>
      </c>
      <c r="D351" s="649">
        <v>1</v>
      </c>
      <c r="E351" s="767">
        <v>35.439012170420398</v>
      </c>
      <c r="F351" s="768">
        <f t="shared" si="293"/>
        <v>36.210011327465864</v>
      </c>
      <c r="G351" s="769">
        <f t="shared" si="304"/>
        <v>36.210011327465864</v>
      </c>
      <c r="H351" s="772">
        <f t="shared" si="297"/>
        <v>35.667427306035002</v>
      </c>
      <c r="I351" s="662">
        <f t="shared" si="305"/>
        <v>1.0359602413152529E-2</v>
      </c>
      <c r="J351" s="665" t="e">
        <f t="shared" si="309"/>
        <v>#N/A</v>
      </c>
      <c r="K351" s="683"/>
      <c r="L351" s="684" t="str">
        <f t="shared" si="302"/>
        <v/>
      </c>
      <c r="M351" s="685">
        <f t="shared" si="317"/>
        <v>37.014198863154135</v>
      </c>
      <c r="N351" s="686">
        <f t="shared" si="318"/>
        <v>29.381193832703957</v>
      </c>
      <c r="O351" s="776">
        <v>36.239399255566738</v>
      </c>
      <c r="P351" s="691">
        <f t="shared" si="294"/>
        <v>-1.5783152074295925E-2</v>
      </c>
      <c r="Q351" s="665" t="e">
        <f t="shared" si="310"/>
        <v>#N/A</v>
      </c>
      <c r="R351" s="683"/>
      <c r="S351" s="684" t="str">
        <f t="shared" si="311"/>
        <v/>
      </c>
      <c r="T351" s="695">
        <f t="shared" si="319"/>
        <v>9.6248556322948708E-3</v>
      </c>
      <c r="U351" s="728">
        <f t="shared" si="320"/>
        <v>-0.20019693413170414</v>
      </c>
      <c r="V351" s="725">
        <f t="shared" si="325"/>
        <v>3.9865900865463155E-2</v>
      </c>
      <c r="W351" s="726">
        <f t="shared" si="326"/>
        <v>0.22142257458017345</v>
      </c>
      <c r="X351" s="727">
        <f t="shared" si="332"/>
        <v>5.8610977312123058E-2</v>
      </c>
      <c r="Y351" s="724">
        <f t="shared" si="323"/>
        <v>32.119065653639147</v>
      </c>
      <c r="Z351" s="108">
        <f t="shared" si="327"/>
        <v>6.8043152465711701E-2</v>
      </c>
      <c r="AA351" s="723">
        <f t="shared" si="327"/>
        <v>0.26104796967449617</v>
      </c>
      <c r="AB351" s="723">
        <f t="shared" si="327"/>
        <v>-0.12496166474307278</v>
      </c>
      <c r="AC351" s="931">
        <f>[2]Pat!$D351/1000</f>
        <v>138.59100000000001</v>
      </c>
      <c r="AD351" s="648">
        <v>0.93064766062364901</v>
      </c>
      <c r="AE351" s="649">
        <v>1</v>
      </c>
      <c r="AF351" s="767">
        <v>142.79119841594701</v>
      </c>
      <c r="AG351" s="768">
        <f t="shared" si="295"/>
        <v>148.91887216170178</v>
      </c>
      <c r="AH351" s="769">
        <f t="shared" si="306"/>
        <v>148.91887216170178</v>
      </c>
      <c r="AI351" s="772">
        <f t="shared" si="299"/>
        <v>147.79795401851888</v>
      </c>
      <c r="AJ351" s="662">
        <f t="shared" si="307"/>
        <v>1.1337587484321697E-2</v>
      </c>
      <c r="AK351" s="665">
        <f t="shared" si="308"/>
        <v>152.79795401851888</v>
      </c>
      <c r="AL351" s="683">
        <v>1</v>
      </c>
      <c r="AM351" s="684">
        <f t="shared" si="328"/>
        <v>1</v>
      </c>
      <c r="AN351" s="685">
        <f t="shared" si="321"/>
        <v>147.79795401851888</v>
      </c>
      <c r="AO351" s="686">
        <f t="shared" si="322"/>
        <v>120.23407208524164</v>
      </c>
      <c r="AP351" s="776">
        <v>137.34216946531788</v>
      </c>
      <c r="AQ351" s="691">
        <f t="shared" si="296"/>
        <v>7.6129455315188777E-2</v>
      </c>
      <c r="AR351" s="665" t="e">
        <f t="shared" si="312"/>
        <v>#N/A</v>
      </c>
      <c r="AS351" s="683" t="s">
        <v>254</v>
      </c>
      <c r="AT351" s="684">
        <f t="shared" si="313"/>
        <v>1</v>
      </c>
      <c r="AU351" s="695">
        <f t="shared" si="314"/>
        <v>7.6129455315188777E-2</v>
      </c>
      <c r="AV351" s="728">
        <f t="shared" si="315"/>
        <v>-0.13242088619157222</v>
      </c>
      <c r="AW351" s="725">
        <f t="shared" si="329"/>
        <v>0.13335971800322954</v>
      </c>
      <c r="AX351" s="726">
        <f t="shared" si="330"/>
        <v>0.11971808646777871</v>
      </c>
      <c r="AY351" s="727">
        <f t="shared" si="333"/>
        <v>5.6326152516984473E-2</v>
      </c>
      <c r="AZ351" s="724">
        <f t="shared" si="324"/>
        <v>140.46624222527237</v>
      </c>
      <c r="BA351" s="108">
        <f t="shared" si="331"/>
        <v>4.7029155077431911E-2</v>
      </c>
      <c r="BB351" s="723">
        <f t="shared" si="331"/>
        <v>0.1285735137719542</v>
      </c>
      <c r="BC351" s="723">
        <f t="shared" si="331"/>
        <v>-3.4515203617090359E-2</v>
      </c>
      <c r="BD351" s="1387">
        <f>[2]Pat!$F351</f>
        <v>1460</v>
      </c>
      <c r="BE351" s="648">
        <v>1.09145542660118</v>
      </c>
      <c r="BF351" s="649">
        <v>1</v>
      </c>
      <c r="BG351" s="1374">
        <v>1293.7169981480999</v>
      </c>
      <c r="BH351" s="1375">
        <f t="shared" si="269"/>
        <v>1337.6634211682626</v>
      </c>
      <c r="BI351" s="1376">
        <f t="shared" si="268"/>
        <v>1337.6634211682626</v>
      </c>
      <c r="BJ351" s="1378">
        <f t="shared" si="271"/>
        <v>1301.2568803519164</v>
      </c>
      <c r="BK351" s="335">
        <f t="shared" si="270"/>
        <v>2.4267556245994255E-2</v>
      </c>
      <c r="BL351" s="665" t="e">
        <f t="shared" si="272"/>
        <v>#N/A</v>
      </c>
      <c r="BM351" s="683"/>
      <c r="BN351" s="684" t="str">
        <f t="shared" si="273"/>
        <v/>
      </c>
      <c r="BO351" s="685">
        <f t="shared" si="287"/>
        <v>1303.4777023628412</v>
      </c>
      <c r="BP351" s="686">
        <f t="shared" si="288"/>
        <v>1082.4668867993264</v>
      </c>
      <c r="BQ351" s="776">
        <v>1004.1536491740121</v>
      </c>
      <c r="BR351" s="691">
        <f t="shared" si="274"/>
        <v>0.29587427324721949</v>
      </c>
      <c r="BS351" s="665" t="e">
        <f t="shared" si="275"/>
        <v>#N/A</v>
      </c>
      <c r="BT351" s="683"/>
      <c r="BU351" s="684">
        <f t="shared" si="276"/>
        <v>1</v>
      </c>
      <c r="BV351" s="695">
        <f t="shared" si="277"/>
        <v>0.29587427324721949</v>
      </c>
      <c r="BW351" s="728">
        <f t="shared" si="278"/>
        <v>8.0660657800183166E-2</v>
      </c>
      <c r="BX351" s="725">
        <f t="shared" si="282"/>
        <v>0.20764020755997503</v>
      </c>
      <c r="BY351" s="726">
        <f t="shared" si="283"/>
        <v>0.19664278393318013</v>
      </c>
      <c r="BZ351" s="943">
        <f t="shared" si="289"/>
        <v>0.26683225477292538</v>
      </c>
      <c r="CA351" s="947">
        <f t="shared" si="290"/>
        <v>1199.3248404060212</v>
      </c>
      <c r="CB351" s="831">
        <f t="shared" si="284"/>
        <v>9.4779206777033151E-2</v>
      </c>
      <c r="CC351" s="723">
        <f t="shared" si="285"/>
        <v>0.2983549397125923</v>
      </c>
      <c r="CD351" s="723">
        <f t="shared" si="286"/>
        <v>-0.10879652615852599</v>
      </c>
      <c r="CE351" s="786">
        <f>[3]OUTM!M351</f>
        <v>230.3651946119046</v>
      </c>
      <c r="CF351" s="779">
        <f>[1]OUTM!$T639</f>
        <v>0</v>
      </c>
      <c r="CG351" s="781">
        <f>[1]OUTM!$U639</f>
        <v>0</v>
      </c>
    </row>
    <row r="352" spans="1:85" ht="13.8" x14ac:dyDescent="0.25">
      <c r="A352" s="14">
        <v>2022.06</v>
      </c>
      <c r="B352" s="931">
        <f>[2]Pat!$B352/1000</f>
        <v>35.655999999999999</v>
      </c>
      <c r="C352" s="648">
        <v>1.0351526059957701</v>
      </c>
      <c r="D352" s="649">
        <v>1</v>
      </c>
      <c r="E352" s="767">
        <v>35.222217053874701</v>
      </c>
      <c r="F352" s="768">
        <f t="shared" si="293"/>
        <v>34.445162764866474</v>
      </c>
      <c r="G352" s="769">
        <f t="shared" si="304"/>
        <v>34.445162764866474</v>
      </c>
      <c r="H352" s="772">
        <f t="shared" si="297"/>
        <v>35.206190926500007</v>
      </c>
      <c r="I352" s="662">
        <f t="shared" si="305"/>
        <v>-1.3015926170848322E-2</v>
      </c>
      <c r="J352" s="665" t="e">
        <f t="shared" si="309"/>
        <v>#N/A</v>
      </c>
      <c r="K352" s="683"/>
      <c r="L352" s="684" t="str">
        <f t="shared" si="302"/>
        <v/>
      </c>
      <c r="M352" s="685">
        <f t="shared" si="317"/>
        <v>38.549597183798056</v>
      </c>
      <c r="N352" s="686">
        <f t="shared" si="318"/>
        <v>29.381193832703957</v>
      </c>
      <c r="O352" s="776">
        <v>36.230667397038602</v>
      </c>
      <c r="P352" s="691">
        <f t="shared" si="294"/>
        <v>-2.8276500107263569E-2</v>
      </c>
      <c r="Q352" s="665" t="e">
        <f t="shared" si="310"/>
        <v>#N/A</v>
      </c>
      <c r="R352" s="683"/>
      <c r="S352" s="684" t="str">
        <f t="shared" si="311"/>
        <v/>
      </c>
      <c r="T352" s="695">
        <f t="shared" si="319"/>
        <v>4.8324226180984198E-2</v>
      </c>
      <c r="U352" s="728">
        <f t="shared" si="320"/>
        <v>-0.20019693413170414</v>
      </c>
      <c r="V352" s="725">
        <f t="shared" si="325"/>
        <v>3.8900174747723559E-2</v>
      </c>
      <c r="W352" s="726">
        <f t="shared" si="326"/>
        <v>0.18462409030790994</v>
      </c>
      <c r="X352" s="727">
        <f t="shared" si="332"/>
        <v>6.4435349206486414E-2</v>
      </c>
      <c r="Y352" s="724">
        <f t="shared" si="323"/>
        <v>32.228919565539712</v>
      </c>
      <c r="Z352" s="108">
        <f t="shared" si="327"/>
        <v>6.8043152465711701E-2</v>
      </c>
      <c r="AA352" s="723">
        <f t="shared" si="327"/>
        <v>0.26104796967449617</v>
      </c>
      <c r="AB352" s="723">
        <f t="shared" si="327"/>
        <v>-0.12496166474307278</v>
      </c>
      <c r="AC352" s="931">
        <f>[2]Pat!$D352/1000</f>
        <v>134.137</v>
      </c>
      <c r="AD352" s="648">
        <v>0.92233534860349597</v>
      </c>
      <c r="AE352" s="649">
        <v>1</v>
      </c>
      <c r="AF352" s="767">
        <v>138.75771474975801</v>
      </c>
      <c r="AG352" s="768">
        <f t="shared" si="295"/>
        <v>145.43191931556811</v>
      </c>
      <c r="AH352" s="769">
        <f t="shared" si="306"/>
        <v>145.43191931556811</v>
      </c>
      <c r="AI352" s="772">
        <f t="shared" si="299"/>
        <v>142.3530894116883</v>
      </c>
      <c r="AJ352" s="662">
        <f t="shared" si="307"/>
        <v>-3.7535649096710123E-2</v>
      </c>
      <c r="AK352" s="665" t="e">
        <f t="shared" si="308"/>
        <v>#N/A</v>
      </c>
      <c r="AL352" s="683"/>
      <c r="AM352" s="684" t="str">
        <f t="shared" si="328"/>
        <v/>
      </c>
      <c r="AN352" s="685">
        <f t="shared" si="321"/>
        <v>147.79795401851888</v>
      </c>
      <c r="AO352" s="686">
        <f t="shared" si="322"/>
        <v>120.23407208524164</v>
      </c>
      <c r="AP352" s="776">
        <v>137.52224482833159</v>
      </c>
      <c r="AQ352" s="691">
        <f t="shared" si="296"/>
        <v>3.5127732167163472E-2</v>
      </c>
      <c r="AR352" s="665" t="e">
        <f t="shared" si="312"/>
        <v>#N/A</v>
      </c>
      <c r="AS352" s="683"/>
      <c r="AT352" s="684" t="str">
        <f t="shared" si="313"/>
        <v/>
      </c>
      <c r="AU352" s="695">
        <f t="shared" si="314"/>
        <v>7.6129455315188777E-2</v>
      </c>
      <c r="AV352" s="728">
        <f t="shared" si="315"/>
        <v>-0.13242088619157222</v>
      </c>
      <c r="AW352" s="725">
        <f t="shared" si="329"/>
        <v>6.9187483119727666E-2</v>
      </c>
      <c r="AX352" s="726">
        <f t="shared" si="330"/>
        <v>2.4939751105024888E-2</v>
      </c>
      <c r="AY352" s="727">
        <f t="shared" si="333"/>
        <v>2.2038255012053254E-2</v>
      </c>
      <c r="AZ352" s="724">
        <f t="shared" si="324"/>
        <v>141.23388526622702</v>
      </c>
      <c r="BA352" s="108">
        <f t="shared" si="331"/>
        <v>4.7029155077431911E-2</v>
      </c>
      <c r="BB352" s="723">
        <f t="shared" si="331"/>
        <v>0.1285735137719542</v>
      </c>
      <c r="BC352" s="723">
        <f t="shared" si="331"/>
        <v>-3.4515203617090359E-2</v>
      </c>
      <c r="BD352" s="1387">
        <f>[2]Pat!$F352</f>
        <v>1302</v>
      </c>
      <c r="BE352" s="648">
        <v>1.01116251313628</v>
      </c>
      <c r="BF352" s="649">
        <v>1</v>
      </c>
      <c r="BG352" s="1374">
        <v>1299.98056834409</v>
      </c>
      <c r="BH352" s="1375">
        <f t="shared" si="269"/>
        <v>1287.6268483902174</v>
      </c>
      <c r="BI352" s="1376">
        <f t="shared" si="268"/>
        <v>1287.6268483902174</v>
      </c>
      <c r="BJ352" s="1378">
        <f t="shared" si="271"/>
        <v>1303.4777023628412</v>
      </c>
      <c r="BK352" s="335">
        <f t="shared" si="270"/>
        <v>1.7052198437413199E-3</v>
      </c>
      <c r="BL352" s="665">
        <f t="shared" si="272"/>
        <v>1403.4777023628412</v>
      </c>
      <c r="BM352" s="683">
        <v>1</v>
      </c>
      <c r="BN352" s="684">
        <f t="shared" si="273"/>
        <v>1</v>
      </c>
      <c r="BO352" s="685">
        <f t="shared" si="287"/>
        <v>1303.4777023628412</v>
      </c>
      <c r="BP352" s="686">
        <f t="shared" si="288"/>
        <v>1095.8617373635084</v>
      </c>
      <c r="BQ352" s="776">
        <v>1005.9872396748885</v>
      </c>
      <c r="BR352" s="691">
        <f t="shared" si="274"/>
        <v>0.29571991667021003</v>
      </c>
      <c r="BS352" s="665">
        <f t="shared" si="275"/>
        <v>1403.4777023628412</v>
      </c>
      <c r="BT352" s="683">
        <v>1</v>
      </c>
      <c r="BU352" s="684" t="str">
        <f t="shared" si="276"/>
        <v/>
      </c>
      <c r="BV352" s="695">
        <f t="shared" si="277"/>
        <v>0.29587427324721949</v>
      </c>
      <c r="BW352" s="728">
        <f t="shared" si="278"/>
        <v>8.0660657800183166E-2</v>
      </c>
      <c r="BX352" s="725">
        <f t="shared" si="282"/>
        <v>0.17401558267935102</v>
      </c>
      <c r="BY352" s="726">
        <f t="shared" si="283"/>
        <v>0.16619032864926875</v>
      </c>
      <c r="BZ352" s="943">
        <f t="shared" si="289"/>
        <v>0.2213145025943577</v>
      </c>
      <c r="CA352" s="947">
        <f t="shared" si="290"/>
        <v>1215.4252394149614</v>
      </c>
      <c r="CB352" s="831">
        <f t="shared" si="284"/>
        <v>9.4779206777033151E-2</v>
      </c>
      <c r="CC352" s="723">
        <f t="shared" si="285"/>
        <v>0.2983549397125923</v>
      </c>
      <c r="CD352" s="723">
        <f t="shared" si="286"/>
        <v>-0.10879652615852599</v>
      </c>
      <c r="CE352" s="786">
        <f>[3]OUTM!M352</f>
        <v>231.80375442138384</v>
      </c>
      <c r="CF352" s="779">
        <f>[1]OUTM!$T640</f>
        <v>1</v>
      </c>
      <c r="CG352" s="781">
        <f>[1]OUTM!$U640</f>
        <v>1</v>
      </c>
    </row>
    <row r="353" spans="1:85" ht="13.8" x14ac:dyDescent="0.25">
      <c r="A353" s="14">
        <v>2022.07</v>
      </c>
      <c r="B353" s="931">
        <f>[2]Pat!$B353/1000</f>
        <v>39.106999999999999</v>
      </c>
      <c r="C353" s="648">
        <v>1.0946851622145</v>
      </c>
      <c r="D353" s="649">
        <v>1</v>
      </c>
      <c r="E353" s="767">
        <v>34.726505307217998</v>
      </c>
      <c r="F353" s="768">
        <f t="shared" si="293"/>
        <v>35.724426848801215</v>
      </c>
      <c r="G353" s="769">
        <f t="shared" si="304"/>
        <v>35.724426848801215</v>
      </c>
      <c r="H353" s="772">
        <f t="shared" si="297"/>
        <v>35.168780506605017</v>
      </c>
      <c r="I353" s="662">
        <f t="shared" si="305"/>
        <v>-1.0631740988888679E-3</v>
      </c>
      <c r="J353" s="665" t="e">
        <f t="shared" si="309"/>
        <v>#N/A</v>
      </c>
      <c r="K353" s="683"/>
      <c r="L353" s="684" t="str">
        <f t="shared" si="302"/>
        <v/>
      </c>
      <c r="M353" s="685">
        <f t="shared" si="317"/>
        <v>39.323750047750302</v>
      </c>
      <c r="N353" s="686">
        <f t="shared" si="318"/>
        <v>29.381193832703957</v>
      </c>
      <c r="O353" s="776">
        <v>36.236591142711937</v>
      </c>
      <c r="P353" s="691">
        <f t="shared" si="294"/>
        <v>-2.946774523854967E-2</v>
      </c>
      <c r="Q353" s="665" t="e">
        <f t="shared" si="310"/>
        <v>#N/A</v>
      </c>
      <c r="R353" s="683"/>
      <c r="S353" s="684" t="str">
        <f t="shared" si="311"/>
        <v/>
      </c>
      <c r="T353" s="695">
        <f t="shared" si="319"/>
        <v>6.5817303120802029E-2</v>
      </c>
      <c r="U353" s="728">
        <f t="shared" si="320"/>
        <v>-0.20019693413170414</v>
      </c>
      <c r="V353" s="725">
        <f t="shared" si="325"/>
        <v>0.12948049548846297</v>
      </c>
      <c r="W353" s="726">
        <f t="shared" si="326"/>
        <v>0.17487206368196317</v>
      </c>
      <c r="X353" s="727">
        <f t="shared" si="332"/>
        <v>7.6734290842840558E-2</v>
      </c>
      <c r="Y353" s="724">
        <f t="shared" si="323"/>
        <v>32.564890479004589</v>
      </c>
      <c r="Z353" s="108">
        <f t="shared" si="327"/>
        <v>6.8043152465711701E-2</v>
      </c>
      <c r="AA353" s="723">
        <f t="shared" si="327"/>
        <v>0.26104796967449617</v>
      </c>
      <c r="AB353" s="723">
        <f t="shared" si="327"/>
        <v>-0.12496166474307278</v>
      </c>
      <c r="AC353" s="931">
        <f>[2]Pat!$D353/1000</f>
        <v>146.18299999999999</v>
      </c>
      <c r="AD353" s="648">
        <v>1.1276972787308399</v>
      </c>
      <c r="AE353" s="649">
        <v>1</v>
      </c>
      <c r="AF353" s="767">
        <v>132.75640557682101</v>
      </c>
      <c r="AG353" s="768">
        <f t="shared" si="295"/>
        <v>129.62964685391523</v>
      </c>
      <c r="AH353" s="769">
        <f t="shared" si="306"/>
        <v>129.62964685391523</v>
      </c>
      <c r="AI353" s="772">
        <f t="shared" si="299"/>
        <v>131.10258134095312</v>
      </c>
      <c r="AJ353" s="662">
        <f t="shared" si="307"/>
        <v>-8.2330435977597163E-2</v>
      </c>
      <c r="AK353" s="665" t="e">
        <f t="shared" si="308"/>
        <v>#N/A</v>
      </c>
      <c r="AL353" s="683"/>
      <c r="AM353" s="684" t="str">
        <f t="shared" si="328"/>
        <v/>
      </c>
      <c r="AN353" s="685">
        <f t="shared" si="321"/>
        <v>147.79795401851888</v>
      </c>
      <c r="AO353" s="686">
        <f t="shared" si="322"/>
        <v>120.23407208524164</v>
      </c>
      <c r="AP353" s="776">
        <v>137.71280430074393</v>
      </c>
      <c r="AQ353" s="691">
        <f t="shared" si="296"/>
        <v>-4.8000060657795274E-2</v>
      </c>
      <c r="AR353" s="665" t="e">
        <f t="shared" si="312"/>
        <v>#N/A</v>
      </c>
      <c r="AS353" s="683"/>
      <c r="AT353" s="684" t="str">
        <f t="shared" si="313"/>
        <v/>
      </c>
      <c r="AU353" s="695">
        <f t="shared" si="314"/>
        <v>7.6129455315188777E-2</v>
      </c>
      <c r="AV353" s="728">
        <f t="shared" si="315"/>
        <v>-0.13242088619157222</v>
      </c>
      <c r="AW353" s="725">
        <f t="shared" si="329"/>
        <v>-1.181210862637827E-2</v>
      </c>
      <c r="AX353" s="726">
        <f t="shared" si="330"/>
        <v>-0.12839811790583033</v>
      </c>
      <c r="AY353" s="727">
        <f t="shared" si="333"/>
        <v>-5.6857961663267953E-2</v>
      </c>
      <c r="AZ353" s="724">
        <f t="shared" si="324"/>
        <v>141.10329286695455</v>
      </c>
      <c r="BA353" s="108">
        <f t="shared" si="331"/>
        <v>4.7029155077431911E-2</v>
      </c>
      <c r="BB353" s="723">
        <f t="shared" si="331"/>
        <v>0.1285735137719542</v>
      </c>
      <c r="BC353" s="723">
        <f t="shared" si="331"/>
        <v>-3.4515203617090359E-2</v>
      </c>
      <c r="BD353" s="1387">
        <f>[2]Pat!$F353</f>
        <v>1431</v>
      </c>
      <c r="BE353" s="648">
        <v>1.09992846955866</v>
      </c>
      <c r="BF353" s="649">
        <v>1</v>
      </c>
      <c r="BG353" s="1374">
        <v>1284.4225770794501</v>
      </c>
      <c r="BH353" s="1375">
        <f t="shared" si="269"/>
        <v>1300.9936915026672</v>
      </c>
      <c r="BI353" s="1376">
        <f t="shared" si="268"/>
        <v>1300.9936915026672</v>
      </c>
      <c r="BJ353" s="1378">
        <f t="shared" si="271"/>
        <v>1288.0150263677363</v>
      </c>
      <c r="BK353" s="335">
        <f t="shared" si="270"/>
        <v>-1.1933554222384948E-2</v>
      </c>
      <c r="BL353" s="665" t="e">
        <f t="shared" si="272"/>
        <v>#N/A</v>
      </c>
      <c r="BM353" s="683"/>
      <c r="BN353" s="684" t="str">
        <f t="shared" si="273"/>
        <v/>
      </c>
      <c r="BO353" s="685">
        <f t="shared" si="287"/>
        <v>1303.4777023628412</v>
      </c>
      <c r="BP353" s="686">
        <f t="shared" si="288"/>
        <v>1095.8617373635084</v>
      </c>
      <c r="BQ353" s="776">
        <v>1007.6807725891318</v>
      </c>
      <c r="BR353" s="691">
        <f t="shared" si="274"/>
        <v>0.27819748218308704</v>
      </c>
      <c r="BS353" s="665" t="e">
        <f t="shared" si="275"/>
        <v>#N/A</v>
      </c>
      <c r="BT353" s="683"/>
      <c r="BU353" s="684" t="str">
        <f t="shared" si="276"/>
        <v/>
      </c>
      <c r="BV353" s="695">
        <f t="shared" si="277"/>
        <v>0.29587427324721949</v>
      </c>
      <c r="BW353" s="728">
        <f t="shared" si="278"/>
        <v>8.0660657800183166E-2</v>
      </c>
      <c r="BX353" s="725">
        <f t="shared" si="282"/>
        <v>0.19007473417835552</v>
      </c>
      <c r="BY353" s="726">
        <f t="shared" si="283"/>
        <v>0.11303689681884266</v>
      </c>
      <c r="BZ353" s="943">
        <f t="shared" si="289"/>
        <v>0.16955812031754824</v>
      </c>
      <c r="CA353" s="947">
        <f t="shared" si="290"/>
        <v>1232.5683584367821</v>
      </c>
      <c r="CB353" s="831">
        <f t="shared" si="284"/>
        <v>9.4779206777033151E-2</v>
      </c>
      <c r="CC353" s="723">
        <f t="shared" si="285"/>
        <v>0.2983549397125923</v>
      </c>
      <c r="CD353" s="723">
        <f t="shared" si="286"/>
        <v>-0.10879652615852599</v>
      </c>
      <c r="CE353" s="786">
        <f>[3]OUTM!M353</f>
        <v>229.57030122058163</v>
      </c>
      <c r="CF353" s="779">
        <f>[1]OUTM!$T641</f>
        <v>1</v>
      </c>
      <c r="CG353" s="781">
        <f>[1]OUTM!$U641</f>
        <v>1</v>
      </c>
    </row>
    <row r="354" spans="1:85" ht="13.8" x14ac:dyDescent="0.25">
      <c r="A354" s="14">
        <v>2022.08</v>
      </c>
      <c r="B354" s="931">
        <f>[2]Pat!$B354/1000</f>
        <v>38.594999999999999</v>
      </c>
      <c r="C354" s="648">
        <v>1.10965420374681</v>
      </c>
      <c r="D354" s="649">
        <v>1</v>
      </c>
      <c r="E354" s="767">
        <v>34.246955573777498</v>
      </c>
      <c r="F354" s="768">
        <f t="shared" si="293"/>
        <v>34.781105563951186</v>
      </c>
      <c r="G354" s="769">
        <f t="shared" si="304"/>
        <v>34.781105563951186</v>
      </c>
      <c r="H354" s="772">
        <f t="shared" si="297"/>
        <v>34.415121814655677</v>
      </c>
      <c r="I354" s="662">
        <f t="shared" si="305"/>
        <v>-2.1662716209733004E-2</v>
      </c>
      <c r="J354" s="665" t="e">
        <f t="shared" si="309"/>
        <v>#N/A</v>
      </c>
      <c r="K354" s="683"/>
      <c r="L354" s="684" t="str">
        <f t="shared" si="302"/>
        <v/>
      </c>
      <c r="M354" s="685">
        <f t="shared" si="317"/>
        <v>39.323750047750302</v>
      </c>
      <c r="N354" s="686">
        <f t="shared" si="318"/>
        <v>29.857558510961919</v>
      </c>
      <c r="O354" s="776">
        <v>36.256862005648273</v>
      </c>
      <c r="P354" s="691">
        <f t="shared" si="294"/>
        <v>-5.0797010251622976E-2</v>
      </c>
      <c r="Q354" s="665" t="e">
        <f t="shared" si="310"/>
        <v>#N/A</v>
      </c>
      <c r="R354" s="683"/>
      <c r="S354" s="684" t="str">
        <f t="shared" si="311"/>
        <v/>
      </c>
      <c r="T354" s="695">
        <f t="shared" si="319"/>
        <v>6.5817303120802029E-2</v>
      </c>
      <c r="U354" s="728">
        <f t="shared" si="320"/>
        <v>-0.18457947818334408</v>
      </c>
      <c r="V354" s="725">
        <f t="shared" si="325"/>
        <v>0.15912819522455468</v>
      </c>
      <c r="W354" s="726">
        <f t="shared" si="326"/>
        <v>0.10740662803742818</v>
      </c>
      <c r="X354" s="727">
        <f t="shared" si="332"/>
        <v>6.3145031613575986E-2</v>
      </c>
      <c r="Y354" s="724">
        <f t="shared" si="323"/>
        <v>32.958607084680118</v>
      </c>
      <c r="Z354" s="108">
        <f t="shared" si="327"/>
        <v>6.8043152465711701E-2</v>
      </c>
      <c r="AA354" s="723">
        <f t="shared" si="327"/>
        <v>0.26104796967449617</v>
      </c>
      <c r="AB354" s="723">
        <f t="shared" si="327"/>
        <v>-0.12496166474307278</v>
      </c>
      <c r="AC354" s="931">
        <f>[2]Pat!$D354/1000</f>
        <v>143.75299999999999</v>
      </c>
      <c r="AD354" s="648">
        <v>1.2007523042039201</v>
      </c>
      <c r="AE354" s="649">
        <v>1</v>
      </c>
      <c r="AF354" s="767">
        <v>126.297164310095</v>
      </c>
      <c r="AG354" s="768">
        <f t="shared" si="295"/>
        <v>119.71911234041393</v>
      </c>
      <c r="AH354" s="769">
        <f t="shared" si="306"/>
        <v>119.71911234041393</v>
      </c>
      <c r="AI354" s="772">
        <f t="shared" si="299"/>
        <v>122.06874311371197</v>
      </c>
      <c r="AJ354" s="662">
        <f t="shared" si="307"/>
        <v>-7.1395726248284871E-2</v>
      </c>
      <c r="AK354" s="665" t="e">
        <f t="shared" si="308"/>
        <v>#N/A</v>
      </c>
      <c r="AL354" s="683"/>
      <c r="AM354" s="684" t="str">
        <f t="shared" si="328"/>
        <v/>
      </c>
      <c r="AN354" s="685">
        <f t="shared" si="321"/>
        <v>147.79795401851888</v>
      </c>
      <c r="AO354" s="686">
        <f t="shared" si="322"/>
        <v>120.23407208524164</v>
      </c>
      <c r="AP354" s="776">
        <v>137.91417773405249</v>
      </c>
      <c r="AQ354" s="691">
        <f t="shared" si="296"/>
        <v>-0.11489344228913245</v>
      </c>
      <c r="AR354" s="665" t="e">
        <f t="shared" si="312"/>
        <v>#N/A</v>
      </c>
      <c r="AS354" s="683"/>
      <c r="AT354" s="684" t="str">
        <f t="shared" si="313"/>
        <v/>
      </c>
      <c r="AU354" s="695">
        <f t="shared" si="314"/>
        <v>7.6129455315188777E-2</v>
      </c>
      <c r="AV354" s="728">
        <f t="shared" si="315"/>
        <v>-0.13242088619157222</v>
      </c>
      <c r="AW354" s="725">
        <f t="shared" si="329"/>
        <v>-9.9399026606462715E-2</v>
      </c>
      <c r="AX354" s="726">
        <f t="shared" si="330"/>
        <v>-0.23472663486825107</v>
      </c>
      <c r="AY354" s="727">
        <f t="shared" si="333"/>
        <v>-0.11922640523125783</v>
      </c>
      <c r="AZ354" s="724">
        <f t="shared" si="324"/>
        <v>139.98056902263301</v>
      </c>
      <c r="BA354" s="108">
        <f t="shared" si="331"/>
        <v>4.7029155077431911E-2</v>
      </c>
      <c r="BB354" s="723">
        <f t="shared" si="331"/>
        <v>0.1285735137719542</v>
      </c>
      <c r="BC354" s="723">
        <f t="shared" si="331"/>
        <v>-3.4515203617090359E-2</v>
      </c>
      <c r="BD354" s="1387">
        <f>[2]Pat!$F354</f>
        <v>1564</v>
      </c>
      <c r="BE354" s="648">
        <v>1.23886499383228</v>
      </c>
      <c r="BF354" s="649">
        <v>1</v>
      </c>
      <c r="BG354" s="1374">
        <v>1249.6852753662299</v>
      </c>
      <c r="BH354" s="1375">
        <f t="shared" si="269"/>
        <v>1262.4458740753937</v>
      </c>
      <c r="BI354" s="1376">
        <f t="shared" si="268"/>
        <v>1262.4458740753937</v>
      </c>
      <c r="BJ354" s="1378">
        <f t="shared" si="271"/>
        <v>1269.3740568278849</v>
      </c>
      <c r="BK354" s="335">
        <f t="shared" si="270"/>
        <v>-1.4578383717319903E-2</v>
      </c>
      <c r="BL354" s="665" t="e">
        <f t="shared" si="272"/>
        <v>#N/A</v>
      </c>
      <c r="BM354" s="683"/>
      <c r="BN354" s="684" t="str">
        <f t="shared" si="273"/>
        <v/>
      </c>
      <c r="BO354" s="685">
        <f t="shared" si="287"/>
        <v>1303.4777023628412</v>
      </c>
      <c r="BP354" s="686">
        <f t="shared" si="288"/>
        <v>1095.8617373635084</v>
      </c>
      <c r="BQ354" s="776">
        <v>1009.2334253605042</v>
      </c>
      <c r="BR354" s="691">
        <f t="shared" si="274"/>
        <v>0.25776061803983263</v>
      </c>
      <c r="BS354" s="665" t="e">
        <f t="shared" si="275"/>
        <v>#N/A</v>
      </c>
      <c r="BT354" s="683"/>
      <c r="BU354" s="684" t="str">
        <f t="shared" si="276"/>
        <v/>
      </c>
      <c r="BV354" s="695">
        <f t="shared" si="277"/>
        <v>0.29587427324721949</v>
      </c>
      <c r="BW354" s="728">
        <f t="shared" si="278"/>
        <v>8.0660657800183166E-2</v>
      </c>
      <c r="BX354" s="725">
        <f t="shared" si="282"/>
        <v>0.17266779456063719</v>
      </c>
      <c r="BY354" s="726">
        <f t="shared" si="283"/>
        <v>5.5823363204214438E-2</v>
      </c>
      <c r="BZ354" s="943">
        <f t="shared" si="289"/>
        <v>0.1259643978015994</v>
      </c>
      <c r="CA354" s="947">
        <f t="shared" si="290"/>
        <v>1248.143955939162</v>
      </c>
      <c r="CB354" s="831">
        <f t="shared" si="284"/>
        <v>9.4779206777033151E-2</v>
      </c>
      <c r="CC354" s="723">
        <f t="shared" si="285"/>
        <v>0.2983549397125923</v>
      </c>
      <c r="CD354" s="723">
        <f t="shared" si="286"/>
        <v>-0.10879652615852599</v>
      </c>
      <c r="CE354" s="786">
        <f>[3]OUTM!M354</f>
        <v>221.90220366878907</v>
      </c>
      <c r="CF354" s="779">
        <f>[1]OUTM!$T642</f>
        <v>1</v>
      </c>
      <c r="CG354" s="781">
        <f>[1]OUTM!$U642</f>
        <v>1</v>
      </c>
    </row>
    <row r="355" spans="1:85" ht="13.8" x14ac:dyDescent="0.25">
      <c r="A355" s="14">
        <v>2022.09</v>
      </c>
      <c r="B355" s="931">
        <f>[2]Pat!$B355/1000</f>
        <v>35.020000000000003</v>
      </c>
      <c r="C355" s="648">
        <v>1.08173729033695</v>
      </c>
      <c r="D355" s="649">
        <v>1</v>
      </c>
      <c r="E355" s="767">
        <v>33.972574075733299</v>
      </c>
      <c r="F355" s="768">
        <f t="shared" si="293"/>
        <v>32.373849281919121</v>
      </c>
      <c r="G355" s="769">
        <f t="shared" si="304"/>
        <v>32.373849281919121</v>
      </c>
      <c r="H355" s="772">
        <f t="shared" si="297"/>
        <v>33.081843579917461</v>
      </c>
      <c r="I355" s="662">
        <f t="shared" si="305"/>
        <v>-3.9511455869009601E-2</v>
      </c>
      <c r="J355" s="665" t="e">
        <f t="shared" si="309"/>
        <v>#N/A</v>
      </c>
      <c r="K355" s="683"/>
      <c r="L355" s="684" t="str">
        <f t="shared" si="302"/>
        <v/>
      </c>
      <c r="M355" s="685">
        <f t="shared" si="317"/>
        <v>39.323750047750302</v>
      </c>
      <c r="N355" s="686">
        <f t="shared" si="318"/>
        <v>30.756866927656077</v>
      </c>
      <c r="O355" s="776">
        <v>36.291165954720988</v>
      </c>
      <c r="P355" s="691">
        <f t="shared" si="294"/>
        <v>-8.8432605852555635E-2</v>
      </c>
      <c r="Q355" s="665" t="e">
        <f t="shared" si="310"/>
        <v>#N/A</v>
      </c>
      <c r="R355" s="683"/>
      <c r="S355" s="684" t="str">
        <f t="shared" si="311"/>
        <v/>
      </c>
      <c r="T355" s="695">
        <f t="shared" si="319"/>
        <v>6.5817303120802029E-2</v>
      </c>
      <c r="U355" s="728">
        <f t="shared" si="320"/>
        <v>-0.15765392150203805</v>
      </c>
      <c r="V355" s="725">
        <f t="shared" si="325"/>
        <v>0.1181493998321379</v>
      </c>
      <c r="W355" s="726">
        <f t="shared" si="326"/>
        <v>6.9139260875910047E-3</v>
      </c>
      <c r="X355" s="727">
        <f t="shared" si="332"/>
        <v>3.0164833025975613E-2</v>
      </c>
      <c r="Y355" s="724">
        <f t="shared" si="323"/>
        <v>33.249906855302207</v>
      </c>
      <c r="Z355" s="108">
        <f t="shared" si="327"/>
        <v>6.8043152465711701E-2</v>
      </c>
      <c r="AA355" s="723">
        <f t="shared" si="327"/>
        <v>0.26104796967449617</v>
      </c>
      <c r="AB355" s="723">
        <f t="shared" si="327"/>
        <v>-0.12496166474307278</v>
      </c>
      <c r="AC355" s="931">
        <f>[2]Pat!$D355/1000</f>
        <v>136.96700000000001</v>
      </c>
      <c r="AD355" s="648">
        <v>1.1489835667742501</v>
      </c>
      <c r="AE355" s="649">
        <v>1</v>
      </c>
      <c r="AF355" s="767">
        <v>121.33520012624901</v>
      </c>
      <c r="AG355" s="768">
        <f t="shared" si="295"/>
        <v>119.20710092010481</v>
      </c>
      <c r="AH355" s="769">
        <f t="shared" si="306"/>
        <v>119.20710092010481</v>
      </c>
      <c r="AI355" s="772">
        <f t="shared" si="299"/>
        <v>120.27303333434635</v>
      </c>
      <c r="AJ355" s="662">
        <f t="shared" si="307"/>
        <v>-1.4819918146506813E-2</v>
      </c>
      <c r="AK355" s="665" t="e">
        <f t="shared" si="308"/>
        <v>#N/A</v>
      </c>
      <c r="AL355" s="683"/>
      <c r="AM355" s="684" t="str">
        <f t="shared" si="328"/>
        <v/>
      </c>
      <c r="AN355" s="685">
        <f t="shared" si="321"/>
        <v>147.79795401851888</v>
      </c>
      <c r="AO355" s="686">
        <f t="shared" si="322"/>
        <v>120.23407208524164</v>
      </c>
      <c r="AP355" s="776">
        <v>138.12666065876337</v>
      </c>
      <c r="AQ355" s="691">
        <f t="shared" si="296"/>
        <v>-0.12925547638137524</v>
      </c>
      <c r="AR355" s="665">
        <f t="shared" si="312"/>
        <v>115.27303333434635</v>
      </c>
      <c r="AS355" s="683">
        <v>-1</v>
      </c>
      <c r="AT355" s="684" t="str">
        <f t="shared" si="313"/>
        <v/>
      </c>
      <c r="AU355" s="695">
        <f t="shared" si="314"/>
        <v>7.6129455315188777E-2</v>
      </c>
      <c r="AV355" s="728">
        <f t="shared" si="315"/>
        <v>-0.13242088619157222</v>
      </c>
      <c r="AW355" s="725">
        <f t="shared" si="329"/>
        <v>-0.15415826776660002</v>
      </c>
      <c r="AX355" s="726">
        <f t="shared" si="330"/>
        <v>-0.24431743503534609</v>
      </c>
      <c r="AY355" s="727">
        <f t="shared" si="333"/>
        <v>-0.12821960632437035</v>
      </c>
      <c r="AZ355" s="724">
        <f t="shared" si="324"/>
        <v>138.15387952788748</v>
      </c>
      <c r="BA355" s="108">
        <f t="shared" si="331"/>
        <v>4.7029155077431911E-2</v>
      </c>
      <c r="BB355" s="723">
        <f t="shared" si="331"/>
        <v>0.1285735137719542</v>
      </c>
      <c r="BC355" s="723">
        <f t="shared" si="331"/>
        <v>-3.4515203617090359E-2</v>
      </c>
      <c r="BD355" s="1387">
        <f>[2]Pat!$F355</f>
        <v>1476</v>
      </c>
      <c r="BE355" s="648">
        <v>1.1792803438213999</v>
      </c>
      <c r="BF355" s="649">
        <v>1</v>
      </c>
      <c r="BG355" s="1374">
        <v>1204.1650955001101</v>
      </c>
      <c r="BH355" s="1375">
        <f t="shared" si="269"/>
        <v>1251.6107876580854</v>
      </c>
      <c r="BI355" s="1376">
        <f t="shared" si="268"/>
        <v>1251.6107876580854</v>
      </c>
      <c r="BJ355" s="1378">
        <f t="shared" si="271"/>
        <v>1220.282870485277</v>
      </c>
      <c r="BK355" s="335">
        <f t="shared" si="270"/>
        <v>-3.9441217408316326E-2</v>
      </c>
      <c r="BL355" s="665" t="e">
        <f t="shared" si="272"/>
        <v>#N/A</v>
      </c>
      <c r="BM355" s="683"/>
      <c r="BN355" s="684" t="str">
        <f t="shared" si="273"/>
        <v/>
      </c>
      <c r="BO355" s="685">
        <f t="shared" si="287"/>
        <v>1303.4777023628412</v>
      </c>
      <c r="BP355" s="686">
        <f t="shared" si="288"/>
        <v>1070.0729485239101</v>
      </c>
      <c r="BQ355" s="776">
        <v>1010.6458309584881</v>
      </c>
      <c r="BR355" s="691">
        <f t="shared" si="274"/>
        <v>0.20742878771683149</v>
      </c>
      <c r="BS355" s="665" t="e">
        <f t="shared" si="275"/>
        <v>#N/A</v>
      </c>
      <c r="BT355" s="683"/>
      <c r="BU355" s="684" t="str">
        <f t="shared" si="276"/>
        <v/>
      </c>
      <c r="BV355" s="695">
        <f t="shared" si="277"/>
        <v>0.29587427324721949</v>
      </c>
      <c r="BW355" s="728">
        <f t="shared" si="278"/>
        <v>5.1534050503199147E-2</v>
      </c>
      <c r="BX355" s="725">
        <f t="shared" si="282"/>
        <v>7.843858567177775E-2</v>
      </c>
      <c r="BY355" s="726">
        <f t="shared" si="283"/>
        <v>-4.0820238454760682E-2</v>
      </c>
      <c r="BZ355" s="943">
        <f t="shared" si="289"/>
        <v>6.283447425250932E-2</v>
      </c>
      <c r="CA355" s="947">
        <f t="shared" si="290"/>
        <v>1255.5402403878138</v>
      </c>
      <c r="CB355" s="831">
        <f t="shared" si="284"/>
        <v>9.4779206777033151E-2</v>
      </c>
      <c r="CC355" s="723">
        <f t="shared" si="285"/>
        <v>0.2983549397125923</v>
      </c>
      <c r="CD355" s="723">
        <f t="shared" si="286"/>
        <v>-0.10879652615852599</v>
      </c>
      <c r="CE355" s="786">
        <f>[3]OUTM!M355</f>
        <v>216.45886549193077</v>
      </c>
      <c r="CF355" s="779">
        <f>[1]OUTM!$T643</f>
        <v>1</v>
      </c>
      <c r="CG355" s="781">
        <f>[1]OUTM!$U643</f>
        <v>1</v>
      </c>
    </row>
    <row r="356" spans="1:85" ht="13.8" x14ac:dyDescent="0.25">
      <c r="A356" s="14">
        <v>2022.1</v>
      </c>
      <c r="B356" s="931">
        <f>[2]Pat!$B356/1000</f>
        <v>32.646000000000001</v>
      </c>
      <c r="C356" s="648">
        <v>0.99534826698274204</v>
      </c>
      <c r="D356" s="649">
        <v>1</v>
      </c>
      <c r="E356" s="767">
        <v>34.033425050852202</v>
      </c>
      <c r="F356" s="768">
        <f t="shared" si="293"/>
        <v>32.798570191880422</v>
      </c>
      <c r="G356" s="769">
        <f t="shared" si="304"/>
        <v>32.798570191880422</v>
      </c>
      <c r="H356" s="772">
        <f t="shared" si="297"/>
        <v>33.390693495411355</v>
      </c>
      <c r="I356" s="662">
        <f t="shared" si="305"/>
        <v>9.2926237386339976E-3</v>
      </c>
      <c r="J356" s="665" t="e">
        <f t="shared" si="309"/>
        <v>#N/A</v>
      </c>
      <c r="K356" s="683"/>
      <c r="L356" s="684" t="str">
        <f t="shared" si="302"/>
        <v/>
      </c>
      <c r="M356" s="685">
        <f t="shared" si="317"/>
        <v>39.323750047750302</v>
      </c>
      <c r="N356" s="686">
        <f t="shared" si="318"/>
        <v>32.261654584053076</v>
      </c>
      <c r="O356" s="776">
        <v>36.339179396289488</v>
      </c>
      <c r="P356" s="691">
        <f t="shared" si="294"/>
        <v>-8.11379329380012E-2</v>
      </c>
      <c r="Q356" s="665" t="e">
        <f t="shared" si="310"/>
        <v>#N/A</v>
      </c>
      <c r="R356" s="683"/>
      <c r="S356" s="684" t="str">
        <f t="shared" si="311"/>
        <v/>
      </c>
      <c r="T356" s="695">
        <f t="shared" si="319"/>
        <v>6.5817303120802029E-2</v>
      </c>
      <c r="U356" s="728">
        <f t="shared" si="320"/>
        <v>-0.11434497300261459</v>
      </c>
      <c r="V356" s="725">
        <f t="shared" si="325"/>
        <v>0.13646483139988885</v>
      </c>
      <c r="W356" s="726">
        <f t="shared" si="326"/>
        <v>7.8309784287420303E-3</v>
      </c>
      <c r="X356" s="727">
        <f t="shared" si="332"/>
        <v>4.3741427281663192E-2</v>
      </c>
      <c r="Y356" s="724">
        <f t="shared" si="323"/>
        <v>33.584031827194494</v>
      </c>
      <c r="Z356" s="108">
        <f t="shared" si="327"/>
        <v>6.8043152465711701E-2</v>
      </c>
      <c r="AA356" s="723">
        <f t="shared" si="327"/>
        <v>0.26104796967449617</v>
      </c>
      <c r="AB356" s="723">
        <f t="shared" si="327"/>
        <v>-0.12496166474307278</v>
      </c>
      <c r="AC356" s="931">
        <f>[2]Pat!$D356/1000</f>
        <v>118.22799999999999</v>
      </c>
      <c r="AD356" s="648">
        <v>0.96152517412573302</v>
      </c>
      <c r="AE356" s="649">
        <v>1</v>
      </c>
      <c r="AF356" s="767">
        <v>119.28996809295001</v>
      </c>
      <c r="AG356" s="768">
        <f t="shared" si="295"/>
        <v>122.95881915676189</v>
      </c>
      <c r="AH356" s="769">
        <f t="shared" si="306"/>
        <v>122.95881915676189</v>
      </c>
      <c r="AI356" s="772">
        <f t="shared" si="299"/>
        <v>121.15817692122664</v>
      </c>
      <c r="AJ356" s="662">
        <f t="shared" si="307"/>
        <v>7.3325031324345561E-3</v>
      </c>
      <c r="AK356" s="665" t="e">
        <f t="shared" si="308"/>
        <v>#N/A</v>
      </c>
      <c r="AL356" s="683"/>
      <c r="AM356" s="684" t="str">
        <f t="shared" si="328"/>
        <v/>
      </c>
      <c r="AN356" s="685">
        <f t="shared" si="321"/>
        <v>147.79795401851888</v>
      </c>
      <c r="AO356" s="686">
        <f t="shared" si="322"/>
        <v>120.23407208524164</v>
      </c>
      <c r="AP356" s="776">
        <v>138.35046633417485</v>
      </c>
      <c r="AQ356" s="691">
        <f t="shared" si="296"/>
        <v>-0.12426621946775063</v>
      </c>
      <c r="AR356" s="665" t="e">
        <f t="shared" si="312"/>
        <v>#N/A</v>
      </c>
      <c r="AS356" s="683"/>
      <c r="AT356" s="684" t="str">
        <f t="shared" si="313"/>
        <v/>
      </c>
      <c r="AU356" s="695">
        <f t="shared" si="314"/>
        <v>7.6129455315188777E-2</v>
      </c>
      <c r="AV356" s="728">
        <f t="shared" si="315"/>
        <v>-0.13242088619157222</v>
      </c>
      <c r="AW356" s="725">
        <f t="shared" si="329"/>
        <v>-0.14131168219964585</v>
      </c>
      <c r="AX356" s="726">
        <f t="shared" si="330"/>
        <v>-0.21521604788570858</v>
      </c>
      <c r="AY356" s="727">
        <f t="shared" si="333"/>
        <v>-0.11929297813620632</v>
      </c>
      <c r="AZ356" s="724">
        <f t="shared" si="324"/>
        <v>136.49232730553604</v>
      </c>
      <c r="BA356" s="108">
        <f t="shared" si="331"/>
        <v>4.7029155077431911E-2</v>
      </c>
      <c r="BB356" s="723">
        <f t="shared" si="331"/>
        <v>0.1285735137719542</v>
      </c>
      <c r="BC356" s="723">
        <f t="shared" si="331"/>
        <v>-3.4515203617090359E-2</v>
      </c>
      <c r="BD356" s="1387">
        <f>[2]Pat!$F356</f>
        <v>1233</v>
      </c>
      <c r="BE356" s="648">
        <v>1.10536957178423</v>
      </c>
      <c r="BF356" s="649">
        <v>1</v>
      </c>
      <c r="BG356" s="1374">
        <v>1160.23163405424</v>
      </c>
      <c r="BH356" s="1375">
        <f t="shared" si="269"/>
        <v>1115.4640325495441</v>
      </c>
      <c r="BI356" s="1376">
        <f t="shared" si="268"/>
        <v>1115.4640325495441</v>
      </c>
      <c r="BJ356" s="1378">
        <f t="shared" si="271"/>
        <v>1149.4180193215839</v>
      </c>
      <c r="BK356" s="335">
        <f t="shared" si="270"/>
        <v>-5.982694879975696E-2</v>
      </c>
      <c r="BL356" s="665" t="e">
        <f t="shared" si="272"/>
        <v>#N/A</v>
      </c>
      <c r="BM356" s="683"/>
      <c r="BN356" s="684" t="str">
        <f t="shared" si="273"/>
        <v/>
      </c>
      <c r="BO356" s="685">
        <f t="shared" si="287"/>
        <v>1303.4777023628412</v>
      </c>
      <c r="BP356" s="686">
        <f t="shared" si="288"/>
        <v>1043.0648412095186</v>
      </c>
      <c r="BQ356" s="776">
        <v>1011.9199730308191</v>
      </c>
      <c r="BR356" s="691">
        <f t="shared" si="274"/>
        <v>0.13587837966963145</v>
      </c>
      <c r="BS356" s="665" t="e">
        <f t="shared" si="275"/>
        <v>#N/A</v>
      </c>
      <c r="BT356" s="683"/>
      <c r="BU356" s="684" t="str">
        <f t="shared" si="276"/>
        <v/>
      </c>
      <c r="BV356" s="695">
        <f t="shared" si="277"/>
        <v>0.29587427324721949</v>
      </c>
      <c r="BW356" s="728">
        <f t="shared" si="278"/>
        <v>2.4749691007668995E-2</v>
      </c>
      <c r="BX356" s="725">
        <f t="shared" si="282"/>
        <v>-3.3823523605066241E-2</v>
      </c>
      <c r="BY356" s="726">
        <f t="shared" si="283"/>
        <v>-0.15043789000069296</v>
      </c>
      <c r="BZ356" s="943">
        <f t="shared" si="289"/>
        <v>-1.1166825226926802E-2</v>
      </c>
      <c r="CA356" s="947">
        <f t="shared" si="290"/>
        <v>1252.187042804484</v>
      </c>
      <c r="CB356" s="831">
        <f t="shared" si="284"/>
        <v>9.4779206777033151E-2</v>
      </c>
      <c r="CC356" s="723">
        <f t="shared" si="285"/>
        <v>0.2983549397125923</v>
      </c>
      <c r="CD356" s="723">
        <f t="shared" si="286"/>
        <v>-0.10879652615852599</v>
      </c>
      <c r="CE356" s="786">
        <f>[3]OUTM!M356</f>
        <v>210.58006756270657</v>
      </c>
      <c r="CF356" s="779">
        <f>[1]OUTM!$T644</f>
        <v>1</v>
      </c>
      <c r="CG356" s="781">
        <f>[1]OUTM!$U644</f>
        <v>1</v>
      </c>
    </row>
    <row r="357" spans="1:85" ht="13.8" x14ac:dyDescent="0.25">
      <c r="A357" s="14">
        <v>2022.11</v>
      </c>
      <c r="B357" s="931">
        <f>[2]Pat!$B357/1000</f>
        <v>33.906999999999996</v>
      </c>
      <c r="C357" s="648">
        <v>0.95266367370040195</v>
      </c>
      <c r="D357" s="649">
        <v>1</v>
      </c>
      <c r="E357" s="767">
        <v>34.550589461720897</v>
      </c>
      <c r="F357" s="768">
        <f t="shared" si="293"/>
        <v>35.591784315965455</v>
      </c>
      <c r="G357" s="769">
        <f t="shared" si="304"/>
        <v>35.591784315965455</v>
      </c>
      <c r="H357" s="772">
        <f t="shared" si="297"/>
        <v>35.029474351657583</v>
      </c>
      <c r="I357" s="662">
        <f t="shared" si="305"/>
        <v>4.7912608140758761E-2</v>
      </c>
      <c r="J357" s="665" t="e">
        <f t="shared" si="309"/>
        <v>#N/A</v>
      </c>
      <c r="K357" s="683"/>
      <c r="L357" s="684" t="str">
        <f t="shared" si="302"/>
        <v/>
      </c>
      <c r="M357" s="685">
        <f t="shared" si="317"/>
        <v>39.323750047750302</v>
      </c>
      <c r="N357" s="686">
        <f t="shared" si="318"/>
        <v>33.081843579917461</v>
      </c>
      <c r="O357" s="776">
        <v>36.400562073564807</v>
      </c>
      <c r="P357" s="691">
        <f t="shared" si="294"/>
        <v>-3.7666663474489326E-2</v>
      </c>
      <c r="Q357" s="665" t="e">
        <f t="shared" si="310"/>
        <v>#N/A</v>
      </c>
      <c r="R357" s="683"/>
      <c r="S357" s="684" t="str">
        <f t="shared" si="311"/>
        <v/>
      </c>
      <c r="T357" s="695">
        <f t="shared" si="319"/>
        <v>6.5817303120802029E-2</v>
      </c>
      <c r="U357" s="728">
        <f t="shared" si="320"/>
        <v>-8.8432605852555635E-2</v>
      </c>
      <c r="V357" s="725">
        <f t="shared" si="325"/>
        <v>0.1732196501866301</v>
      </c>
      <c r="W357" s="726">
        <f t="shared" si="326"/>
        <v>8.0901375180427282E-2</v>
      </c>
      <c r="X357" s="727">
        <f t="shared" si="332"/>
        <v>9.0550176219807099E-2</v>
      </c>
      <c r="Y357" s="724">
        <f t="shared" si="323"/>
        <v>34.015024813919133</v>
      </c>
      <c r="Z357" s="108">
        <f t="shared" si="327"/>
        <v>6.8043152465711701E-2</v>
      </c>
      <c r="AA357" s="723">
        <f t="shared" si="327"/>
        <v>0.26104796967449617</v>
      </c>
      <c r="AB357" s="723">
        <f t="shared" si="327"/>
        <v>-0.12496166474307278</v>
      </c>
      <c r="AC357" s="931">
        <f>[2]Pat!$D357/1000</f>
        <v>127.196</v>
      </c>
      <c r="AD357" s="648">
        <v>1.0643307023653099</v>
      </c>
      <c r="AE357" s="649">
        <v>1</v>
      </c>
      <c r="AF357" s="767">
        <v>120.611587940685</v>
      </c>
      <c r="AG357" s="768">
        <f t="shared" si="295"/>
        <v>119.50796845127799</v>
      </c>
      <c r="AH357" s="769">
        <f t="shared" si="306"/>
        <v>119.50796845127799</v>
      </c>
      <c r="AI357" s="772">
        <f t="shared" si="299"/>
        <v>120.23407208524164</v>
      </c>
      <c r="AJ357" s="662">
        <f t="shared" si="307"/>
        <v>-7.6564956346732976E-3</v>
      </c>
      <c r="AK357" s="665">
        <f t="shared" si="308"/>
        <v>115.23407208524164</v>
      </c>
      <c r="AL357" s="683">
        <v>-1</v>
      </c>
      <c r="AM357" s="684">
        <f t="shared" si="328"/>
        <v>-1</v>
      </c>
      <c r="AN357" s="685">
        <f t="shared" si="321"/>
        <v>147.79795401851888</v>
      </c>
      <c r="AO357" s="686">
        <f t="shared" si="322"/>
        <v>120.23407208524164</v>
      </c>
      <c r="AP357" s="776">
        <v>138.58571532162404</v>
      </c>
      <c r="AQ357" s="691">
        <f t="shared" si="296"/>
        <v>-0.13242088619157222</v>
      </c>
      <c r="AR357" s="665" t="e">
        <f t="shared" si="312"/>
        <v>#N/A</v>
      </c>
      <c r="AS357" s="683"/>
      <c r="AT357" s="684">
        <f t="shared" si="313"/>
        <v>-1</v>
      </c>
      <c r="AU357" s="695">
        <f t="shared" si="314"/>
        <v>7.6129455315188777E-2</v>
      </c>
      <c r="AV357" s="728">
        <f t="shared" si="315"/>
        <v>-0.13242088619157222</v>
      </c>
      <c r="AW357" s="725">
        <f t="shared" si="329"/>
        <v>-0.15395169583533519</v>
      </c>
      <c r="AX357" s="726">
        <f t="shared" si="330"/>
        <v>-0.20875207253104977</v>
      </c>
      <c r="AY357" s="727">
        <f t="shared" si="333"/>
        <v>-0.13007604711770482</v>
      </c>
      <c r="AZ357" s="724">
        <f t="shared" si="324"/>
        <v>134.66912178212459</v>
      </c>
      <c r="BA357" s="108">
        <f t="shared" si="331"/>
        <v>4.7029155077431911E-2</v>
      </c>
      <c r="BB357" s="723">
        <f t="shared" si="331"/>
        <v>0.1285735137719542</v>
      </c>
      <c r="BC357" s="723">
        <f t="shared" si="331"/>
        <v>-3.4515203617090359E-2</v>
      </c>
      <c r="BD357" s="1387">
        <f>[2]Pat!$F357</f>
        <v>1250</v>
      </c>
      <c r="BE357" s="648">
        <v>1.12094229864578</v>
      </c>
      <c r="BF357" s="649">
        <v>1</v>
      </c>
      <c r="BG357" s="1374">
        <v>1134.8380702515799</v>
      </c>
      <c r="BH357" s="1375">
        <f t="shared" si="269"/>
        <v>1115.1332245291624</v>
      </c>
      <c r="BI357" s="1376">
        <f t="shared" si="268"/>
        <v>1115.1332245291624</v>
      </c>
      <c r="BJ357" s="1378">
        <f t="shared" si="271"/>
        <v>1101.1484341891985</v>
      </c>
      <c r="BK357" s="335">
        <f t="shared" si="270"/>
        <v>-4.2902077859294042E-2</v>
      </c>
      <c r="BL357" s="665" t="e">
        <f t="shared" si="272"/>
        <v>#N/A</v>
      </c>
      <c r="BM357" s="683"/>
      <c r="BN357" s="684" t="str">
        <f t="shared" si="273"/>
        <v/>
      </c>
      <c r="BO357" s="685">
        <f t="shared" si="287"/>
        <v>1303.4777023628412</v>
      </c>
      <c r="BP357" s="686">
        <f t="shared" si="288"/>
        <v>1014.0877074512034</v>
      </c>
      <c r="BQ357" s="776">
        <v>1013.0589236833817</v>
      </c>
      <c r="BR357" s="691">
        <f t="shared" si="274"/>
        <v>8.6953985051068994E-2</v>
      </c>
      <c r="BS357" s="665" t="e">
        <f t="shared" si="275"/>
        <v>#N/A</v>
      </c>
      <c r="BT357" s="683"/>
      <c r="BU357" s="684" t="str">
        <f t="shared" si="276"/>
        <v/>
      </c>
      <c r="BV357" s="695">
        <f t="shared" si="277"/>
        <v>0.29587427324721949</v>
      </c>
      <c r="BW357" s="728">
        <f t="shared" si="278"/>
        <v>-3.8791419773892555E-3</v>
      </c>
      <c r="BX357" s="725">
        <f t="shared" si="282"/>
        <v>-0.12483852209754798</v>
      </c>
      <c r="BY357" s="726">
        <f t="shared" si="283"/>
        <v>-0.2112460880667244</v>
      </c>
      <c r="BZ357" s="943">
        <f t="shared" si="289"/>
        <v>-6.4755705798929197E-2</v>
      </c>
      <c r="CA357" s="947">
        <f t="shared" si="290"/>
        <v>1239.0974828960962</v>
      </c>
      <c r="CB357" s="831">
        <f t="shared" si="284"/>
        <v>9.4779206777033151E-2</v>
      </c>
      <c r="CC357" s="723">
        <f t="shared" si="285"/>
        <v>0.2983549397125923</v>
      </c>
      <c r="CD357" s="723">
        <f t="shared" si="286"/>
        <v>-0.10879652615852599</v>
      </c>
      <c r="CE357" s="786">
        <f>[3]OUTM!M357</f>
        <v>208.76750896405713</v>
      </c>
      <c r="CF357" s="779">
        <f>[1]OUTM!$T645</f>
        <v>1</v>
      </c>
      <c r="CG357" s="781">
        <f>[1]OUTM!$U645</f>
        <v>1</v>
      </c>
    </row>
    <row r="358" spans="1:85" ht="13.8" x14ac:dyDescent="0.25">
      <c r="A358" s="14">
        <v>2022.12</v>
      </c>
      <c r="B358" s="931">
        <f>[2]Pat!$B358/1000</f>
        <v>19.888999999999999</v>
      </c>
      <c r="C358" s="648">
        <v>0.55039663701584396</v>
      </c>
      <c r="D358" s="649">
        <v>1</v>
      </c>
      <c r="E358" s="767">
        <v>35.416810681787197</v>
      </c>
      <c r="F358" s="768">
        <f t="shared" si="293"/>
        <v>36.135758582819001</v>
      </c>
      <c r="G358" s="769">
        <f t="shared" si="304"/>
        <v>36.135758582819001</v>
      </c>
      <c r="H358" s="772">
        <f t="shared" si="297"/>
        <v>35.970804130830537</v>
      </c>
      <c r="I358" s="662">
        <f t="shared" si="305"/>
        <v>2.6517781620092752E-2</v>
      </c>
      <c r="J358" s="665" t="e">
        <f t="shared" si="309"/>
        <v>#N/A</v>
      </c>
      <c r="K358" s="683"/>
      <c r="L358" s="684" t="str">
        <f t="shared" si="302"/>
        <v/>
      </c>
      <c r="M358" s="685">
        <f t="shared" si="317"/>
        <v>39.323750047750302</v>
      </c>
      <c r="N358" s="686">
        <f t="shared" si="318"/>
        <v>33.081843579917461</v>
      </c>
      <c r="O358" s="776">
        <v>36.474958420900762</v>
      </c>
      <c r="P358" s="691">
        <f t="shared" si="294"/>
        <v>-1.3821929123333465E-2</v>
      </c>
      <c r="Q358" s="665" t="e">
        <f t="shared" si="310"/>
        <v>#N/A</v>
      </c>
      <c r="R358" s="683"/>
      <c r="S358" s="684" t="str">
        <f t="shared" si="311"/>
        <v/>
      </c>
      <c r="T358" s="695">
        <f t="shared" si="319"/>
        <v>6.5817303120802029E-2</v>
      </c>
      <c r="U358" s="728">
        <f t="shared" si="320"/>
        <v>-8.8432605852555635E-2</v>
      </c>
      <c r="V358" s="725">
        <f t="shared" si="325"/>
        <v>0.16952107688466067</v>
      </c>
      <c r="W358" s="726">
        <f t="shared" si="326"/>
        <v>0.1087239364824546</v>
      </c>
      <c r="X358" s="727">
        <f t="shared" si="332"/>
        <v>0.11485851121960011</v>
      </c>
      <c r="Y358" s="724">
        <f t="shared" si="323"/>
        <v>34.449519580850335</v>
      </c>
      <c r="Z358" s="108">
        <f t="shared" si="327"/>
        <v>6.8043152465711701E-2</v>
      </c>
      <c r="AA358" s="723">
        <f t="shared" si="327"/>
        <v>0.26104796967449617</v>
      </c>
      <c r="AB358" s="723">
        <f t="shared" si="327"/>
        <v>-0.12496166474307278</v>
      </c>
      <c r="AC358" s="931">
        <f>[2]Pat!$D358/1000</f>
        <v>116.26600000000001</v>
      </c>
      <c r="AD358" s="648">
        <v>0.97734114356171198</v>
      </c>
      <c r="AE358" s="649">
        <v>1</v>
      </c>
      <c r="AF358" s="767">
        <v>124.72635033127099</v>
      </c>
      <c r="AG358" s="768">
        <f t="shared" si="295"/>
        <v>118.96153228164864</v>
      </c>
      <c r="AH358" s="769">
        <f t="shared" si="306"/>
        <v>118.96153228164864</v>
      </c>
      <c r="AI358" s="772">
        <f t="shared" si="299"/>
        <v>122.89385188829006</v>
      </c>
      <c r="AJ358" s="662">
        <f t="shared" si="307"/>
        <v>2.1880546460518097E-2</v>
      </c>
      <c r="AK358" s="665" t="e">
        <f t="shared" si="308"/>
        <v>#N/A</v>
      </c>
      <c r="AL358" s="683"/>
      <c r="AM358" s="684" t="str">
        <f t="shared" si="328"/>
        <v/>
      </c>
      <c r="AN358" s="685">
        <f t="shared" si="321"/>
        <v>147.79795401851888</v>
      </c>
      <c r="AO358" s="686">
        <f t="shared" si="322"/>
        <v>120.23407208524164</v>
      </c>
      <c r="AP358" s="776">
        <v>138.83243891822468</v>
      </c>
      <c r="AQ358" s="691">
        <f t="shared" si="296"/>
        <v>-0.11480448772727248</v>
      </c>
      <c r="AR358" s="665" t="e">
        <f t="shared" si="312"/>
        <v>#N/A</v>
      </c>
      <c r="AS358" s="683"/>
      <c r="AT358" s="684" t="str">
        <f t="shared" si="313"/>
        <v/>
      </c>
      <c r="AU358" s="695">
        <f t="shared" si="314"/>
        <v>7.6129455315188777E-2</v>
      </c>
      <c r="AV358" s="728">
        <f t="shared" si="315"/>
        <v>-0.13242088619157222</v>
      </c>
      <c r="AW358" s="725">
        <f t="shared" si="329"/>
        <v>-0.14483887806229756</v>
      </c>
      <c r="AX358" s="726">
        <f t="shared" si="330"/>
        <v>-0.15542586710730266</v>
      </c>
      <c r="AY358" s="727">
        <f t="shared" si="333"/>
        <v>-0.12041084777639954</v>
      </c>
      <c r="AZ358" s="724">
        <f t="shared" si="324"/>
        <v>132.93457461399157</v>
      </c>
      <c r="BA358" s="108">
        <f t="shared" si="331"/>
        <v>4.7029155077431911E-2</v>
      </c>
      <c r="BB358" s="723">
        <f t="shared" si="331"/>
        <v>0.1285735137719542</v>
      </c>
      <c r="BC358" s="723">
        <f t="shared" si="331"/>
        <v>-3.4515203617090359E-2</v>
      </c>
      <c r="BD358" s="1387">
        <f>[2]Pat!$F358</f>
        <v>1005</v>
      </c>
      <c r="BE358" s="648">
        <v>0.94913105645416895</v>
      </c>
      <c r="BF358" s="649">
        <v>1</v>
      </c>
      <c r="BG358" s="1374">
        <v>1134.1212129609801</v>
      </c>
      <c r="BH358" s="1375">
        <f t="shared" si="269"/>
        <v>1058.8632551489256</v>
      </c>
      <c r="BI358" s="1376">
        <f t="shared" si="268"/>
        <v>1058.8632551489256</v>
      </c>
      <c r="BJ358" s="1378">
        <f t="shared" si="271"/>
        <v>1095.8617373635084</v>
      </c>
      <c r="BK358" s="335">
        <f t="shared" si="270"/>
        <v>-4.8126377366088354E-3</v>
      </c>
      <c r="BL358" s="665" t="e">
        <f t="shared" si="272"/>
        <v>#N/A</v>
      </c>
      <c r="BM358" s="683"/>
      <c r="BN358" s="684" t="str">
        <f t="shared" si="273"/>
        <v/>
      </c>
      <c r="BO358" s="685">
        <f t="shared" si="287"/>
        <v>1303.4777023628412</v>
      </c>
      <c r="BP358" s="686">
        <f t="shared" si="288"/>
        <v>1004.3363544846313</v>
      </c>
      <c r="BQ358" s="776">
        <v>1014.0664689267663</v>
      </c>
      <c r="BR358" s="691">
        <f t="shared" si="274"/>
        <v>8.0660657800183166E-2</v>
      </c>
      <c r="BS358" s="665" t="e">
        <f t="shared" si="275"/>
        <v>#N/A</v>
      </c>
      <c r="BT358" s="683"/>
      <c r="BU358" s="684" t="str">
        <f t="shared" si="276"/>
        <v/>
      </c>
      <c r="BV358" s="695">
        <f t="shared" si="277"/>
        <v>0.29587427324721949</v>
      </c>
      <c r="BW358" s="728">
        <f t="shared" si="278"/>
        <v>-1.3549322544693099E-2</v>
      </c>
      <c r="BX358" s="725">
        <f t="shared" si="282"/>
        <v>-0.12320070256587701</v>
      </c>
      <c r="BY358" s="726">
        <f t="shared" si="283"/>
        <v>-0.20290841273340854</v>
      </c>
      <c r="BZ358" s="943">
        <f t="shared" si="289"/>
        <v>-8.296443872099668E-2</v>
      </c>
      <c r="CA358" s="947">
        <f t="shared" si="290"/>
        <v>1226.2656850573219</v>
      </c>
      <c r="CB358" s="831">
        <f t="shared" si="284"/>
        <v>9.4779206777033151E-2</v>
      </c>
      <c r="CC358" s="723">
        <f t="shared" si="285"/>
        <v>0.2983549397125923</v>
      </c>
      <c r="CD358" s="723">
        <f t="shared" si="286"/>
        <v>-0.10879652615852599</v>
      </c>
      <c r="CE358" s="786">
        <f>[3]OUTM!M358</f>
        <v>217.60466255484928</v>
      </c>
      <c r="CF358" s="779">
        <f>[1]OUTM!$T646</f>
        <v>1</v>
      </c>
      <c r="CG358" s="781">
        <f>[1]OUTM!$U646</f>
        <v>1</v>
      </c>
    </row>
    <row r="359" spans="1:85" ht="13.8" x14ac:dyDescent="0.25">
      <c r="A359" s="14">
        <v>2023.01</v>
      </c>
      <c r="B359" s="931">
        <f>[2]Pat!$B359/1000</f>
        <v>50.616</v>
      </c>
      <c r="C359" s="648">
        <v>1.4052226370155501</v>
      </c>
      <c r="D359" s="649">
        <v>1</v>
      </c>
      <c r="E359" s="767">
        <v>36.436065012579299</v>
      </c>
      <c r="F359" s="768">
        <f t="shared" si="293"/>
        <v>36.019915041718683</v>
      </c>
      <c r="G359" s="769">
        <f t="shared" ref="G359:G370" si="334">D359*F359+(1-D359)*E359</f>
        <v>36.019915041718683</v>
      </c>
      <c r="H359" s="772">
        <f t="shared" si="297"/>
        <v>36.186230582855124</v>
      </c>
      <c r="I359" s="662">
        <f t="shared" ref="I359:I370" si="335">LN(H359/H358)</f>
        <v>5.9710627782738855E-3</v>
      </c>
      <c r="J359" s="665" t="e">
        <f t="shared" si="309"/>
        <v>#N/A</v>
      </c>
      <c r="K359" s="683"/>
      <c r="L359" s="684" t="str">
        <f t="shared" si="302"/>
        <v/>
      </c>
      <c r="M359" s="685">
        <f t="shared" si="317"/>
        <v>39.613744065953185</v>
      </c>
      <c r="N359" s="686">
        <f t="shared" si="318"/>
        <v>33.081843579917461</v>
      </c>
      <c r="O359" s="776">
        <v>36.562005753815654</v>
      </c>
      <c r="P359" s="691">
        <f t="shared" si="294"/>
        <v>-1.0277750446481271E-2</v>
      </c>
      <c r="Q359" s="665" t="e">
        <f t="shared" si="310"/>
        <v>#N/A</v>
      </c>
      <c r="R359" s="683"/>
      <c r="S359" s="684" t="str">
        <f t="shared" si="311"/>
        <v/>
      </c>
      <c r="T359" s="695">
        <f t="shared" si="319"/>
        <v>6.5817303120802029E-2</v>
      </c>
      <c r="U359" s="728">
        <f t="shared" si="320"/>
        <v>-8.8432605852555635E-2</v>
      </c>
      <c r="V359" s="725">
        <f t="shared" si="325"/>
        <v>0.12164831746546456</v>
      </c>
      <c r="W359" s="726">
        <f t="shared" si="326"/>
        <v>9.5050560727725664E-2</v>
      </c>
      <c r="X359" s="727">
        <f t="shared" si="332"/>
        <v>0.11759820526098186</v>
      </c>
      <c r="Y359" s="724">
        <f t="shared" si="323"/>
        <v>34.776567580750509</v>
      </c>
      <c r="Z359" s="108">
        <f t="shared" si="327"/>
        <v>6.8043152465711701E-2</v>
      </c>
      <c r="AA359" s="723">
        <f t="shared" si="327"/>
        <v>0.26104796967449617</v>
      </c>
      <c r="AB359" s="723">
        <f t="shared" si="327"/>
        <v>-0.12496166474307278</v>
      </c>
      <c r="AC359" s="931">
        <f>[2]Pat!$D359/1000</f>
        <v>133.101</v>
      </c>
      <c r="AD359" s="648">
        <v>0.99222200303088504</v>
      </c>
      <c r="AE359" s="649">
        <v>1</v>
      </c>
      <c r="AF359" s="767">
        <v>129.95614758905199</v>
      </c>
      <c r="AG359" s="768">
        <f t="shared" si="295"/>
        <v>134.14437453858494</v>
      </c>
      <c r="AH359" s="769">
        <f t="shared" ref="AH359:AH370" si="336">AG359*AE359+(1-AE359)*AF359</f>
        <v>134.14437453858494</v>
      </c>
      <c r="AI359" s="772">
        <f t="shared" si="299"/>
        <v>129.53042353938315</v>
      </c>
      <c r="AJ359" s="662">
        <f t="shared" ref="AJ359:AJ370" si="337">LN(AI359/AI358)</f>
        <v>5.2594794352077756E-2</v>
      </c>
      <c r="AK359" s="665" t="e">
        <f t="shared" si="308"/>
        <v>#N/A</v>
      </c>
      <c r="AL359" s="683"/>
      <c r="AM359" s="684" t="str">
        <f t="shared" si="328"/>
        <v/>
      </c>
      <c r="AN359" s="685">
        <f t="shared" si="321"/>
        <v>147.79795401851888</v>
      </c>
      <c r="AO359" s="686">
        <f t="shared" si="322"/>
        <v>120.23407208524164</v>
      </c>
      <c r="AP359" s="776">
        <v>139.09057313737699</v>
      </c>
      <c r="AQ359" s="691">
        <f t="shared" si="296"/>
        <v>-6.873326769997179E-2</v>
      </c>
      <c r="AR359" s="665" t="e">
        <f t="shared" si="312"/>
        <v>#N/A</v>
      </c>
      <c r="AS359" s="683"/>
      <c r="AT359" s="684" t="str">
        <f t="shared" si="313"/>
        <v/>
      </c>
      <c r="AU359" s="695">
        <f t="shared" si="314"/>
        <v>7.6129455315188777E-2</v>
      </c>
      <c r="AV359" s="728">
        <f t="shared" si="315"/>
        <v>-0.13242088619157222</v>
      </c>
      <c r="AW359" s="725">
        <f t="shared" si="329"/>
        <v>-7.2952544820179543E-2</v>
      </c>
      <c r="AX359" s="726">
        <f t="shared" si="330"/>
        <v>-4.6762921596235185E-2</v>
      </c>
      <c r="AY359" s="727">
        <f t="shared" si="333"/>
        <v>-7.9686984762349033E-2</v>
      </c>
      <c r="AZ359" s="724">
        <f t="shared" si="324"/>
        <v>132.0851418282125</v>
      </c>
      <c r="BA359" s="108">
        <f t="shared" si="331"/>
        <v>4.7029155077431911E-2</v>
      </c>
      <c r="BB359" s="723">
        <f t="shared" si="331"/>
        <v>0.1285735137719542</v>
      </c>
      <c r="BC359" s="723">
        <f t="shared" si="331"/>
        <v>-3.4515203617090359E-2</v>
      </c>
      <c r="BD359" s="1387">
        <f>[2]Pat!$F359</f>
        <v>1122</v>
      </c>
      <c r="BE359" s="648">
        <v>0.75999196235453903</v>
      </c>
      <c r="BF359" s="649">
        <v>0</v>
      </c>
      <c r="BG359" s="1374">
        <v>1150.5872146270201</v>
      </c>
      <c r="BH359" s="1375">
        <f t="shared" si="269"/>
        <v>1476.3314029321048</v>
      </c>
      <c r="BI359" s="1376">
        <f t="shared" si="268"/>
        <v>1150.5872146270201</v>
      </c>
      <c r="BJ359" s="1378">
        <f t="shared" si="271"/>
        <v>1129.152230518446</v>
      </c>
      <c r="BK359" s="335">
        <f t="shared" si="270"/>
        <v>2.9926084147880203E-2</v>
      </c>
      <c r="BL359" s="665" t="e">
        <f t="shared" si="272"/>
        <v>#N/A</v>
      </c>
      <c r="BM359" s="683"/>
      <c r="BN359" s="684" t="str">
        <f t="shared" si="273"/>
        <v/>
      </c>
      <c r="BO359" s="685">
        <f t="shared" si="287"/>
        <v>1303.4777023628412</v>
      </c>
      <c r="BP359" s="686">
        <f t="shared" si="288"/>
        <v>1004.3363544846313</v>
      </c>
      <c r="BQ359" s="776">
        <v>1014.9468521418147</v>
      </c>
      <c r="BR359" s="691">
        <f t="shared" si="274"/>
        <v>0.11252350616746765</v>
      </c>
      <c r="BS359" s="665" t="e">
        <f t="shared" si="275"/>
        <v>#N/A</v>
      </c>
      <c r="BT359" s="683"/>
      <c r="BU359" s="684" t="str">
        <f t="shared" si="276"/>
        <v/>
      </c>
      <c r="BV359" s="695">
        <f t="shared" si="277"/>
        <v>0.29587427324721949</v>
      </c>
      <c r="BW359" s="728">
        <f t="shared" si="278"/>
        <v>-1.3549322544693099E-2</v>
      </c>
      <c r="BX359" s="725">
        <f t="shared" si="282"/>
        <v>-6.8781144493250568E-2</v>
      </c>
      <c r="BY359" s="726">
        <f t="shared" si="283"/>
        <v>-0.14128614497852854</v>
      </c>
      <c r="BZ359" s="943">
        <f t="shared" si="289"/>
        <v>-6.8241686687164682E-2</v>
      </c>
      <c r="CA359" s="947">
        <f t="shared" si="290"/>
        <v>1219.3156197152796</v>
      </c>
      <c r="CB359" s="831">
        <f t="shared" si="284"/>
        <v>9.4779206777033151E-2</v>
      </c>
      <c r="CC359" s="723">
        <f t="shared" si="285"/>
        <v>0.2983549397125923</v>
      </c>
      <c r="CD359" s="723">
        <f t="shared" si="286"/>
        <v>-0.10879652615852599</v>
      </c>
      <c r="CE359" s="786">
        <f>[3]OUTM!M359</f>
        <v>225.65133419260923</v>
      </c>
      <c r="CF359" s="779">
        <f>[1]OUTM!$T647</f>
        <v>1</v>
      </c>
      <c r="CG359" s="781">
        <f>[1]OUTM!$U647</f>
        <v>1</v>
      </c>
    </row>
    <row r="360" spans="1:85" ht="13.8" x14ac:dyDescent="0.25">
      <c r="A360" s="14">
        <v>2023.02</v>
      </c>
      <c r="B360" s="931">
        <f>[2]Pat!$B360/1000</f>
        <v>30.704999999999998</v>
      </c>
      <c r="C360" s="648">
        <v>0.839637940388548</v>
      </c>
      <c r="D360" s="649">
        <v>1</v>
      </c>
      <c r="E360" s="767">
        <v>37.509717251505698</v>
      </c>
      <c r="F360" s="768">
        <f t="shared" si="293"/>
        <v>36.569333665164123</v>
      </c>
      <c r="G360" s="769">
        <f t="shared" si="334"/>
        <v>36.569333665164123</v>
      </c>
      <c r="H360" s="772">
        <f t="shared" si="297"/>
        <v>37.014198863154135</v>
      </c>
      <c r="I360" s="662">
        <f t="shared" si="335"/>
        <v>2.2622916254968994E-2</v>
      </c>
      <c r="J360" s="665" t="e">
        <f t="shared" si="309"/>
        <v>#N/A</v>
      </c>
      <c r="K360" s="683"/>
      <c r="L360" s="684" t="str">
        <f t="shared" si="302"/>
        <v/>
      </c>
      <c r="M360" s="685">
        <f t="shared" si="317"/>
        <v>39.613744065953185</v>
      </c>
      <c r="N360" s="686">
        <f t="shared" si="318"/>
        <v>33.081843579917461</v>
      </c>
      <c r="O360" s="776">
        <v>36.661338770204267</v>
      </c>
      <c r="P360" s="691">
        <f t="shared" si="294"/>
        <v>9.6248556322948708E-3</v>
      </c>
      <c r="Q360" s="665" t="e">
        <f t="shared" si="310"/>
        <v>#N/A</v>
      </c>
      <c r="R360" s="683"/>
      <c r="S360" s="684" t="str">
        <f t="shared" si="311"/>
        <v/>
      </c>
      <c r="T360" s="695">
        <f t="shared" si="319"/>
        <v>6.5817303120802029E-2</v>
      </c>
      <c r="U360" s="728">
        <f t="shared" si="320"/>
        <v>-8.8432605852555635E-2</v>
      </c>
      <c r="V360" s="725">
        <f t="shared" si="325"/>
        <v>0.10075006045735968</v>
      </c>
      <c r="W360" s="726">
        <f t="shared" si="326"/>
        <v>0.12201037141771498</v>
      </c>
      <c r="X360" s="727">
        <f t="shared" si="332"/>
        <v>0.13082130659717439</v>
      </c>
      <c r="Y360" s="724">
        <f t="shared" si="323"/>
        <v>35.058888919869496</v>
      </c>
      <c r="Z360" s="108">
        <f t="shared" si="327"/>
        <v>6.8043152465711701E-2</v>
      </c>
      <c r="AA360" s="723">
        <f t="shared" si="327"/>
        <v>0.26104796967449617</v>
      </c>
      <c r="AB360" s="723">
        <f t="shared" si="327"/>
        <v>-0.12496166474307278</v>
      </c>
      <c r="AC360" s="931">
        <f>[2]Pat!$D360/1000</f>
        <v>111.68600000000001</v>
      </c>
      <c r="AD360" s="648">
        <v>0.85340256983225204</v>
      </c>
      <c r="AE360" s="649">
        <v>1</v>
      </c>
      <c r="AF360" s="767">
        <v>134.95912206440499</v>
      </c>
      <c r="AG360" s="768">
        <f t="shared" si="295"/>
        <v>130.871412798714</v>
      </c>
      <c r="AH360" s="769">
        <f t="shared" si="336"/>
        <v>130.871412798714</v>
      </c>
      <c r="AI360" s="772">
        <f t="shared" si="299"/>
        <v>135.80821010030763</v>
      </c>
      <c r="AJ360" s="662">
        <f t="shared" si="337"/>
        <v>4.7327886235805645E-2</v>
      </c>
      <c r="AK360" s="665" t="e">
        <f t="shared" si="308"/>
        <v>#N/A</v>
      </c>
      <c r="AL360" s="683"/>
      <c r="AM360" s="684" t="str">
        <f t="shared" si="328"/>
        <v/>
      </c>
      <c r="AN360" s="685">
        <f t="shared" si="321"/>
        <v>147.79795401851888</v>
      </c>
      <c r="AO360" s="686">
        <f t="shared" si="322"/>
        <v>120.23407208524164</v>
      </c>
      <c r="AP360" s="776">
        <v>139.35997123761604</v>
      </c>
      <c r="AQ360" s="691">
        <f t="shared" si="296"/>
        <v>-2.5486236153511199E-2</v>
      </c>
      <c r="AR360" s="665" t="e">
        <f t="shared" si="312"/>
        <v>#N/A</v>
      </c>
      <c r="AS360" s="683"/>
      <c r="AT360" s="684" t="str">
        <f t="shared" si="313"/>
        <v/>
      </c>
      <c r="AU360" s="695">
        <f t="shared" si="314"/>
        <v>7.6129455315188777E-2</v>
      </c>
      <c r="AV360" s="728">
        <f t="shared" si="315"/>
        <v>-0.13242088619157222</v>
      </c>
      <c r="AW360" s="725">
        <f t="shared" si="329"/>
        <v>-2.4330300313133546E-2</v>
      </c>
      <c r="AX360" s="726">
        <f t="shared" si="330"/>
        <v>5.2656986784682447E-2</v>
      </c>
      <c r="AY360" s="727">
        <f t="shared" si="333"/>
        <v>-3.6052632708681642E-2</v>
      </c>
      <c r="AZ360" s="724">
        <f t="shared" si="324"/>
        <v>131.80292076014425</v>
      </c>
      <c r="BA360" s="108">
        <f t="shared" si="331"/>
        <v>4.7029155077431911E-2</v>
      </c>
      <c r="BB360" s="723">
        <f t="shared" si="331"/>
        <v>0.1285735137719542</v>
      </c>
      <c r="BC360" s="723">
        <f t="shared" si="331"/>
        <v>-3.4515203617090359E-2</v>
      </c>
      <c r="BD360" s="1387">
        <f>[2]Pat!$F360</f>
        <v>782</v>
      </c>
      <c r="BE360" s="648">
        <v>0.67613647523765597</v>
      </c>
      <c r="BF360" s="649">
        <v>1</v>
      </c>
      <c r="BG360" s="1374">
        <v>1171.10697573173</v>
      </c>
      <c r="BH360" s="1375">
        <f t="shared" si="269"/>
        <v>1156.5712376708177</v>
      </c>
      <c r="BI360" s="1376">
        <f t="shared" si="268"/>
        <v>1156.5712376708177</v>
      </c>
      <c r="BJ360" s="1378">
        <f t="shared" si="271"/>
        <v>1182.327134275542</v>
      </c>
      <c r="BK360" s="335">
        <f t="shared" si="270"/>
        <v>4.6017531363207138E-2</v>
      </c>
      <c r="BL360" s="665" t="e">
        <f t="shared" si="272"/>
        <v>#N/A</v>
      </c>
      <c r="BM360" s="683"/>
      <c r="BN360" s="684" t="str">
        <f t="shared" si="273"/>
        <v/>
      </c>
      <c r="BO360" s="685">
        <f t="shared" si="287"/>
        <v>1303.4777023628412</v>
      </c>
      <c r="BP360" s="686">
        <f t="shared" si="288"/>
        <v>1004.3363544846313</v>
      </c>
      <c r="BQ360" s="776">
        <v>1015.7047413992362</v>
      </c>
      <c r="BR360" s="691">
        <f t="shared" si="274"/>
        <v>0.16404609143279814</v>
      </c>
      <c r="BS360" s="665" t="e">
        <f t="shared" si="275"/>
        <v>#N/A</v>
      </c>
      <c r="BT360" s="683"/>
      <c r="BU360" s="684" t="str">
        <f t="shared" si="276"/>
        <v/>
      </c>
      <c r="BV360" s="695">
        <f t="shared" si="277"/>
        <v>0.29587427324721949</v>
      </c>
      <c r="BW360" s="728">
        <f t="shared" si="278"/>
        <v>-1.3549322544693099E-2</v>
      </c>
      <c r="BX360" s="725">
        <f t="shared" si="282"/>
        <v>-4.9167567937746681E-2</v>
      </c>
      <c r="BY360" s="726">
        <f t="shared" si="283"/>
        <v>-5.52840088497486E-2</v>
      </c>
      <c r="BZ360" s="943">
        <f t="shared" si="289"/>
        <v>-3.9163314603648303E-2</v>
      </c>
      <c r="CA360" s="947">
        <f t="shared" si="290"/>
        <v>1214.2207726687245</v>
      </c>
      <c r="CB360" s="831">
        <f t="shared" si="284"/>
        <v>9.4779206777033151E-2</v>
      </c>
      <c r="CC360" s="723">
        <f t="shared" si="285"/>
        <v>0.2983549397125923</v>
      </c>
      <c r="CD360" s="723">
        <f t="shared" si="286"/>
        <v>-0.10879652615852599</v>
      </c>
      <c r="CE360" s="786">
        <f>[3]OUTM!M360</f>
        <v>228.84471165211821</v>
      </c>
      <c r="CF360" s="779">
        <f>[1]OUTM!$T648</f>
        <v>1</v>
      </c>
      <c r="CG360" s="781">
        <f>[1]OUTM!$U648</f>
        <v>1</v>
      </c>
    </row>
    <row r="361" spans="1:85" ht="13.8" x14ac:dyDescent="0.25">
      <c r="A361" s="14">
        <v>2023.03</v>
      </c>
      <c r="B361" s="931">
        <f>[2]Pat!$B361/1000</f>
        <v>40.131</v>
      </c>
      <c r="C361" s="648">
        <v>1.03169263628838</v>
      </c>
      <c r="D361" s="649">
        <v>1</v>
      </c>
      <c r="E361" s="767">
        <v>38.381702991605202</v>
      </c>
      <c r="F361" s="768">
        <f t="shared" si="293"/>
        <v>38.898213080569604</v>
      </c>
      <c r="G361" s="769">
        <f t="shared" si="334"/>
        <v>38.898213080569604</v>
      </c>
      <c r="H361" s="772">
        <f t="shared" si="297"/>
        <v>38.549597183798056</v>
      </c>
      <c r="I361" s="662">
        <f t="shared" si="335"/>
        <v>4.0644058678555375E-2</v>
      </c>
      <c r="J361" s="665" t="e">
        <f t="shared" si="309"/>
        <v>#N/A</v>
      </c>
      <c r="K361" s="683"/>
      <c r="L361" s="684" t="str">
        <f t="shared" si="302"/>
        <v/>
      </c>
      <c r="M361" s="685">
        <f t="shared" si="317"/>
        <v>39.613744065953185</v>
      </c>
      <c r="N361" s="686">
        <f t="shared" si="318"/>
        <v>33.081843579917461</v>
      </c>
      <c r="O361" s="776">
        <v>36.77259021689612</v>
      </c>
      <c r="P361" s="691">
        <f t="shared" si="294"/>
        <v>4.8324226180984198E-2</v>
      </c>
      <c r="Q361" s="665" t="e">
        <f t="shared" si="310"/>
        <v>#N/A</v>
      </c>
      <c r="R361" s="683"/>
      <c r="S361" s="684" t="str">
        <f t="shared" si="311"/>
        <v/>
      </c>
      <c r="T361" s="695">
        <f t="shared" si="319"/>
        <v>6.5817303120802029E-2</v>
      </c>
      <c r="U361" s="728">
        <f t="shared" si="320"/>
        <v>-8.8432605852555635E-2</v>
      </c>
      <c r="V361" s="725">
        <f t="shared" si="325"/>
        <v>0.12467970625379654</v>
      </c>
      <c r="W361" s="726">
        <f t="shared" si="326"/>
        <v>0.19152070240505181</v>
      </c>
      <c r="X361" s="727">
        <f t="shared" si="332"/>
        <v>0.16232868409920709</v>
      </c>
      <c r="Y361" s="724">
        <f t="shared" si="323"/>
        <v>35.415016418981196</v>
      </c>
      <c r="Z361" s="108">
        <f t="shared" si="327"/>
        <v>6.8043152465711701E-2</v>
      </c>
      <c r="AA361" s="723">
        <f t="shared" si="327"/>
        <v>0.26104796967449617</v>
      </c>
      <c r="AB361" s="723">
        <f t="shared" si="327"/>
        <v>-0.12496166474307278</v>
      </c>
      <c r="AC361" s="931">
        <f>[2]Pat!$D361/1000</f>
        <v>146.852</v>
      </c>
      <c r="AD361" s="648">
        <v>0.99664978031023499</v>
      </c>
      <c r="AE361" s="649">
        <v>1</v>
      </c>
      <c r="AF361" s="767">
        <v>139.207147713849</v>
      </c>
      <c r="AG361" s="768">
        <f t="shared" si="295"/>
        <v>147.34564026521755</v>
      </c>
      <c r="AH361" s="769">
        <f t="shared" si="336"/>
        <v>147.34564026521755</v>
      </c>
      <c r="AI361" s="772">
        <f t="shared" si="299"/>
        <v>141.89411608483627</v>
      </c>
      <c r="AJ361" s="662">
        <f t="shared" si="337"/>
        <v>4.3837447493624601E-2</v>
      </c>
      <c r="AK361" s="665" t="e">
        <f t="shared" si="308"/>
        <v>#N/A</v>
      </c>
      <c r="AL361" s="683"/>
      <c r="AM361" s="684" t="str">
        <f t="shared" si="328"/>
        <v/>
      </c>
      <c r="AN361" s="685">
        <f t="shared" si="321"/>
        <v>144.29659435314156</v>
      </c>
      <c r="AO361" s="686">
        <f t="shared" si="322"/>
        <v>120.23407208524164</v>
      </c>
      <c r="AP361" s="776">
        <v>139.64043684014774</v>
      </c>
      <c r="AQ361" s="691">
        <f t="shared" si="296"/>
        <v>1.6139159226982391E-2</v>
      </c>
      <c r="AR361" s="665" t="e">
        <f t="shared" si="312"/>
        <v>#N/A</v>
      </c>
      <c r="AS361" s="683"/>
      <c r="AT361" s="684" t="str">
        <f t="shared" si="313"/>
        <v/>
      </c>
      <c r="AU361" s="695">
        <f t="shared" si="314"/>
        <v>3.5127732167163472E-2</v>
      </c>
      <c r="AV361" s="728">
        <f t="shared" si="315"/>
        <v>-0.13242088619157222</v>
      </c>
      <c r="AW361" s="725">
        <f t="shared" si="329"/>
        <v>-2.7343519256425308E-3</v>
      </c>
      <c r="AX361" s="726">
        <f t="shared" si="330"/>
        <v>0.14590753204804829</v>
      </c>
      <c r="AY361" s="727">
        <f t="shared" si="333"/>
        <v>1.3119715940835164E-2</v>
      </c>
      <c r="AZ361" s="724">
        <f t="shared" si="324"/>
        <v>131.77049973886614</v>
      </c>
      <c r="BA361" s="108">
        <f t="shared" si="331"/>
        <v>4.7029155077431911E-2</v>
      </c>
      <c r="BB361" s="723">
        <f t="shared" si="331"/>
        <v>0.1285735137719542</v>
      </c>
      <c r="BC361" s="723">
        <f t="shared" si="331"/>
        <v>-3.4515203617090359E-2</v>
      </c>
      <c r="BD361" s="1387">
        <f>[2]Pat!$F361</f>
        <v>1052</v>
      </c>
      <c r="BE361" s="648">
        <v>0.831240188932313</v>
      </c>
      <c r="BF361" s="649">
        <v>1</v>
      </c>
      <c r="BG361" s="1374">
        <v>1180.1210801734501</v>
      </c>
      <c r="BH361" s="1375">
        <f t="shared" si="269"/>
        <v>1265.5788471335127</v>
      </c>
      <c r="BI361" s="1376">
        <f t="shared" si="268"/>
        <v>1265.5788471335127</v>
      </c>
      <c r="BJ361" s="1378">
        <f t="shared" si="271"/>
        <v>1219.7268576300091</v>
      </c>
      <c r="BK361" s="335">
        <f t="shared" si="270"/>
        <v>3.1142302451691323E-2</v>
      </c>
      <c r="BL361" s="665" t="e">
        <f t="shared" si="272"/>
        <v>#N/A</v>
      </c>
      <c r="BM361" s="683"/>
      <c r="BN361" s="684" t="str">
        <f t="shared" si="273"/>
        <v/>
      </c>
      <c r="BO361" s="685">
        <f t="shared" si="287"/>
        <v>1303.4777023628412</v>
      </c>
      <c r="BP361" s="686">
        <f t="shared" si="288"/>
        <v>917.81040103240002</v>
      </c>
      <c r="BQ361" s="776">
        <v>1016.3453977363988</v>
      </c>
      <c r="BR361" s="691">
        <f t="shared" si="274"/>
        <v>0.20011057298688106</v>
      </c>
      <c r="BS361" s="665" t="e">
        <f t="shared" si="275"/>
        <v>#N/A</v>
      </c>
      <c r="BT361" s="683"/>
      <c r="BU361" s="684" t="str">
        <f t="shared" si="276"/>
        <v/>
      </c>
      <c r="BV361" s="695">
        <f t="shared" si="277"/>
        <v>0.29571991667021003</v>
      </c>
      <c r="BW361" s="728">
        <f t="shared" si="278"/>
        <v>-9.8495350457785791E-2</v>
      </c>
      <c r="BX361" s="725">
        <f t="shared" si="282"/>
        <v>-3.2175226309501759E-2</v>
      </c>
      <c r="BY361" s="726">
        <f t="shared" si="283"/>
        <v>8.3877474833615739E-3</v>
      </c>
      <c r="BZ361" s="943">
        <f t="shared" si="289"/>
        <v>-2.1866817184128418E-2</v>
      </c>
      <c r="CA361" s="947">
        <f t="shared" si="290"/>
        <v>1210.8416324267041</v>
      </c>
      <c r="CB361" s="831">
        <f t="shared" si="284"/>
        <v>9.4779206777033151E-2</v>
      </c>
      <c r="CC361" s="723">
        <f t="shared" si="285"/>
        <v>0.2983549397125923</v>
      </c>
      <c r="CD361" s="723">
        <f t="shared" si="286"/>
        <v>-0.10879652615852599</v>
      </c>
      <c r="CE361" s="786">
        <f>[3]OUTM!M361</f>
        <v>231.18417578766321</v>
      </c>
      <c r="CF361" s="779">
        <f>[1]OUTM!$T649</f>
        <v>1</v>
      </c>
      <c r="CG361" s="781">
        <f>[1]OUTM!$U649</f>
        <v>1</v>
      </c>
    </row>
    <row r="362" spans="1:85" ht="13.8" x14ac:dyDescent="0.25">
      <c r="A362" s="14">
        <v>2023.04</v>
      </c>
      <c r="B362" s="931">
        <f>[2]Pat!$B362/1000</f>
        <v>34.963000000000001</v>
      </c>
      <c r="C362" s="648">
        <v>0.87774773992378397</v>
      </c>
      <c r="D362" s="649">
        <v>1</v>
      </c>
      <c r="E362" s="767">
        <v>38.869610893783403</v>
      </c>
      <c r="F362" s="768">
        <f t="shared" si="293"/>
        <v>39.832628908888886</v>
      </c>
      <c r="G362" s="769">
        <f t="shared" si="334"/>
        <v>39.832628908888886</v>
      </c>
      <c r="H362" s="772">
        <f t="shared" si="297"/>
        <v>39.323750047750302</v>
      </c>
      <c r="I362" s="662">
        <f t="shared" si="335"/>
        <v>1.9883012491379668E-2</v>
      </c>
      <c r="J362" s="665" t="e">
        <f t="shared" si="309"/>
        <v>#N/A</v>
      </c>
      <c r="K362" s="683"/>
      <c r="L362" s="684" t="str">
        <f t="shared" si="302"/>
        <v/>
      </c>
      <c r="M362" s="685">
        <f t="shared" si="317"/>
        <v>39.613744065953185</v>
      </c>
      <c r="N362" s="686">
        <f t="shared" si="318"/>
        <v>33.081843579917461</v>
      </c>
      <c r="O362" s="776">
        <v>36.895394672808443</v>
      </c>
      <c r="P362" s="691">
        <f t="shared" si="294"/>
        <v>6.5817303120802029E-2</v>
      </c>
      <c r="Q362" s="665">
        <f t="shared" si="310"/>
        <v>42.323750047750302</v>
      </c>
      <c r="R362" s="683">
        <v>1</v>
      </c>
      <c r="S362" s="684">
        <f t="shared" si="311"/>
        <v>1</v>
      </c>
      <c r="T362" s="695">
        <f t="shared" si="319"/>
        <v>6.5817303120802029E-2</v>
      </c>
      <c r="U362" s="728">
        <f t="shared" si="320"/>
        <v>-0.13706173900632124</v>
      </c>
      <c r="V362" s="725">
        <f t="shared" si="325"/>
        <v>0.11399248304550125</v>
      </c>
      <c r="W362" s="726">
        <f t="shared" si="326"/>
        <v>0.21322112028270501</v>
      </c>
      <c r="X362" s="727">
        <f t="shared" si="332"/>
        <v>0.17476206545330353</v>
      </c>
      <c r="Y362" s="724">
        <f t="shared" si="323"/>
        <v>35.75034273243088</v>
      </c>
      <c r="Z362" s="108">
        <f t="shared" si="327"/>
        <v>6.8043152465711701E-2</v>
      </c>
      <c r="AA362" s="723">
        <f t="shared" si="327"/>
        <v>0.26104796967449617</v>
      </c>
      <c r="AB362" s="723">
        <f t="shared" si="327"/>
        <v>-0.12496166474307278</v>
      </c>
      <c r="AC362" s="931">
        <f>[2]Pat!$D362/1000</f>
        <v>130.209</v>
      </c>
      <c r="AD362" s="648">
        <v>0.79611465343652799</v>
      </c>
      <c r="AE362" s="649">
        <v>0</v>
      </c>
      <c r="AF362" s="767">
        <v>142.013771010196</v>
      </c>
      <c r="AG362" s="768">
        <f t="shared" si="295"/>
        <v>163.55558767564025</v>
      </c>
      <c r="AH362" s="769">
        <f t="shared" si="336"/>
        <v>142.013771010196</v>
      </c>
      <c r="AI362" s="772">
        <f t="shared" si="299"/>
        <v>144.29659435314156</v>
      </c>
      <c r="AJ362" s="662">
        <f t="shared" si="337"/>
        <v>1.6789746261833736E-2</v>
      </c>
      <c r="AK362" s="665" t="e">
        <f t="shared" si="308"/>
        <v>#N/A</v>
      </c>
      <c r="AL362" s="683" t="s">
        <v>254</v>
      </c>
      <c r="AM362" s="684">
        <f t="shared" si="328"/>
        <v>1</v>
      </c>
      <c r="AN362" s="685">
        <f t="shared" si="321"/>
        <v>144.29659435314156</v>
      </c>
      <c r="AO362" s="686">
        <f t="shared" si="322"/>
        <v>120.23407208524164</v>
      </c>
      <c r="AP362" s="776">
        <v>139.93175512505064</v>
      </c>
      <c r="AQ362" s="691">
        <f t="shared" si="296"/>
        <v>3.1192628322215032E-2</v>
      </c>
      <c r="AR362" s="665">
        <f t="shared" si="312"/>
        <v>149.29659435314156</v>
      </c>
      <c r="AS362" s="683">
        <v>1</v>
      </c>
      <c r="AT362" s="684">
        <f t="shared" si="313"/>
        <v>1</v>
      </c>
      <c r="AU362" s="695">
        <f t="shared" si="314"/>
        <v>3.1192628322215032E-2</v>
      </c>
      <c r="AV362" s="728">
        <f t="shared" si="315"/>
        <v>-0.13242088619157222</v>
      </c>
      <c r="AW362" s="725">
        <f t="shared" si="329"/>
        <v>-1.2558193118122341E-2</v>
      </c>
      <c r="AX362" s="726">
        <f t="shared" si="330"/>
        <v>0.18251976618765675</v>
      </c>
      <c r="AY362" s="727">
        <f t="shared" si="333"/>
        <v>4.26469480484859E-2</v>
      </c>
      <c r="AZ362" s="724">
        <f t="shared" si="324"/>
        <v>131.61757051597044</v>
      </c>
      <c r="BA362" s="108">
        <f t="shared" si="331"/>
        <v>4.7029155077431911E-2</v>
      </c>
      <c r="BB362" s="723">
        <f t="shared" si="331"/>
        <v>0.1285735137719542</v>
      </c>
      <c r="BC362" s="723">
        <f t="shared" si="331"/>
        <v>-3.4515203617090359E-2</v>
      </c>
      <c r="BD362" s="1387">
        <f>[2]Pat!$F362</f>
        <v>1078</v>
      </c>
      <c r="BE362" s="648">
        <v>0.90498611356996095</v>
      </c>
      <c r="BF362" s="649">
        <v>1</v>
      </c>
      <c r="BG362" s="1374">
        <v>1166.37047519464</v>
      </c>
      <c r="BH362" s="1375">
        <f t="shared" si="269"/>
        <v>1191.178498582193</v>
      </c>
      <c r="BI362" s="1376">
        <f t="shared" si="268"/>
        <v>1191.178498582193</v>
      </c>
      <c r="BJ362" s="1378">
        <f t="shared" si="271"/>
        <v>1186.4969858269565</v>
      </c>
      <c r="BK362" s="335">
        <f t="shared" si="270"/>
        <v>-2.7621689989975658E-2</v>
      </c>
      <c r="BL362" s="665" t="e">
        <f t="shared" si="272"/>
        <v>#N/A</v>
      </c>
      <c r="BM362" s="683"/>
      <c r="BN362" s="684" t="str">
        <f t="shared" si="273"/>
        <v/>
      </c>
      <c r="BO362" s="685">
        <f t="shared" si="287"/>
        <v>1288.0150263677363</v>
      </c>
      <c r="BP362" s="686">
        <f t="shared" si="288"/>
        <v>785.73118939799554</v>
      </c>
      <c r="BQ362" s="776">
        <v>1016.8749473121286</v>
      </c>
      <c r="BR362" s="691">
        <f t="shared" si="274"/>
        <v>0.16680717620508223</v>
      </c>
      <c r="BS362" s="665" t="e">
        <f t="shared" si="275"/>
        <v>#N/A</v>
      </c>
      <c r="BT362" s="683"/>
      <c r="BU362" s="684" t="str">
        <f t="shared" si="276"/>
        <v/>
      </c>
      <c r="BV362" s="695">
        <f t="shared" si="277"/>
        <v>0.27819748218308704</v>
      </c>
      <c r="BW362" s="728">
        <f t="shared" si="278"/>
        <v>-0.22815660145046068</v>
      </c>
      <c r="BX362" s="725">
        <f t="shared" si="282"/>
        <v>-6.5793539767006415E-2</v>
      </c>
      <c r="BY362" s="726">
        <f t="shared" si="283"/>
        <v>-3.6801893038838851E-2</v>
      </c>
      <c r="BZ362" s="943">
        <f t="shared" si="289"/>
        <v>-5.2850438267964761E-2</v>
      </c>
      <c r="CA362" s="947">
        <f t="shared" si="290"/>
        <v>1203.8781612934094</v>
      </c>
      <c r="CB362" s="831">
        <f t="shared" si="284"/>
        <v>9.4779206777033151E-2</v>
      </c>
      <c r="CC362" s="723">
        <f t="shared" si="285"/>
        <v>0.2983549397125923</v>
      </c>
      <c r="CD362" s="723">
        <f t="shared" si="286"/>
        <v>-0.10879652615852599</v>
      </c>
      <c r="CE362" s="786">
        <f>[3]OUTM!M362</f>
        <v>226.89968145312523</v>
      </c>
      <c r="CF362" s="779">
        <f>[1]OUTM!$T650</f>
        <v>1</v>
      </c>
      <c r="CG362" s="781">
        <f>[1]OUTM!$U650</f>
        <v>1</v>
      </c>
    </row>
    <row r="363" spans="1:85" ht="13.8" x14ac:dyDescent="0.25">
      <c r="A363" s="14">
        <v>2023.05</v>
      </c>
      <c r="B363" s="931">
        <f>[2]Pat!$B363/1000</f>
        <v>40.360999999999997</v>
      </c>
      <c r="C363" s="648">
        <v>1.0420709106277199</v>
      </c>
      <c r="D363" s="649">
        <v>1</v>
      </c>
      <c r="E363" s="767">
        <v>39.031398146163099</v>
      </c>
      <c r="F363" s="768">
        <f t="shared" si="293"/>
        <v>38.731529292653839</v>
      </c>
      <c r="G363" s="769">
        <f t="shared" si="334"/>
        <v>38.731529292653839</v>
      </c>
      <c r="H363" s="772">
        <f t="shared" si="297"/>
        <v>39.082005992341919</v>
      </c>
      <c r="I363" s="662">
        <f t="shared" si="335"/>
        <v>-6.1665069928551067E-3</v>
      </c>
      <c r="J363" s="665" t="e">
        <f t="shared" si="309"/>
        <v>#N/A</v>
      </c>
      <c r="K363" s="683"/>
      <c r="L363" s="684" t="str">
        <f t="shared" si="302"/>
        <v/>
      </c>
      <c r="M363" s="685">
        <f t="shared" si="317"/>
        <v>39.613744065953185</v>
      </c>
      <c r="N363" s="686">
        <f t="shared" si="318"/>
        <v>30.88202353263522</v>
      </c>
      <c r="O363" s="776">
        <v>37.029395943270551</v>
      </c>
      <c r="P363" s="691">
        <f t="shared" si="294"/>
        <v>5.5431907455795182E-2</v>
      </c>
      <c r="Q363" s="665" t="e">
        <f t="shared" si="310"/>
        <v>#N/A</v>
      </c>
      <c r="R363" s="683"/>
      <c r="S363" s="684" t="str">
        <f t="shared" si="311"/>
        <v/>
      </c>
      <c r="T363" s="695">
        <f t="shared" si="319"/>
        <v>6.5817303120802029E-2</v>
      </c>
      <c r="U363" s="728">
        <f t="shared" si="320"/>
        <v>-0.20171355042885752</v>
      </c>
      <c r="V363" s="725">
        <f t="shared" si="325"/>
        <v>9.5733809366429057E-2</v>
      </c>
      <c r="W363" s="726">
        <f t="shared" si="326"/>
        <v>0.17879950776409603</v>
      </c>
      <c r="X363" s="727">
        <f t="shared" si="332"/>
        <v>0.15667208264092225</v>
      </c>
      <c r="Y363" s="724">
        <f t="shared" si="323"/>
        <v>36.034890956289793</v>
      </c>
      <c r="Z363" s="108">
        <f t="shared" si="327"/>
        <v>6.8043152465711701E-2</v>
      </c>
      <c r="AA363" s="723">
        <f t="shared" si="327"/>
        <v>0.26104796967449617</v>
      </c>
      <c r="AB363" s="723">
        <f t="shared" si="327"/>
        <v>-0.12496166474307278</v>
      </c>
      <c r="AC363" s="931">
        <f>[2]Pat!$D363/1000</f>
        <v>142.232</v>
      </c>
      <c r="AD363" s="648">
        <v>0.97543984188921595</v>
      </c>
      <c r="AE363" s="649">
        <v>1</v>
      </c>
      <c r="AF363" s="767">
        <v>142.649224909233</v>
      </c>
      <c r="AG363" s="768">
        <f t="shared" si="295"/>
        <v>145.81319512695666</v>
      </c>
      <c r="AH363" s="769">
        <f t="shared" si="336"/>
        <v>145.81319512695666</v>
      </c>
      <c r="AI363" s="772">
        <f t="shared" si="299"/>
        <v>141.61216979920323</v>
      </c>
      <c r="AJ363" s="662">
        <f t="shared" si="337"/>
        <v>-1.8778741868788838E-2</v>
      </c>
      <c r="AK363" s="665" t="e">
        <f t="shared" si="308"/>
        <v>#N/A</v>
      </c>
      <c r="AL363" s="683"/>
      <c r="AM363" s="684" t="str">
        <f t="shared" si="328"/>
        <v/>
      </c>
      <c r="AN363" s="685">
        <f t="shared" si="321"/>
        <v>144.29659435314156</v>
      </c>
      <c r="AO363" s="686">
        <f t="shared" si="322"/>
        <v>120.23407208524164</v>
      </c>
      <c r="AP363" s="776">
        <v>140.23372297374928</v>
      </c>
      <c r="AQ363" s="691">
        <f t="shared" si="296"/>
        <v>9.8296386648166756E-3</v>
      </c>
      <c r="AR363" s="665" t="e">
        <f t="shared" si="312"/>
        <v>#N/A</v>
      </c>
      <c r="AS363" s="683"/>
      <c r="AT363" s="684" t="str">
        <f t="shared" si="313"/>
        <v/>
      </c>
      <c r="AU363" s="695">
        <f t="shared" si="314"/>
        <v>3.1192628322215032E-2</v>
      </c>
      <c r="AV363" s="728">
        <f t="shared" si="315"/>
        <v>-0.13454439363635273</v>
      </c>
      <c r="AW363" s="725">
        <f t="shared" si="329"/>
        <v>-4.1852975979224882E-2</v>
      </c>
      <c r="AX363" s="726">
        <f t="shared" si="330"/>
        <v>0.1446775138456371</v>
      </c>
      <c r="AY363" s="727">
        <f t="shared" si="333"/>
        <v>3.5983037735435541E-2</v>
      </c>
      <c r="AZ363" s="724">
        <f t="shared" si="324"/>
        <v>131.10208849769413</v>
      </c>
      <c r="BA363" s="108">
        <f t="shared" si="331"/>
        <v>4.7029155077431911E-2</v>
      </c>
      <c r="BB363" s="723">
        <f t="shared" si="331"/>
        <v>0.1285735137719542</v>
      </c>
      <c r="BC363" s="723">
        <f t="shared" si="331"/>
        <v>-3.4515203617090359E-2</v>
      </c>
      <c r="BD363" s="1387">
        <f>[2]Pat!$F363</f>
        <v>1291</v>
      </c>
      <c r="BE363" s="648">
        <v>1.17571834812214</v>
      </c>
      <c r="BF363" s="649">
        <v>1</v>
      </c>
      <c r="BG363" s="1374">
        <v>1130.5415521149</v>
      </c>
      <c r="BH363" s="1375">
        <f t="shared" si="269"/>
        <v>1098.0520990099271</v>
      </c>
      <c r="BI363" s="1376">
        <f t="shared" ref="BI363:BI394" si="338">BF363*BH363+(1-BF363)*BG363</f>
        <v>1098.0520990099271</v>
      </c>
      <c r="BJ363" s="1378">
        <f t="shared" si="271"/>
        <v>1114.4098449204253</v>
      </c>
      <c r="BK363" s="335">
        <f t="shared" si="270"/>
        <v>-6.268027877684032E-2</v>
      </c>
      <c r="BL363" s="665" t="e">
        <f t="shared" si="272"/>
        <v>#N/A</v>
      </c>
      <c r="BM363" s="683"/>
      <c r="BN363" s="684" t="str">
        <f t="shared" si="273"/>
        <v/>
      </c>
      <c r="BO363" s="685">
        <f t="shared" si="287"/>
        <v>1269.3740568278849</v>
      </c>
      <c r="BP363" s="686">
        <f t="shared" si="288"/>
        <v>716.39718793722</v>
      </c>
      <c r="BQ363" s="776">
        <v>1017.300572263756</v>
      </c>
      <c r="BR363" s="691">
        <f t="shared" si="274"/>
        <v>9.545779812211852E-2</v>
      </c>
      <c r="BS363" s="665" t="e">
        <f t="shared" si="275"/>
        <v>#N/A</v>
      </c>
      <c r="BT363" s="683"/>
      <c r="BU363" s="684" t="str">
        <f t="shared" si="276"/>
        <v/>
      </c>
      <c r="BV363" s="695">
        <f t="shared" si="277"/>
        <v>0.25776061803983263</v>
      </c>
      <c r="BW363" s="728">
        <f t="shared" si="278"/>
        <v>-0.29618236582487845</v>
      </c>
      <c r="BX363" s="725">
        <f t="shared" si="282"/>
        <v>-0.1435896618513629</v>
      </c>
      <c r="BY363" s="726">
        <f t="shared" si="283"/>
        <v>-0.13286954869428946</v>
      </c>
      <c r="BZ363" s="943">
        <f t="shared" si="289"/>
        <v>-0.10586992072392887</v>
      </c>
      <c r="CA363" s="947">
        <f t="shared" si="290"/>
        <v>1188.3075750074518</v>
      </c>
      <c r="CB363" s="831">
        <f t="shared" si="284"/>
        <v>9.4779206777033151E-2</v>
      </c>
      <c r="CC363" s="723">
        <f t="shared" si="285"/>
        <v>0.2983549397125923</v>
      </c>
      <c r="CD363" s="723">
        <f t="shared" si="286"/>
        <v>-0.10879652615852599</v>
      </c>
      <c r="CE363" s="786">
        <f>[3]OUTM!M363</f>
        <v>220.19603943014903</v>
      </c>
      <c r="CF363" s="779">
        <f>[1]OUTM!$T651</f>
        <v>1</v>
      </c>
      <c r="CG363" s="781">
        <f>[1]OUTM!$U651</f>
        <v>1</v>
      </c>
    </row>
    <row r="364" spans="1:85" ht="13.8" x14ac:dyDescent="0.25">
      <c r="A364" s="14">
        <v>2023.06</v>
      </c>
      <c r="B364" s="931">
        <f>[2]Pat!$B364/1000</f>
        <v>40.301000000000002</v>
      </c>
      <c r="C364" s="648">
        <v>1.0325028845156601</v>
      </c>
      <c r="D364" s="649">
        <v>1</v>
      </c>
      <c r="E364" s="767">
        <v>38.995728767139703</v>
      </c>
      <c r="F364" s="768">
        <f t="shared" si="293"/>
        <v>39.032336475171128</v>
      </c>
      <c r="G364" s="769">
        <f t="shared" si="334"/>
        <v>39.032336475171128</v>
      </c>
      <c r="H364" s="772">
        <f t="shared" si="297"/>
        <v>39.270138681339333</v>
      </c>
      <c r="I364" s="662">
        <f t="shared" si="335"/>
        <v>4.8022438015794472E-3</v>
      </c>
      <c r="J364" s="665" t="e">
        <f t="shared" si="309"/>
        <v>#N/A</v>
      </c>
      <c r="K364" s="683"/>
      <c r="L364" s="684" t="str">
        <f t="shared" si="302"/>
        <v/>
      </c>
      <c r="M364" s="685">
        <f t="shared" si="317"/>
        <v>39.613744065953185</v>
      </c>
      <c r="N364" s="686">
        <f t="shared" si="318"/>
        <v>30.409390140462531</v>
      </c>
      <c r="O364" s="776">
        <v>37.174250441895111</v>
      </c>
      <c r="P364" s="691">
        <f t="shared" si="294"/>
        <v>5.6380107588724027E-2</v>
      </c>
      <c r="Q364" s="665" t="e">
        <f t="shared" si="310"/>
        <v>#N/A</v>
      </c>
      <c r="R364" s="683"/>
      <c r="S364" s="684" t="str">
        <f t="shared" si="311"/>
        <v/>
      </c>
      <c r="T364" s="695">
        <f t="shared" si="319"/>
        <v>6.5817303120802029E-2</v>
      </c>
      <c r="U364" s="728">
        <f t="shared" si="320"/>
        <v>-0.21854217942279353</v>
      </c>
      <c r="V364" s="725">
        <f t="shared" si="325"/>
        <v>0.11543275906568917</v>
      </c>
      <c r="W364" s="726">
        <f t="shared" si="326"/>
        <v>0.17201710419039684</v>
      </c>
      <c r="X364" s="727">
        <f t="shared" si="332"/>
        <v>0.14787864697488096</v>
      </c>
      <c r="Y364" s="724">
        <f t="shared" si="323"/>
        <v>36.373553269193067</v>
      </c>
      <c r="Z364" s="108">
        <f t="shared" si="327"/>
        <v>6.8043152465711701E-2</v>
      </c>
      <c r="AA364" s="723">
        <f t="shared" si="327"/>
        <v>0.26104796967449617</v>
      </c>
      <c r="AB364" s="723">
        <f t="shared" si="327"/>
        <v>-0.12496166474307278</v>
      </c>
      <c r="AC364" s="931">
        <f>[2]Pat!$D364/1000</f>
        <v>134.148</v>
      </c>
      <c r="AD364" s="648">
        <v>1.0100858144353</v>
      </c>
      <c r="AE364" s="649">
        <v>1</v>
      </c>
      <c r="AF364" s="767">
        <v>141.45405113325</v>
      </c>
      <c r="AG364" s="768">
        <f t="shared" si="295"/>
        <v>132.80851793270352</v>
      </c>
      <c r="AH364" s="769">
        <f t="shared" si="336"/>
        <v>132.80851793270352</v>
      </c>
      <c r="AI364" s="772">
        <f t="shared" si="299"/>
        <v>139.5028878158426</v>
      </c>
      <c r="AJ364" s="662">
        <f t="shared" si="337"/>
        <v>-1.5006820240205042E-2</v>
      </c>
      <c r="AK364" s="665" t="e">
        <f t="shared" si="308"/>
        <v>#N/A</v>
      </c>
      <c r="AL364" s="683"/>
      <c r="AM364" s="684" t="str">
        <f t="shared" si="328"/>
        <v/>
      </c>
      <c r="AN364" s="685">
        <f t="shared" si="321"/>
        <v>144.29659435314156</v>
      </c>
      <c r="AO364" s="686">
        <f t="shared" si="322"/>
        <v>120.23407208524164</v>
      </c>
      <c r="AP364" s="776">
        <v>140.54615993038485</v>
      </c>
      <c r="AQ364" s="691">
        <f t="shared" si="296"/>
        <v>-7.4229855519283294E-3</v>
      </c>
      <c r="AR364" s="665" t="e">
        <f t="shared" si="312"/>
        <v>#N/A</v>
      </c>
      <c r="AS364" s="683"/>
      <c r="AT364" s="684" t="str">
        <f t="shared" si="313"/>
        <v/>
      </c>
      <c r="AU364" s="695">
        <f t="shared" si="314"/>
        <v>3.1192628322215032E-2</v>
      </c>
      <c r="AV364" s="728">
        <f t="shared" si="315"/>
        <v>-0.13454439363635273</v>
      </c>
      <c r="AW364" s="725">
        <f t="shared" si="329"/>
        <v>-2.0022056476785344E-2</v>
      </c>
      <c r="AX364" s="726">
        <f t="shared" si="330"/>
        <v>0.12149513182474303</v>
      </c>
      <c r="AY364" s="727">
        <f t="shared" si="333"/>
        <v>3.4433467825288E-2</v>
      </c>
      <c r="AZ364" s="724">
        <f t="shared" si="324"/>
        <v>130.86457169804032</v>
      </c>
      <c r="BA364" s="108">
        <f t="shared" si="331"/>
        <v>4.7029155077431911E-2</v>
      </c>
      <c r="BB364" s="723">
        <f t="shared" si="331"/>
        <v>0.1285735137719542</v>
      </c>
      <c r="BC364" s="723">
        <f t="shared" si="331"/>
        <v>-3.4515203617090359E-2</v>
      </c>
      <c r="BD364" s="1387">
        <f>[2]Pat!$F364</f>
        <v>1079</v>
      </c>
      <c r="BE364" s="648">
        <v>1.00807517443202</v>
      </c>
      <c r="BF364" s="649">
        <v>1</v>
      </c>
      <c r="BG364" s="1374">
        <v>1087.44719225533</v>
      </c>
      <c r="BH364" s="1375">
        <f t="shared" ref="BH364:BH394" si="339">IF(BE$8="NIV",BD364-BE364,BD364/BE364)</f>
        <v>1070.3566830796535</v>
      </c>
      <c r="BI364" s="1376">
        <f t="shared" si="338"/>
        <v>1070.3566830796535</v>
      </c>
      <c r="BJ364" s="1378">
        <f t="shared" si="271"/>
        <v>1070.0729485239101</v>
      </c>
      <c r="BK364" s="335">
        <f t="shared" ref="BK364:BK394" si="340">LN(BJ364/BJ363)</f>
        <v>-4.0598155382859928E-2</v>
      </c>
      <c r="BL364" s="665" t="e">
        <f t="shared" si="272"/>
        <v>#N/A</v>
      </c>
      <c r="BM364" s="683"/>
      <c r="BN364" s="684" t="str">
        <f t="shared" si="273"/>
        <v/>
      </c>
      <c r="BO364" s="685">
        <f t="shared" si="287"/>
        <v>1220.282870485277</v>
      </c>
      <c r="BP364" s="686">
        <f t="shared" si="288"/>
        <v>714.55658288077427</v>
      </c>
      <c r="BQ364" s="776">
        <v>1017.6303354245537</v>
      </c>
      <c r="BR364" s="691">
        <f t="shared" si="274"/>
        <v>5.1534050503199147E-2</v>
      </c>
      <c r="BS364" s="665" t="e">
        <f t="shared" si="275"/>
        <v>#N/A</v>
      </c>
      <c r="BT364" s="683"/>
      <c r="BU364" s="684" t="str">
        <f t="shared" si="276"/>
        <v/>
      </c>
      <c r="BV364" s="695">
        <f t="shared" si="277"/>
        <v>0.20742878771683149</v>
      </c>
      <c r="BW364" s="728">
        <f t="shared" si="278"/>
        <v>-0.29789547520039117</v>
      </c>
      <c r="BX364" s="725">
        <f t="shared" si="282"/>
        <v>-0.17906309668039078</v>
      </c>
      <c r="BY364" s="726">
        <f t="shared" si="283"/>
        <v>-0.17591611638104132</v>
      </c>
      <c r="BZ364" s="943">
        <f t="shared" si="289"/>
        <v>-0.13132845810116212</v>
      </c>
      <c r="CA364" s="947">
        <f t="shared" si="290"/>
        <v>1168.8571788542074</v>
      </c>
      <c r="CB364" s="831">
        <f t="shared" si="284"/>
        <v>9.4779206777033151E-2</v>
      </c>
      <c r="CC364" s="723">
        <f t="shared" si="285"/>
        <v>0.2983549397125923</v>
      </c>
      <c r="CD364" s="723">
        <f t="shared" si="286"/>
        <v>-0.10879652615852599</v>
      </c>
      <c r="CE364" s="786">
        <f>[3]OUTM!M364</f>
        <v>215.44938827386747</v>
      </c>
      <c r="CF364" s="779">
        <f>[1]OUTM!$T652</f>
        <v>1</v>
      </c>
      <c r="CG364" s="781">
        <f>[1]OUTM!$U652</f>
        <v>1</v>
      </c>
    </row>
    <row r="365" spans="1:85" ht="13.8" x14ac:dyDescent="0.25">
      <c r="A365" s="14">
        <v>2023.07</v>
      </c>
      <c r="B365" s="931">
        <f>[2]Pat!$B365/1000</f>
        <v>44.325000000000003</v>
      </c>
      <c r="C365" s="648">
        <v>1.1003031516866999</v>
      </c>
      <c r="D365" s="649">
        <v>1</v>
      </c>
      <c r="E365" s="767">
        <v>38.900345602482297</v>
      </c>
      <c r="F365" s="768">
        <f t="shared" si="293"/>
        <v>40.284352482361236</v>
      </c>
      <c r="G365" s="769">
        <f t="shared" si="334"/>
        <v>40.284352482361236</v>
      </c>
      <c r="H365" s="772">
        <f t="shared" si="297"/>
        <v>38.830344897958611</v>
      </c>
      <c r="I365" s="662">
        <f t="shared" si="335"/>
        <v>-1.1262374107680863E-2</v>
      </c>
      <c r="J365" s="665" t="e">
        <f t="shared" si="309"/>
        <v>#N/A</v>
      </c>
      <c r="K365" s="683"/>
      <c r="L365" s="684" t="str">
        <f t="shared" si="302"/>
        <v/>
      </c>
      <c r="M365" s="685">
        <f t="shared" si="317"/>
        <v>39.613744065953185</v>
      </c>
      <c r="N365" s="686">
        <f t="shared" si="318"/>
        <v>30.409390140462531</v>
      </c>
      <c r="O365" s="776">
        <v>37.329625239667848</v>
      </c>
      <c r="P365" s="691">
        <f t="shared" si="294"/>
        <v>4.020184099507218E-2</v>
      </c>
      <c r="Q365" s="665" t="e">
        <f t="shared" si="310"/>
        <v>#N/A</v>
      </c>
      <c r="R365" s="683"/>
      <c r="S365" s="684" t="str">
        <f t="shared" si="311"/>
        <v/>
      </c>
      <c r="T365" s="695">
        <f t="shared" si="319"/>
        <v>6.5817303120802029E-2</v>
      </c>
      <c r="U365" s="728">
        <f t="shared" si="320"/>
        <v>-0.21854217942279353</v>
      </c>
      <c r="V365" s="725">
        <f t="shared" si="325"/>
        <v>0.10411405623421932</v>
      </c>
      <c r="W365" s="726">
        <f t="shared" si="326"/>
        <v>0.12824660638647312</v>
      </c>
      <c r="X365" s="727">
        <f t="shared" si="332"/>
        <v>0.1217822274050433</v>
      </c>
      <c r="Y365" s="724">
        <f t="shared" si="323"/>
        <v>36.678683635139201</v>
      </c>
      <c r="Z365" s="108">
        <f t="shared" si="327"/>
        <v>6.8043152465711701E-2</v>
      </c>
      <c r="AA365" s="723">
        <f t="shared" si="327"/>
        <v>0.26104796967449617</v>
      </c>
      <c r="AB365" s="723">
        <f t="shared" si="327"/>
        <v>-0.12496166474307278</v>
      </c>
      <c r="AC365" s="931">
        <f>[2]Pat!$D365/1000</f>
        <v>154.44399999999999</v>
      </c>
      <c r="AD365" s="648">
        <v>1.05364039370403</v>
      </c>
      <c r="AE365" s="649">
        <v>1</v>
      </c>
      <c r="AF365" s="767">
        <v>139.45452731705001</v>
      </c>
      <c r="AG365" s="768">
        <f t="shared" si="295"/>
        <v>146.58132027100669</v>
      </c>
      <c r="AH365" s="769">
        <f t="shared" si="336"/>
        <v>146.58132027100669</v>
      </c>
      <c r="AI365" s="772">
        <f t="shared" si="299"/>
        <v>141.37314440099573</v>
      </c>
      <c r="AJ365" s="662">
        <f t="shared" si="337"/>
        <v>1.331750674542624E-2</v>
      </c>
      <c r="AK365" s="665" t="e">
        <f t="shared" si="308"/>
        <v>#N/A</v>
      </c>
      <c r="AL365" s="683"/>
      <c r="AM365" s="684" t="str">
        <f t="shared" si="328"/>
        <v/>
      </c>
      <c r="AN365" s="685">
        <f t="shared" si="321"/>
        <v>144.29659435314156</v>
      </c>
      <c r="AO365" s="686">
        <f t="shared" si="322"/>
        <v>120.23407208524164</v>
      </c>
      <c r="AP365" s="776">
        <v>140.86889269614335</v>
      </c>
      <c r="AQ365" s="691">
        <f t="shared" si="296"/>
        <v>3.5795816606585262E-3</v>
      </c>
      <c r="AR365" s="665" t="e">
        <f t="shared" si="312"/>
        <v>#N/A</v>
      </c>
      <c r="AS365" s="683"/>
      <c r="AT365" s="684" t="str">
        <f t="shared" si="313"/>
        <v/>
      </c>
      <c r="AU365" s="695">
        <f t="shared" si="314"/>
        <v>3.1192628322215032E-2</v>
      </c>
      <c r="AV365" s="728">
        <f t="shared" si="315"/>
        <v>-0.13454439363635273</v>
      </c>
      <c r="AW365" s="725">
        <f t="shared" si="329"/>
        <v>7.8339899603748986E-2</v>
      </c>
      <c r="AX365" s="726">
        <f t="shared" si="330"/>
        <v>0.15326447955390443</v>
      </c>
      <c r="AY365" s="727">
        <f t="shared" si="333"/>
        <v>6.0864236205145028E-2</v>
      </c>
      <c r="AZ365" s="724">
        <f t="shared" si="324"/>
        <v>131.72045195304386</v>
      </c>
      <c r="BA365" s="108">
        <f t="shared" si="331"/>
        <v>4.7029155077431911E-2</v>
      </c>
      <c r="BB365" s="723">
        <f t="shared" si="331"/>
        <v>0.1285735137719542</v>
      </c>
      <c r="BC365" s="723">
        <f t="shared" si="331"/>
        <v>-3.4515203617090359E-2</v>
      </c>
      <c r="BD365" s="1387">
        <f>[2]Pat!$F365</f>
        <v>1144</v>
      </c>
      <c r="BE365" s="648">
        <v>1.0983879794754901</v>
      </c>
      <c r="BF365" s="649">
        <v>1</v>
      </c>
      <c r="BG365" s="1374">
        <v>1054.2084919579099</v>
      </c>
      <c r="BH365" s="1375">
        <f t="shared" si="339"/>
        <v>1041.5263289264062</v>
      </c>
      <c r="BI365" s="1376">
        <f t="shared" si="338"/>
        <v>1041.5263289264062</v>
      </c>
      <c r="BJ365" s="1378">
        <f t="shared" ref="BJ365:BJ394" si="341">IF(BJ$9="",BI365,(BI364+2*BI365+BI366)/4)</f>
        <v>1043.0648412095186</v>
      </c>
      <c r="BK365" s="335">
        <f t="shared" si="340"/>
        <v>-2.5563480268092291E-2</v>
      </c>
      <c r="BL365" s="665" t="e">
        <f t="shared" si="272"/>
        <v>#N/A</v>
      </c>
      <c r="BM365" s="683"/>
      <c r="BN365" s="684" t="str">
        <f t="shared" si="273"/>
        <v/>
      </c>
      <c r="BO365" s="685">
        <f t="shared" si="287"/>
        <v>1219.7268576300091</v>
      </c>
      <c r="BP365" s="686">
        <f t="shared" si="288"/>
        <v>714.55658288077427</v>
      </c>
      <c r="BQ365" s="776">
        <v>1017.8728038296257</v>
      </c>
      <c r="BR365" s="691">
        <f t="shared" si="274"/>
        <v>2.4749691007668995E-2</v>
      </c>
      <c r="BS365" s="665" t="e">
        <f t="shared" si="275"/>
        <v>#N/A</v>
      </c>
      <c r="BT365" s="683"/>
      <c r="BU365" s="684" t="str">
        <f t="shared" si="276"/>
        <v/>
      </c>
      <c r="BV365" s="695">
        <f t="shared" si="277"/>
        <v>0.20011057298688106</v>
      </c>
      <c r="BW365" s="728">
        <f t="shared" si="278"/>
        <v>-0.29789547520039117</v>
      </c>
      <c r="BX365" s="725">
        <f t="shared" si="282"/>
        <v>-0.19017649650329693</v>
      </c>
      <c r="BY365" s="726">
        <f t="shared" si="283"/>
        <v>-0.18958507488855869</v>
      </c>
      <c r="BZ365" s="943">
        <f t="shared" si="289"/>
        <v>-0.14387404809350623</v>
      </c>
      <c r="CA365" s="947">
        <f t="shared" si="290"/>
        <v>1148.4446634243559</v>
      </c>
      <c r="CB365" s="831">
        <f t="shared" si="284"/>
        <v>9.4779206777033151E-2</v>
      </c>
      <c r="CC365" s="723">
        <f t="shared" si="285"/>
        <v>0.2983549397125923</v>
      </c>
      <c r="CD365" s="723">
        <f t="shared" si="286"/>
        <v>-0.10879652615852599</v>
      </c>
      <c r="CE365" s="786">
        <f>[3]OUTM!M365</f>
        <v>210.1850655280852</v>
      </c>
      <c r="CF365" s="779">
        <f>[1]OUTM!$T653</f>
        <v>1</v>
      </c>
      <c r="CG365" s="781">
        <f>[1]OUTM!$U653</f>
        <v>1</v>
      </c>
    </row>
    <row r="366" spans="1:85" ht="13.8" x14ac:dyDescent="0.25">
      <c r="A366" s="14">
        <v>2023.08</v>
      </c>
      <c r="B366" s="931">
        <f>[2]Pat!$B366/1000</f>
        <v>39.701000000000001</v>
      </c>
      <c r="C366" s="648">
        <v>1.11143964626334</v>
      </c>
      <c r="D366" s="649">
        <v>1</v>
      </c>
      <c r="E366" s="767">
        <v>38.856690353982302</v>
      </c>
      <c r="F366" s="768">
        <f t="shared" si="293"/>
        <v>35.72033815194083</v>
      </c>
      <c r="G366" s="769">
        <f t="shared" si="334"/>
        <v>35.72033815194083</v>
      </c>
      <c r="H366" s="772">
        <f t="shared" si="297"/>
        <v>37.612308660391072</v>
      </c>
      <c r="I366" s="662">
        <f t="shared" si="335"/>
        <v>-3.1870671144013381E-2</v>
      </c>
      <c r="J366" s="665" t="e">
        <f t="shared" si="309"/>
        <v>#N/A</v>
      </c>
      <c r="K366" s="683"/>
      <c r="L366" s="684" t="str">
        <f t="shared" si="302"/>
        <v/>
      </c>
      <c r="M366" s="685">
        <f t="shared" si="317"/>
        <v>39.613744065953185</v>
      </c>
      <c r="N366" s="686">
        <f t="shared" si="318"/>
        <v>30.409390140462531</v>
      </c>
      <c r="O366" s="776">
        <v>37.495198289652571</v>
      </c>
      <c r="P366" s="691">
        <f t="shared" si="294"/>
        <v>3.1233431500699016E-3</v>
      </c>
      <c r="Q366" s="665" t="e">
        <f t="shared" si="310"/>
        <v>#N/A</v>
      </c>
      <c r="R366" s="683"/>
      <c r="S366" s="684" t="str">
        <f t="shared" si="311"/>
        <v/>
      </c>
      <c r="T366" s="695">
        <f t="shared" si="319"/>
        <v>6.5817303120802029E-2</v>
      </c>
      <c r="U366" s="728">
        <f t="shared" si="320"/>
        <v>-0.21854217942279353</v>
      </c>
      <c r="V366" s="725">
        <f t="shared" si="325"/>
        <v>9.2900640100999743E-2</v>
      </c>
      <c r="W366" s="726">
        <f t="shared" si="326"/>
        <v>4.7497699897800949E-2</v>
      </c>
      <c r="X366" s="727">
        <f t="shared" si="332"/>
        <v>7.8155853541349796E-2</v>
      </c>
      <c r="Y366" s="724">
        <f t="shared" si="323"/>
        <v>36.945115872283814</v>
      </c>
      <c r="Z366" s="108">
        <f t="shared" si="327"/>
        <v>6.8043152465711701E-2</v>
      </c>
      <c r="AA366" s="723">
        <f t="shared" si="327"/>
        <v>0.26104796967449617</v>
      </c>
      <c r="AB366" s="723">
        <f t="shared" si="327"/>
        <v>-0.12496166474307278</v>
      </c>
      <c r="AC366" s="931">
        <f>[2]Pat!$D366/1000</f>
        <v>162.50899999999999</v>
      </c>
      <c r="AD366" s="648">
        <v>1.16476022831617</v>
      </c>
      <c r="AE366" s="649">
        <v>1</v>
      </c>
      <c r="AF366" s="767">
        <v>137.45773945619601</v>
      </c>
      <c r="AG366" s="768">
        <f t="shared" si="295"/>
        <v>139.52141912926606</v>
      </c>
      <c r="AH366" s="769">
        <f t="shared" si="336"/>
        <v>139.52141912926606</v>
      </c>
      <c r="AI366" s="772">
        <f t="shared" si="299"/>
        <v>138.4755002076073</v>
      </c>
      <c r="AJ366" s="662">
        <f t="shared" si="337"/>
        <v>-2.0709392809467014E-2</v>
      </c>
      <c r="AK366" s="665" t="e">
        <f t="shared" si="308"/>
        <v>#N/A</v>
      </c>
      <c r="AL366" s="683"/>
      <c r="AM366" s="684" t="str">
        <f t="shared" si="328"/>
        <v/>
      </c>
      <c r="AN366" s="685">
        <f t="shared" si="321"/>
        <v>144.29659435314156</v>
      </c>
      <c r="AO366" s="686">
        <f t="shared" si="322"/>
        <v>120.23407208524164</v>
      </c>
      <c r="AP366" s="776">
        <v>141.20174255542929</v>
      </c>
      <c r="AQ366" s="691">
        <f t="shared" si="296"/>
        <v>-1.9307427079037653E-2</v>
      </c>
      <c r="AR366" s="665" t="e">
        <f t="shared" si="312"/>
        <v>#N/A</v>
      </c>
      <c r="AS366" s="683"/>
      <c r="AT366" s="684" t="str">
        <f t="shared" si="313"/>
        <v/>
      </c>
      <c r="AU366" s="695">
        <f t="shared" si="314"/>
        <v>3.1192628322215032E-2</v>
      </c>
      <c r="AV366" s="728">
        <f t="shared" si="315"/>
        <v>-0.13454439363635273</v>
      </c>
      <c r="AW366" s="725">
        <f t="shared" si="329"/>
        <v>0.1344058820906493</v>
      </c>
      <c r="AX366" s="726">
        <f t="shared" si="330"/>
        <v>9.6725556775621113E-2</v>
      </c>
      <c r="AY366" s="727">
        <f t="shared" si="333"/>
        <v>4.6401170336282105E-2</v>
      </c>
      <c r="AZ366" s="724">
        <f t="shared" si="324"/>
        <v>133.08768171086848</v>
      </c>
      <c r="BA366" s="108">
        <f t="shared" si="331"/>
        <v>4.7029155077431911E-2</v>
      </c>
      <c r="BB366" s="723">
        <f t="shared" si="331"/>
        <v>0.1285735137719542</v>
      </c>
      <c r="BC366" s="723">
        <f t="shared" si="331"/>
        <v>-3.4515203617090359E-2</v>
      </c>
      <c r="BD366" s="1387">
        <f>[2]Pat!$F366</f>
        <v>1252</v>
      </c>
      <c r="BE366" s="648">
        <v>1.2288364044009601</v>
      </c>
      <c r="BF366" s="649">
        <v>1</v>
      </c>
      <c r="BG366" s="1374">
        <v>1036.4840774584</v>
      </c>
      <c r="BH366" s="1375">
        <f t="shared" si="339"/>
        <v>1018.8500239056084</v>
      </c>
      <c r="BI366" s="1376">
        <f t="shared" si="338"/>
        <v>1018.8500239056084</v>
      </c>
      <c r="BJ366" s="1378">
        <f t="shared" si="341"/>
        <v>1014.0877074512034</v>
      </c>
      <c r="BK366" s="335">
        <f t="shared" si="340"/>
        <v>-2.8173944143816396E-2</v>
      </c>
      <c r="BL366" s="665" t="e">
        <f t="shared" si="272"/>
        <v>#N/A</v>
      </c>
      <c r="BM366" s="683"/>
      <c r="BN366" s="684" t="str">
        <f t="shared" si="273"/>
        <v/>
      </c>
      <c r="BO366" s="685">
        <f t="shared" si="287"/>
        <v>1219.7268576300091</v>
      </c>
      <c r="BP366" s="686">
        <f t="shared" si="288"/>
        <v>714.55658288077427</v>
      </c>
      <c r="BQ366" s="776">
        <v>1018.0368168017869</v>
      </c>
      <c r="BR366" s="691">
        <f t="shared" si="274"/>
        <v>-3.8791419773892555E-3</v>
      </c>
      <c r="BS366" s="665" t="e">
        <f t="shared" si="275"/>
        <v>#N/A</v>
      </c>
      <c r="BT366" s="683"/>
      <c r="BU366" s="684" t="str">
        <f t="shared" si="276"/>
        <v/>
      </c>
      <c r="BV366" s="695">
        <f t="shared" si="277"/>
        <v>0.20011057298688106</v>
      </c>
      <c r="BW366" s="728">
        <f t="shared" si="278"/>
        <v>-0.29789547520039117</v>
      </c>
      <c r="BX366" s="725">
        <f t="shared" si="282"/>
        <v>-0.20111199532045887</v>
      </c>
      <c r="BY366" s="726">
        <f t="shared" si="283"/>
        <v>-0.20522555001621079</v>
      </c>
      <c r="BZ366" s="943">
        <f t="shared" si="289"/>
        <v>-0.162160163389656</v>
      </c>
      <c r="CA366" s="947">
        <f t="shared" si="290"/>
        <v>1127.170800976299</v>
      </c>
      <c r="CB366" s="831">
        <f t="shared" si="284"/>
        <v>9.4779206777033151E-2</v>
      </c>
      <c r="CC366" s="723">
        <f t="shared" si="285"/>
        <v>0.2983549397125923</v>
      </c>
      <c r="CD366" s="723">
        <f t="shared" si="286"/>
        <v>-0.10879652615852599</v>
      </c>
      <c r="CE366" s="786">
        <f>[3]OUTM!M366</f>
        <v>206.96894538051987</v>
      </c>
      <c r="CF366" s="779">
        <f>[1]OUTM!$T654</f>
        <v>1</v>
      </c>
      <c r="CG366" s="781">
        <f>[1]OUTM!$U654</f>
        <v>1</v>
      </c>
    </row>
    <row r="367" spans="1:85" ht="13.8" x14ac:dyDescent="0.25">
      <c r="A367" s="14">
        <v>2023.09</v>
      </c>
      <c r="B367" s="931">
        <f>[2]Pat!$B367/1000</f>
        <v>33.844000000000001</v>
      </c>
      <c r="C367" s="648">
        <v>1.0499072415052899</v>
      </c>
      <c r="D367" s="649">
        <v>0</v>
      </c>
      <c r="E367" s="767">
        <v>38.724205855321401</v>
      </c>
      <c r="F367" s="768">
        <f t="shared" si="293"/>
        <v>32.235228658368555</v>
      </c>
      <c r="G367" s="769">
        <f t="shared" si="334"/>
        <v>38.724205855321401</v>
      </c>
      <c r="H367" s="772">
        <f t="shared" si="297"/>
        <v>38.440317008911826</v>
      </c>
      <c r="I367" s="662">
        <f t="shared" si="335"/>
        <v>2.1775476102992842E-2</v>
      </c>
      <c r="J367" s="665" t="e">
        <f t="shared" si="309"/>
        <v>#N/A</v>
      </c>
      <c r="K367" s="683"/>
      <c r="L367" s="684" t="str">
        <f t="shared" si="302"/>
        <v/>
      </c>
      <c r="M367" s="685">
        <f t="shared" si="317"/>
        <v>39.613744065953185</v>
      </c>
      <c r="N367" s="686">
        <f t="shared" si="318"/>
        <v>30.409390140462531</v>
      </c>
      <c r="O367" s="776">
        <v>37.670655336811627</v>
      </c>
      <c r="P367" s="691">
        <f t="shared" si="294"/>
        <v>2.0431332166076954E-2</v>
      </c>
      <c r="Q367" s="665" t="e">
        <f t="shared" si="310"/>
        <v>#N/A</v>
      </c>
      <c r="R367" s="683"/>
      <c r="S367" s="684" t="str">
        <f t="shared" si="311"/>
        <v/>
      </c>
      <c r="T367" s="695">
        <f t="shared" si="319"/>
        <v>6.5817303120802029E-2</v>
      </c>
      <c r="U367" s="728">
        <f t="shared" si="320"/>
        <v>-0.21854217942279353</v>
      </c>
      <c r="V367" s="725">
        <f t="shared" si="325"/>
        <v>0.16197626399053711</v>
      </c>
      <c r="W367" s="726">
        <f t="shared" si="326"/>
        <v>7.5992135418091245E-2</v>
      </c>
      <c r="X367" s="727">
        <f t="shared" si="332"/>
        <v>9.2419036786311359E-2</v>
      </c>
      <c r="Y367" s="724">
        <f t="shared" si="323"/>
        <v>37.391655324700011</v>
      </c>
      <c r="Z367" s="108">
        <f t="shared" si="327"/>
        <v>6.8043152465711701E-2</v>
      </c>
      <c r="AA367" s="723">
        <f t="shared" si="327"/>
        <v>0.26104796967449617</v>
      </c>
      <c r="AB367" s="723">
        <f t="shared" si="327"/>
        <v>-0.12496166474307278</v>
      </c>
      <c r="AC367" s="931">
        <f>[2]Pat!$D367/1000</f>
        <v>143.83799999999999</v>
      </c>
      <c r="AD367" s="648">
        <v>1.1213004320934199</v>
      </c>
      <c r="AE367" s="649">
        <v>1</v>
      </c>
      <c r="AF367" s="767">
        <v>135.593355471162</v>
      </c>
      <c r="AG367" s="768">
        <f t="shared" si="295"/>
        <v>128.2778423008904</v>
      </c>
      <c r="AH367" s="769">
        <f t="shared" si="336"/>
        <v>128.2778423008904</v>
      </c>
      <c r="AI367" s="772">
        <f t="shared" si="299"/>
        <v>131.840409467565</v>
      </c>
      <c r="AJ367" s="662">
        <f t="shared" si="337"/>
        <v>-4.9101244224006621E-2</v>
      </c>
      <c r="AK367" s="665" t="e">
        <f t="shared" si="308"/>
        <v>#N/A</v>
      </c>
      <c r="AL367" s="683"/>
      <c r="AM367" s="684" t="str">
        <f t="shared" si="328"/>
        <v/>
      </c>
      <c r="AN367" s="685">
        <f t="shared" si="321"/>
        <v>144.29659435314156</v>
      </c>
      <c r="AO367" s="686">
        <f t="shared" si="322"/>
        <v>122.89385188829006</v>
      </c>
      <c r="AP367" s="776">
        <v>141.54453341077649</v>
      </c>
      <c r="AQ367" s="691">
        <f t="shared" si="296"/>
        <v>-6.8558804140101626E-2</v>
      </c>
      <c r="AR367" s="665" t="e">
        <f t="shared" si="312"/>
        <v>#N/A</v>
      </c>
      <c r="AS367" s="683"/>
      <c r="AT367" s="684" t="str">
        <f t="shared" si="313"/>
        <v/>
      </c>
      <c r="AU367" s="695">
        <f t="shared" si="314"/>
        <v>3.1192628322215032E-2</v>
      </c>
      <c r="AV367" s="728">
        <f t="shared" si="315"/>
        <v>-0.13454439363635273</v>
      </c>
      <c r="AW367" s="725">
        <f t="shared" si="329"/>
        <v>9.6175974052824964E-2</v>
      </c>
      <c r="AX367" s="726">
        <f t="shared" si="330"/>
        <v>-1.723316535853614E-2</v>
      </c>
      <c r="AY367" s="727">
        <f t="shared" si="333"/>
        <v>2.7305126630428056E-4</v>
      </c>
      <c r="AZ367" s="724">
        <f t="shared" si="324"/>
        <v>134.05162972197004</v>
      </c>
      <c r="BA367" s="108">
        <f t="shared" si="331"/>
        <v>4.7029155077431911E-2</v>
      </c>
      <c r="BB367" s="723">
        <f t="shared" si="331"/>
        <v>0.1285735137719542</v>
      </c>
      <c r="BC367" s="723">
        <f t="shared" si="331"/>
        <v>-3.4515203617090359E-2</v>
      </c>
      <c r="BD367" s="1387">
        <f>[2]Pat!$F367</f>
        <v>1092</v>
      </c>
      <c r="BE367" s="648">
        <v>1.1175649085152</v>
      </c>
      <c r="BF367" s="649">
        <v>1</v>
      </c>
      <c r="BG367" s="1374">
        <v>1024.0457205013199</v>
      </c>
      <c r="BH367" s="1375">
        <f t="shared" si="339"/>
        <v>977.12445306719087</v>
      </c>
      <c r="BI367" s="1376">
        <f t="shared" si="338"/>
        <v>977.12445306719087</v>
      </c>
      <c r="BJ367" s="1378">
        <f t="shared" si="341"/>
        <v>1004.3363544846313</v>
      </c>
      <c r="BK367" s="335">
        <f t="shared" si="340"/>
        <v>-9.6624183369272316E-3</v>
      </c>
      <c r="BL367" s="665" t="e">
        <f t="shared" si="272"/>
        <v>#N/A</v>
      </c>
      <c r="BM367" s="683"/>
      <c r="BN367" s="684" t="str">
        <f t="shared" si="273"/>
        <v/>
      </c>
      <c r="BO367" s="685">
        <f t="shared" si="287"/>
        <v>1219.7268576300091</v>
      </c>
      <c r="BP367" s="686">
        <f t="shared" si="288"/>
        <v>714.55658288077427</v>
      </c>
      <c r="BQ367" s="776">
        <v>1018.1313444636311</v>
      </c>
      <c r="BR367" s="691">
        <f t="shared" si="274"/>
        <v>-1.3549322544693099E-2</v>
      </c>
      <c r="BS367" s="665" t="e">
        <f t="shared" si="275"/>
        <v>#N/A</v>
      </c>
      <c r="BT367" s="683"/>
      <c r="BU367" s="684" t="str">
        <f t="shared" si="276"/>
        <v/>
      </c>
      <c r="BV367" s="695">
        <f t="shared" si="277"/>
        <v>0.20011057298688106</v>
      </c>
      <c r="BW367" s="728">
        <f t="shared" si="278"/>
        <v>-0.29789547520039117</v>
      </c>
      <c r="BX367" s="725">
        <f t="shared" si="282"/>
        <v>-0.17696430985282041</v>
      </c>
      <c r="BY367" s="726">
        <f t="shared" si="283"/>
        <v>-0.19185698859104316</v>
      </c>
      <c r="BZ367" s="943">
        <f t="shared" si="289"/>
        <v>-0.16655246985119154</v>
      </c>
      <c r="CA367" s="947">
        <f t="shared" si="290"/>
        <v>1109.1752579762451</v>
      </c>
      <c r="CB367" s="831">
        <f t="shared" si="284"/>
        <v>9.4779206777033151E-2</v>
      </c>
      <c r="CC367" s="723">
        <f t="shared" si="285"/>
        <v>0.2983549397125923</v>
      </c>
      <c r="CD367" s="723">
        <f t="shared" si="286"/>
        <v>-0.10879652615852599</v>
      </c>
      <c r="CE367" s="786">
        <f>[3]OUTM!M367</f>
        <v>201.65746247426674</v>
      </c>
      <c r="CF367" s="779">
        <f>[1]OUTM!$T655</f>
        <v>1</v>
      </c>
      <c r="CG367" s="781">
        <f>[1]OUTM!$U655</f>
        <v>1</v>
      </c>
    </row>
    <row r="368" spans="1:85" ht="13.8" x14ac:dyDescent="0.25">
      <c r="A368" s="14">
        <v>2023.1</v>
      </c>
      <c r="B368" s="931">
        <f>[2]Pat!$B368/1000</f>
        <v>42.151000000000003</v>
      </c>
      <c r="C368" s="648">
        <v>1.0383933270730299</v>
      </c>
      <c r="D368" s="649">
        <v>1</v>
      </c>
      <c r="E368" s="767">
        <v>38.220136479800402</v>
      </c>
      <c r="F368" s="768">
        <f t="shared" si="293"/>
        <v>40.59251817306366</v>
      </c>
      <c r="G368" s="769">
        <f t="shared" si="334"/>
        <v>40.59251817306366</v>
      </c>
      <c r="H368" s="772">
        <f t="shared" si="297"/>
        <v>39.613744065953185</v>
      </c>
      <c r="I368" s="662">
        <f t="shared" si="335"/>
        <v>3.0069299499276524E-2</v>
      </c>
      <c r="J368" s="665">
        <f t="shared" si="309"/>
        <v>42.613744065953185</v>
      </c>
      <c r="K368" s="683">
        <v>1</v>
      </c>
      <c r="L368" s="684">
        <f t="shared" si="302"/>
        <v>1</v>
      </c>
      <c r="M368" s="685">
        <f t="shared" si="317"/>
        <v>39.613744065953185</v>
      </c>
      <c r="N368" s="686">
        <f t="shared" si="318"/>
        <v>30.409390140462531</v>
      </c>
      <c r="O368" s="776">
        <v>37.855682734157057</v>
      </c>
      <c r="P368" s="691">
        <f t="shared" si="294"/>
        <v>4.644114713614278E-2</v>
      </c>
      <c r="Q368" s="665" t="e">
        <f t="shared" si="310"/>
        <v>#N/A</v>
      </c>
      <c r="R368" s="683"/>
      <c r="S368" s="684" t="str">
        <f t="shared" si="311"/>
        <v/>
      </c>
      <c r="T368" s="695">
        <f t="shared" si="319"/>
        <v>6.5817303120802029E-2</v>
      </c>
      <c r="U368" s="728">
        <f t="shared" si="320"/>
        <v>-0.21854217942279353</v>
      </c>
      <c r="V368" s="725">
        <f t="shared" si="325"/>
        <v>0.18637080932137629</v>
      </c>
      <c r="W368" s="726">
        <f t="shared" si="326"/>
        <v>0.11246227298295408</v>
      </c>
      <c r="X368" s="727">
        <f t="shared" si="332"/>
        <v>0.1135561124338309</v>
      </c>
      <c r="Y368" s="724">
        <f t="shared" si="323"/>
        <v>37.910242872245163</v>
      </c>
      <c r="Z368" s="108">
        <f t="shared" si="327"/>
        <v>6.8043152465711701E-2</v>
      </c>
      <c r="AA368" s="723">
        <f t="shared" si="327"/>
        <v>0.26104796967449617</v>
      </c>
      <c r="AB368" s="723">
        <f t="shared" si="327"/>
        <v>-0.12496166474307278</v>
      </c>
      <c r="AC368" s="931">
        <f>[2]Pat!$D368/1000</f>
        <v>141.59200000000001</v>
      </c>
      <c r="AD368" s="648">
        <v>1.0785124152541601</v>
      </c>
      <c r="AE368" s="649">
        <v>1</v>
      </c>
      <c r="AF368" s="767">
        <v>133.75550054871701</v>
      </c>
      <c r="AG368" s="768">
        <f t="shared" si="295"/>
        <v>131.28453413921315</v>
      </c>
      <c r="AH368" s="769">
        <f t="shared" si="336"/>
        <v>131.28453413921315</v>
      </c>
      <c r="AI368" s="772">
        <f t="shared" si="299"/>
        <v>132.60329890192097</v>
      </c>
      <c r="AJ368" s="662">
        <f t="shared" si="337"/>
        <v>5.769784091041996E-3</v>
      </c>
      <c r="AK368" s="665" t="e">
        <f t="shared" si="308"/>
        <v>#N/A</v>
      </c>
      <c r="AL368" s="683"/>
      <c r="AM368" s="684" t="str">
        <f t="shared" si="328"/>
        <v/>
      </c>
      <c r="AN368" s="685">
        <f t="shared" si="321"/>
        <v>149.92120241796613</v>
      </c>
      <c r="AO368" s="686">
        <f t="shared" si="322"/>
        <v>124.10567923449227</v>
      </c>
      <c r="AP368" s="776">
        <v>141.89707500977408</v>
      </c>
      <c r="AQ368" s="691">
        <f t="shared" si="296"/>
        <v>-6.5496601020232137E-2</v>
      </c>
      <c r="AR368" s="665" t="e">
        <f t="shared" si="312"/>
        <v>#N/A</v>
      </c>
      <c r="AS368" s="683"/>
      <c r="AT368" s="684" t="str">
        <f t="shared" si="313"/>
        <v/>
      </c>
      <c r="AU368" s="695">
        <f t="shared" si="314"/>
        <v>3.1192628322215032E-2</v>
      </c>
      <c r="AV368" s="728">
        <f t="shared" si="315"/>
        <v>-0.13454439363635273</v>
      </c>
      <c r="AW368" s="725">
        <f t="shared" si="329"/>
        <v>9.4464296769136702E-2</v>
      </c>
      <c r="AX368" s="726">
        <f t="shared" si="330"/>
        <v>-1.9855129625138135E-2</v>
      </c>
      <c r="AY368" s="727">
        <f t="shared" si="333"/>
        <v>6.0665047371681879E-3</v>
      </c>
      <c r="AZ368" s="724">
        <f t="shared" si="324"/>
        <v>135.00538988702792</v>
      </c>
      <c r="BA368" s="108">
        <f t="shared" si="331"/>
        <v>4.7029155077431911E-2</v>
      </c>
      <c r="BB368" s="723">
        <f t="shared" si="331"/>
        <v>0.1285735137719542</v>
      </c>
      <c r="BC368" s="723">
        <f t="shared" si="331"/>
        <v>-3.4515203617090359E-2</v>
      </c>
      <c r="BD368" s="1387">
        <f>[2]Pat!$F368</f>
        <v>1190</v>
      </c>
      <c r="BE368" s="648">
        <v>1.1395776895498899</v>
      </c>
      <c r="BF368" s="649">
        <v>1</v>
      </c>
      <c r="BG368" s="1374">
        <v>1001.05743898155</v>
      </c>
      <c r="BH368" s="1375">
        <f t="shared" si="339"/>
        <v>1044.2464878985354</v>
      </c>
      <c r="BI368" s="1376">
        <f t="shared" si="338"/>
        <v>1044.2464878985354</v>
      </c>
      <c r="BJ368" s="1378">
        <f t="shared" si="341"/>
        <v>1025.3888533119202</v>
      </c>
      <c r="BK368" s="335">
        <f t="shared" si="340"/>
        <v>2.0744930141256866E-2</v>
      </c>
      <c r="BL368" s="665" t="e">
        <f t="shared" si="272"/>
        <v>#N/A</v>
      </c>
      <c r="BM368" s="683"/>
      <c r="BN368" s="684" t="str">
        <f t="shared" si="273"/>
        <v/>
      </c>
      <c r="BO368" s="685">
        <f t="shared" si="287"/>
        <v>1219.7268576300091</v>
      </c>
      <c r="BP368" s="686">
        <f t="shared" si="288"/>
        <v>714.55658288077427</v>
      </c>
      <c r="BQ368" s="776">
        <v>1018.1653364335496</v>
      </c>
      <c r="BR368" s="691">
        <f t="shared" si="274"/>
        <v>7.0946403495462107E-3</v>
      </c>
      <c r="BS368" s="665" t="e">
        <f t="shared" si="275"/>
        <v>#N/A</v>
      </c>
      <c r="BT368" s="683"/>
      <c r="BU368" s="684" t="str">
        <f t="shared" si="276"/>
        <v/>
      </c>
      <c r="BV368" s="695">
        <f t="shared" si="277"/>
        <v>0.20011057298688106</v>
      </c>
      <c r="BW368" s="728">
        <f t="shared" si="278"/>
        <v>-0.29789547520039117</v>
      </c>
      <c r="BX368" s="725">
        <f t="shared" si="282"/>
        <v>-0.10790605673893028</v>
      </c>
      <c r="BY368" s="726">
        <f t="shared" si="283"/>
        <v>-0.13498274038306279</v>
      </c>
      <c r="BZ368" s="943">
        <f t="shared" si="289"/>
        <v>-0.14751018847767317</v>
      </c>
      <c r="CA368" s="947">
        <f t="shared" si="290"/>
        <v>1098.8394941421066</v>
      </c>
      <c r="CB368" s="831">
        <f t="shared" si="284"/>
        <v>9.4779206777033151E-2</v>
      </c>
      <c r="CC368" s="723">
        <f t="shared" si="285"/>
        <v>0.2983549397125923</v>
      </c>
      <c r="CD368" s="723">
        <f t="shared" si="286"/>
        <v>-0.10879652615852599</v>
      </c>
      <c r="CE368" s="786">
        <f>[3]OUTM!M368</f>
        <v>192.25113882248286</v>
      </c>
      <c r="CF368" s="779">
        <f>[1]OUTM!$T656</f>
        <v>1</v>
      </c>
      <c r="CG368" s="781">
        <f>[1]OUTM!$U656</f>
        <v>1</v>
      </c>
    </row>
    <row r="369" spans="1:85" ht="13.8" x14ac:dyDescent="0.25">
      <c r="A369" s="14">
        <v>2023.11</v>
      </c>
      <c r="B369" s="931">
        <f>[2]Pat!$B369/1000</f>
        <v>36.210999999999999</v>
      </c>
      <c r="C369" s="648">
        <v>0.93942950837084604</v>
      </c>
      <c r="D369" s="649">
        <v>1</v>
      </c>
      <c r="E369" s="767">
        <v>37.074457613907597</v>
      </c>
      <c r="F369" s="768">
        <f t="shared" si="293"/>
        <v>38.545734062364012</v>
      </c>
      <c r="G369" s="769">
        <f t="shared" si="334"/>
        <v>38.545734062364012</v>
      </c>
      <c r="H369" s="772">
        <f t="shared" si="297"/>
        <v>38.454077859104537</v>
      </c>
      <c r="I369" s="662">
        <f t="shared" si="335"/>
        <v>-2.9711383935645784E-2</v>
      </c>
      <c r="J369" s="665" t="e">
        <f t="shared" si="309"/>
        <v>#N/A</v>
      </c>
      <c r="K369" s="683"/>
      <c r="L369" s="684" t="str">
        <f t="shared" si="302"/>
        <v/>
      </c>
      <c r="M369" s="685">
        <f t="shared" si="317"/>
        <v>39.613744065953185</v>
      </c>
      <c r="N369" s="686">
        <f t="shared" si="318"/>
        <v>30.409390140462531</v>
      </c>
      <c r="O369" s="776">
        <v>38.049970830867416</v>
      </c>
      <c r="P369" s="691">
        <f t="shared" si="294"/>
        <v>1.0620429383070507E-2</v>
      </c>
      <c r="Q369" s="665" t="e">
        <f t="shared" si="310"/>
        <v>#N/A</v>
      </c>
      <c r="R369" s="683"/>
      <c r="S369" s="684" t="str">
        <f t="shared" si="311"/>
        <v/>
      </c>
      <c r="T369" s="695">
        <f t="shared" si="319"/>
        <v>6.5817303120802029E-2</v>
      </c>
      <c r="U369" s="728">
        <f t="shared" si="320"/>
        <v>-0.21854217942279353</v>
      </c>
      <c r="V369" s="725">
        <f t="shared" si="325"/>
        <v>9.776348548846836E-2</v>
      </c>
      <c r="W369" s="726">
        <f t="shared" si="326"/>
        <v>2.6644304695777832E-2</v>
      </c>
      <c r="X369" s="727">
        <f t="shared" si="332"/>
        <v>7.2496056454524505E-2</v>
      </c>
      <c r="Y369" s="724">
        <f t="shared" si="323"/>
        <v>38.195626497865746</v>
      </c>
      <c r="Z369" s="108">
        <f t="shared" si="327"/>
        <v>6.8043152465711701E-2</v>
      </c>
      <c r="AA369" s="723">
        <f t="shared" si="327"/>
        <v>0.26104796967449617</v>
      </c>
      <c r="AB369" s="723">
        <f t="shared" si="327"/>
        <v>-0.12496166474307278</v>
      </c>
      <c r="AC369" s="931">
        <f>[2]Pat!$D369/1000</f>
        <v>132.34399999999999</v>
      </c>
      <c r="AD369" s="648">
        <v>0.94825193615421399</v>
      </c>
      <c r="AE369" s="649">
        <v>1</v>
      </c>
      <c r="AF369" s="767">
        <v>131.43974773277199</v>
      </c>
      <c r="AG369" s="768">
        <f t="shared" si="295"/>
        <v>139.5662850283671</v>
      </c>
      <c r="AH369" s="769">
        <f t="shared" si="336"/>
        <v>139.5662850283671</v>
      </c>
      <c r="AI369" s="772">
        <f t="shared" si="299"/>
        <v>134.97282944101249</v>
      </c>
      <c r="AJ369" s="662">
        <f t="shared" si="337"/>
        <v>1.7711538743341873E-2</v>
      </c>
      <c r="AK369" s="665" t="e">
        <f t="shared" si="308"/>
        <v>#N/A</v>
      </c>
      <c r="AL369" s="683"/>
      <c r="AM369" s="684" t="str">
        <f t="shared" si="328"/>
        <v/>
      </c>
      <c r="AN369" s="685">
        <f t="shared" si="321"/>
        <v>156.02092448973227</v>
      </c>
      <c r="AO369" s="686">
        <f t="shared" si="322"/>
        <v>124.10567923449227</v>
      </c>
      <c r="AP369" s="776">
        <v>142.25912671515167</v>
      </c>
      <c r="AQ369" s="691">
        <f t="shared" si="296"/>
        <v>-5.1218487294166226E-2</v>
      </c>
      <c r="AR369" s="665" t="e">
        <f t="shared" si="312"/>
        <v>#N/A</v>
      </c>
      <c r="AS369" s="683"/>
      <c r="AT369" s="684" t="str">
        <f t="shared" si="313"/>
        <v/>
      </c>
      <c r="AU369" s="695">
        <f t="shared" si="314"/>
        <v>6.9536680271599094E-2</v>
      </c>
      <c r="AV369" s="728">
        <f t="shared" si="315"/>
        <v>-0.13454439363635273</v>
      </c>
      <c r="AW369" s="725">
        <f t="shared" si="329"/>
        <v>0.12258386578907188</v>
      </c>
      <c r="AX369" s="726">
        <f t="shared" si="330"/>
        <v>-4.4520784688006909E-4</v>
      </c>
      <c r="AY369" s="727">
        <f t="shared" si="333"/>
        <v>2.4460416889519054E-2</v>
      </c>
      <c r="AZ369" s="724">
        <f t="shared" si="324"/>
        <v>136.23361966667548</v>
      </c>
      <c r="BA369" s="108">
        <f t="shared" si="331"/>
        <v>4.7029155077431911E-2</v>
      </c>
      <c r="BB369" s="723">
        <f t="shared" si="331"/>
        <v>0.1285735137719542</v>
      </c>
      <c r="BC369" s="723">
        <f t="shared" si="331"/>
        <v>-3.4515203617090359E-2</v>
      </c>
      <c r="BD369" s="1387">
        <f>[2]Pat!$F369</f>
        <v>1197</v>
      </c>
      <c r="BE369" s="648">
        <v>1.1008631414093799</v>
      </c>
      <c r="BF369" s="649">
        <v>0.61501633977192904</v>
      </c>
      <c r="BG369" s="1374">
        <v>953.840784733438</v>
      </c>
      <c r="BH369" s="1375">
        <f t="shared" si="339"/>
        <v>1087.3286196752313</v>
      </c>
      <c r="BI369" s="1376">
        <f t="shared" si="338"/>
        <v>1035.9379843834192</v>
      </c>
      <c r="BJ369" s="1378">
        <f t="shared" si="341"/>
        <v>1015.865457808618</v>
      </c>
      <c r="BK369" s="335">
        <f t="shared" si="340"/>
        <v>-9.330992762094285E-3</v>
      </c>
      <c r="BL369" s="665" t="e">
        <f t="shared" ref="BL369:BL394" si="342">IF(BM369="",NA(),IFERROR((BJ369+BM369*BL$8),NA()))</f>
        <v>#N/A</v>
      </c>
      <c r="BM369" s="683"/>
      <c r="BN369" s="684" t="str">
        <f t="shared" ref="BN369:BN394" si="343">IF(BJ369=BO369,1,IF(BJ369=BP369,-1,""))</f>
        <v/>
      </c>
      <c r="BO369" s="685">
        <f t="shared" si="287"/>
        <v>1219.7268576300091</v>
      </c>
      <c r="BP369" s="686">
        <f t="shared" si="288"/>
        <v>714.55658288077427</v>
      </c>
      <c r="BQ369" s="776">
        <v>1018.1476707048562</v>
      </c>
      <c r="BR369" s="691">
        <f t="shared" ref="BR369:BR394" si="344">BJ369/BQ369-1</f>
        <v>-2.2415342704248387E-3</v>
      </c>
      <c r="BS369" s="665" t="e">
        <f t="shared" si="275"/>
        <v>#N/A</v>
      </c>
      <c r="BT369" s="683"/>
      <c r="BU369" s="684" t="str">
        <f t="shared" si="276"/>
        <v/>
      </c>
      <c r="BV369" s="695">
        <f t="shared" si="277"/>
        <v>0.20011057298688106</v>
      </c>
      <c r="BW369" s="728">
        <f t="shared" si="278"/>
        <v>-0.29789547520039117</v>
      </c>
      <c r="BX369" s="725">
        <f t="shared" si="282"/>
        <v>-7.7449119240110775E-2</v>
      </c>
      <c r="BY369" s="726">
        <f t="shared" si="283"/>
        <v>-0.1349330449253936</v>
      </c>
      <c r="BZ369" s="943">
        <f t="shared" si="289"/>
        <v>-0.150421504945351</v>
      </c>
      <c r="CA369" s="947">
        <f t="shared" si="290"/>
        <v>1091.7325794437249</v>
      </c>
      <c r="CB369" s="831">
        <f t="shared" si="284"/>
        <v>9.4779206777033151E-2</v>
      </c>
      <c r="CC369" s="723">
        <f t="shared" si="285"/>
        <v>0.2983549397125923</v>
      </c>
      <c r="CD369" s="723">
        <f t="shared" si="286"/>
        <v>-0.10879652615852599</v>
      </c>
      <c r="CE369" s="786">
        <f>[3]OUTM!M369</f>
        <v>179.93309688306377</v>
      </c>
      <c r="CF369" s="779">
        <f>[1]OUTM!$T657</f>
        <v>1</v>
      </c>
      <c r="CG369" s="781">
        <f>[1]OUTM!$U657</f>
        <v>1</v>
      </c>
    </row>
    <row r="370" spans="1:85" ht="13.8" x14ac:dyDescent="0.25">
      <c r="A370" s="14">
        <v>2023.12</v>
      </c>
      <c r="B370" s="931">
        <f>[2]Pat!$B370/1000</f>
        <v>18.798999999999999</v>
      </c>
      <c r="C370" s="648">
        <v>0.52028204462002203</v>
      </c>
      <c r="D370" s="649">
        <v>1</v>
      </c>
      <c r="E370" s="767">
        <v>35.378022692280602</v>
      </c>
      <c r="F370" s="768">
        <f t="shared" si="293"/>
        <v>36.13232513862647</v>
      </c>
      <c r="G370" s="769">
        <f t="shared" si="334"/>
        <v>36.13232513862647</v>
      </c>
      <c r="H370" s="772">
        <f t="shared" si="297"/>
        <v>36.066130974179259</v>
      </c>
      <c r="I370" s="662">
        <f t="shared" si="335"/>
        <v>-6.4110521689304076E-2</v>
      </c>
      <c r="J370" s="665" t="e">
        <f t="shared" si="309"/>
        <v>#N/A</v>
      </c>
      <c r="K370" s="683"/>
      <c r="L370" s="684" t="str">
        <f t="shared" si="302"/>
        <v/>
      </c>
      <c r="M370" s="685">
        <f t="shared" si="317"/>
        <v>40.78822151234035</v>
      </c>
      <c r="N370" s="686">
        <f t="shared" si="318"/>
        <v>30.409390140462531</v>
      </c>
      <c r="O370" s="776">
        <v>38.253219104165559</v>
      </c>
      <c r="P370" s="691">
        <f t="shared" si="294"/>
        <v>-5.7173962903115272E-2</v>
      </c>
      <c r="Q370" s="665" t="e">
        <f t="shared" si="310"/>
        <v>#N/A</v>
      </c>
      <c r="R370" s="683"/>
      <c r="S370" s="684" t="str">
        <f t="shared" si="311"/>
        <v/>
      </c>
      <c r="T370" s="695">
        <f t="shared" si="319"/>
        <v>6.5817303120802029E-2</v>
      </c>
      <c r="U370" s="728">
        <f t="shared" si="320"/>
        <v>-0.21854217942279353</v>
      </c>
      <c r="V370" s="725">
        <f t="shared" si="325"/>
        <v>2.6501171061399376E-3</v>
      </c>
      <c r="W370" s="726">
        <f t="shared" si="326"/>
        <v>-0.10049253686290371</v>
      </c>
      <c r="X370" s="727">
        <f t="shared" si="332"/>
        <v>8.3224609642362779E-4</v>
      </c>
      <c r="Y370" s="724">
        <f t="shared" si="323"/>
        <v>38.203570401478139</v>
      </c>
      <c r="Z370" s="108">
        <f t="shared" si="327"/>
        <v>6.8043152465711701E-2</v>
      </c>
      <c r="AA370" s="723">
        <f t="shared" si="327"/>
        <v>0.26104796967449617</v>
      </c>
      <c r="AB370" s="723">
        <f t="shared" si="327"/>
        <v>-0.12496166474307278</v>
      </c>
      <c r="AC370" s="931">
        <f>[2]Pat!$D370/1000</f>
        <v>122.05500000000001</v>
      </c>
      <c r="AD370" s="648">
        <v>0.942697365261847</v>
      </c>
      <c r="AE370" s="649">
        <v>1</v>
      </c>
      <c r="AF370" s="767">
        <v>128.966494455088</v>
      </c>
      <c r="AG370" s="768">
        <f t="shared" si="295"/>
        <v>129.47421356810261</v>
      </c>
      <c r="AH370" s="769">
        <f t="shared" si="336"/>
        <v>129.47421356810261</v>
      </c>
      <c r="AI370" s="772">
        <f t="shared" si="299"/>
        <v>131.31899678260606</v>
      </c>
      <c r="AJ370" s="662">
        <f t="shared" si="337"/>
        <v>-2.7444041664818845E-2</v>
      </c>
      <c r="AK370" s="665" t="e">
        <f t="shared" si="308"/>
        <v>#N/A</v>
      </c>
      <c r="AL370" s="683"/>
      <c r="AM370" s="684" t="str">
        <f t="shared" si="328"/>
        <v/>
      </c>
      <c r="AN370" s="685">
        <f t="shared" si="321"/>
        <v>158.5271076109193</v>
      </c>
      <c r="AO370" s="686">
        <f t="shared" si="322"/>
        <v>124.10567923449227</v>
      </c>
      <c r="AP370" s="776">
        <v>142.63039963534959</v>
      </c>
      <c r="AQ370" s="691">
        <f t="shared" si="296"/>
        <v>-7.9305694169422347E-2</v>
      </c>
      <c r="AR370" s="665" t="e">
        <f t="shared" si="312"/>
        <v>#N/A</v>
      </c>
      <c r="AS370" s="683"/>
      <c r="AT370" s="684" t="str">
        <f t="shared" si="313"/>
        <v/>
      </c>
      <c r="AU370" s="695">
        <f t="shared" si="314"/>
        <v>8.3520382518678771E-2</v>
      </c>
      <c r="AV370" s="728">
        <f t="shared" si="315"/>
        <v>-0.13454439363635273</v>
      </c>
      <c r="AW370" s="725">
        <f t="shared" si="329"/>
        <v>6.8556276533462635E-2</v>
      </c>
      <c r="AX370" s="726">
        <f t="shared" si="330"/>
        <v>-6.5581552162872536E-2</v>
      </c>
      <c r="AY370" s="727">
        <f t="shared" si="333"/>
        <v>1.5882665902484661E-3</v>
      </c>
      <c r="AZ370" s="724">
        <f t="shared" si="324"/>
        <v>136.93571507453515</v>
      </c>
      <c r="BA370" s="108">
        <f t="shared" si="331"/>
        <v>4.7029155077431911E-2</v>
      </c>
      <c r="BB370" s="723">
        <f t="shared" si="331"/>
        <v>0.1285735137719542</v>
      </c>
      <c r="BC370" s="723">
        <f t="shared" si="331"/>
        <v>-3.4515203617090359E-2</v>
      </c>
      <c r="BD370" s="1387">
        <f>[2]Pat!$F370</f>
        <v>912</v>
      </c>
      <c r="BE370" s="648">
        <v>0.89638387826835098</v>
      </c>
      <c r="BF370" s="649">
        <v>0.461069978963984</v>
      </c>
      <c r="BG370" s="1374">
        <v>887.38234020334505</v>
      </c>
      <c r="BH370" s="1375">
        <f t="shared" si="339"/>
        <v>1017.4212434094827</v>
      </c>
      <c r="BI370" s="1376">
        <f t="shared" si="338"/>
        <v>947.33937456909848</v>
      </c>
      <c r="BJ370" s="1378">
        <f t="shared" si="341"/>
        <v>917.81040103240002</v>
      </c>
      <c r="BK370" s="335">
        <f t="shared" si="340"/>
        <v>-0.10150536148681469</v>
      </c>
      <c r="BL370" s="665" t="e">
        <f t="shared" si="342"/>
        <v>#N/A</v>
      </c>
      <c r="BM370" s="683"/>
      <c r="BN370" s="684" t="str">
        <f t="shared" si="343"/>
        <v/>
      </c>
      <c r="BO370" s="685">
        <f t="shared" si="287"/>
        <v>1219.7268576300091</v>
      </c>
      <c r="BP370" s="686">
        <f t="shared" si="288"/>
        <v>714.55658288077427</v>
      </c>
      <c r="BQ370" s="776">
        <v>1018.0872627761441</v>
      </c>
      <c r="BR370" s="691">
        <f t="shared" si="344"/>
        <v>-9.8495350457785791E-2</v>
      </c>
      <c r="BS370" s="665" t="e">
        <f t="shared" ref="BS370:BS394" si="345">IF(BT370="",NA(),IFERROR((BJ370+BT370*BS$8),NA()))</f>
        <v>#N/A</v>
      </c>
      <c r="BT370" s="683"/>
      <c r="BU370" s="684" t="str">
        <f t="shared" ref="BU370:BU394" si="346">IF(BR370=BV370,1,IF(BR370=BW370,-1,""))</f>
        <v/>
      </c>
      <c r="BV370" s="695">
        <f t="shared" ref="BV370:BV385" si="347">MAX(BR361:BR379)</f>
        <v>0.20011057298688106</v>
      </c>
      <c r="BW370" s="728">
        <f t="shared" ref="BW370:BW385" si="348">MIN(BR361:BR379)</f>
        <v>-0.29789547520039117</v>
      </c>
      <c r="BX370" s="725">
        <f t="shared" si="282"/>
        <v>-0.16247609553325149</v>
      </c>
      <c r="BY370" s="726">
        <f t="shared" si="283"/>
        <v>-0.27411510071292489</v>
      </c>
      <c r="BZ370" s="943">
        <f t="shared" si="289"/>
        <v>-0.21961098943483093</v>
      </c>
      <c r="CA370" s="947">
        <f t="shared" si="290"/>
        <v>1076.8949680827993</v>
      </c>
      <c r="CB370" s="831">
        <f t="shared" si="284"/>
        <v>9.4779206777033151E-2</v>
      </c>
      <c r="CC370" s="723">
        <f t="shared" si="285"/>
        <v>0.2983549397125923</v>
      </c>
      <c r="CD370" s="723">
        <f t="shared" si="286"/>
        <v>-0.10879652615852599</v>
      </c>
      <c r="CE370" s="786">
        <f>[3]OUTM!M370</f>
        <v>165.26938441410766</v>
      </c>
      <c r="CF370" s="779">
        <f>[1]OUTM!$T658</f>
        <v>1</v>
      </c>
      <c r="CG370" s="781">
        <f>[1]OUTM!$U658</f>
        <v>1</v>
      </c>
    </row>
    <row r="371" spans="1:85" ht="13.8" x14ac:dyDescent="0.25">
      <c r="A371" s="14">
        <v>2024.01</v>
      </c>
      <c r="B371" s="931">
        <f>[2]Pat!$B371/1000</f>
        <v>34.164999999999999</v>
      </c>
      <c r="C371" s="648">
        <v>1.4375656078335799</v>
      </c>
      <c r="D371" s="649">
        <v>0</v>
      </c>
      <c r="E371" s="767">
        <v>33.454139557100099</v>
      </c>
      <c r="F371" s="768">
        <f t="shared" si="293"/>
        <v>23.765871841833267</v>
      </c>
      <c r="G371" s="769">
        <f t="shared" ref="G371:G382" si="349">D371*F371+(1-D371)*E371</f>
        <v>33.454139557100099</v>
      </c>
      <c r="H371" s="772">
        <f t="shared" si="297"/>
        <v>33.193031639857693</v>
      </c>
      <c r="I371" s="662">
        <f t="shared" ref="I371:I382" si="350">LN(H371/H370)</f>
        <v>-8.30142612657115E-2</v>
      </c>
      <c r="J371" s="665" t="e">
        <f t="shared" si="309"/>
        <v>#N/A</v>
      </c>
      <c r="K371" s="683"/>
      <c r="L371" s="684" t="str">
        <f t="shared" ref="L371:L382" si="351">IF(H371=M371,1,IF(H371=N371,-1,""))</f>
        <v/>
      </c>
      <c r="M371" s="685">
        <f t="shared" si="317"/>
        <v>41.344797953649923</v>
      </c>
      <c r="N371" s="686">
        <f t="shared" si="318"/>
        <v>30.409390140462531</v>
      </c>
      <c r="O371" s="776">
        <v>38.465129129441671</v>
      </c>
      <c r="P371" s="691">
        <f t="shared" si="294"/>
        <v>-0.13706173900632124</v>
      </c>
      <c r="Q371" s="665" t="e">
        <f t="shared" si="310"/>
        <v>#N/A</v>
      </c>
      <c r="R371" s="683"/>
      <c r="S371" s="684" t="str">
        <f t="shared" si="311"/>
        <v/>
      </c>
      <c r="T371" s="695">
        <f t="shared" si="319"/>
        <v>6.5817303120802029E-2</v>
      </c>
      <c r="U371" s="728">
        <f t="shared" si="320"/>
        <v>-0.21854217942279353</v>
      </c>
      <c r="V371" s="725">
        <f t="shared" si="325"/>
        <v>-8.2716516608270174E-2</v>
      </c>
      <c r="W371" s="726">
        <f t="shared" si="326"/>
        <v>-0.22860055171146987</v>
      </c>
      <c r="X371" s="727">
        <f t="shared" si="332"/>
        <v>-8.4094338248097755E-2</v>
      </c>
      <c r="Y371" s="724">
        <f t="shared" si="323"/>
        <v>37.954137156228356</v>
      </c>
      <c r="Z371" s="108">
        <f t="shared" si="327"/>
        <v>6.8043152465711701E-2</v>
      </c>
      <c r="AA371" s="723">
        <f t="shared" si="327"/>
        <v>0.26104796967449617</v>
      </c>
      <c r="AB371" s="723">
        <f t="shared" si="327"/>
        <v>-0.12496166474307278</v>
      </c>
      <c r="AC371" s="931">
        <f>[2]Pat!$D371/1000</f>
        <v>116.149</v>
      </c>
      <c r="AD371" s="648">
        <v>1.0331061979110701</v>
      </c>
      <c r="AE371" s="649">
        <v>0</v>
      </c>
      <c r="AF371" s="767">
        <v>126.761274965852</v>
      </c>
      <c r="AG371" s="768">
        <f t="shared" si="295"/>
        <v>112.42697046523587</v>
      </c>
      <c r="AH371" s="769">
        <f t="shared" ref="AH371:AH382" si="352">AG371*AE371+(1-AE371)*AF371</f>
        <v>126.761274965852</v>
      </c>
      <c r="AI371" s="772">
        <f t="shared" si="299"/>
        <v>126.56081554130425</v>
      </c>
      <c r="AJ371" s="662">
        <f t="shared" ref="AJ371:AJ382" si="353">LN(AI371/AI370)</f>
        <v>-3.6906505208493506E-2</v>
      </c>
      <c r="AK371" s="665" t="e">
        <f t="shared" si="308"/>
        <v>#N/A</v>
      </c>
      <c r="AL371" s="683"/>
      <c r="AM371" s="684" t="str">
        <f t="shared" si="328"/>
        <v/>
      </c>
      <c r="AN371" s="685">
        <f t="shared" si="321"/>
        <v>158.86972097898212</v>
      </c>
      <c r="AO371" s="686">
        <f t="shared" si="322"/>
        <v>124.10567923449227</v>
      </c>
      <c r="AP371" s="776">
        <v>143.01056704756587</v>
      </c>
      <c r="AQ371" s="691">
        <f t="shared" si="296"/>
        <v>-0.1150247275139491</v>
      </c>
      <c r="AR371" s="665" t="e">
        <f t="shared" si="312"/>
        <v>#N/A</v>
      </c>
      <c r="AS371" s="683"/>
      <c r="AT371" s="684" t="str">
        <f t="shared" si="313"/>
        <v/>
      </c>
      <c r="AU371" s="695">
        <f t="shared" si="314"/>
        <v>8.3520382518678771E-2</v>
      </c>
      <c r="AV371" s="728">
        <f t="shared" si="315"/>
        <v>-0.13454439363635273</v>
      </c>
      <c r="AW371" s="725">
        <f t="shared" si="329"/>
        <v>-2.2925949880616248E-2</v>
      </c>
      <c r="AX371" s="726">
        <f t="shared" si="330"/>
        <v>-0.13537201620696382</v>
      </c>
      <c r="AY371" s="727">
        <f t="shared" si="333"/>
        <v>-3.1592622051601738E-2</v>
      </c>
      <c r="AZ371" s="724">
        <f t="shared" si="324"/>
        <v>136.68824774136192</v>
      </c>
      <c r="BA371" s="108">
        <f t="shared" si="331"/>
        <v>4.7029155077431911E-2</v>
      </c>
      <c r="BB371" s="723">
        <f t="shared" si="331"/>
        <v>0.1285735137719542</v>
      </c>
      <c r="BC371" s="723">
        <f t="shared" si="331"/>
        <v>-3.4515203617090359E-2</v>
      </c>
      <c r="BD371" s="1387">
        <f>[2]Pat!$F371</f>
        <v>600</v>
      </c>
      <c r="BE371" s="648">
        <v>0.81012672381290096</v>
      </c>
      <c r="BF371" s="649">
        <v>1</v>
      </c>
      <c r="BG371" s="1374">
        <v>815.861901734193</v>
      </c>
      <c r="BH371" s="1375">
        <f t="shared" si="339"/>
        <v>740.62487060798423</v>
      </c>
      <c r="BI371" s="1376">
        <f t="shared" si="338"/>
        <v>740.62487060798423</v>
      </c>
      <c r="BJ371" s="1378">
        <f t="shared" si="341"/>
        <v>785.73118939799554</v>
      </c>
      <c r="BK371" s="335">
        <f t="shared" si="340"/>
        <v>-0.15537609875304514</v>
      </c>
      <c r="BL371" s="665" t="e">
        <f t="shared" si="342"/>
        <v>#N/A</v>
      </c>
      <c r="BM371" s="683"/>
      <c r="BN371" s="684" t="str">
        <f t="shared" si="343"/>
        <v/>
      </c>
      <c r="BO371" s="685">
        <f t="shared" si="287"/>
        <v>1186.4969858269565</v>
      </c>
      <c r="BP371" s="686">
        <f t="shared" si="288"/>
        <v>714.55658288077427</v>
      </c>
      <c r="BQ371" s="776">
        <v>1017.993016296511</v>
      </c>
      <c r="BR371" s="691">
        <f t="shared" si="344"/>
        <v>-0.22815660145046068</v>
      </c>
      <c r="BS371" s="665" t="e">
        <f t="shared" si="345"/>
        <v>#N/A</v>
      </c>
      <c r="BT371" s="683"/>
      <c r="BU371" s="684" t="str">
        <f t="shared" si="346"/>
        <v/>
      </c>
      <c r="BV371" s="695">
        <f t="shared" si="347"/>
        <v>0.16680717620508223</v>
      </c>
      <c r="BW371" s="728">
        <f t="shared" si="348"/>
        <v>-0.29789547520039117</v>
      </c>
      <c r="BX371" s="725">
        <f t="shared" si="282"/>
        <v>-0.30414060375434937</v>
      </c>
      <c r="BY371" s="726">
        <f t="shared" si="283"/>
        <v>-0.44119185287716467</v>
      </c>
      <c r="BZ371" s="943">
        <f t="shared" si="289"/>
        <v>-0.31701362115561338</v>
      </c>
      <c r="CA371" s="947">
        <f t="shared" si="290"/>
        <v>1048.2765479894285</v>
      </c>
      <c r="CB371" s="831">
        <f t="shared" si="284"/>
        <v>9.4779206777033151E-2</v>
      </c>
      <c r="CC371" s="723">
        <f t="shared" si="285"/>
        <v>0.2983549397125923</v>
      </c>
      <c r="CD371" s="723">
        <f t="shared" si="286"/>
        <v>-0.10879652615852599</v>
      </c>
      <c r="CE371" s="786">
        <f>[3]OUTM!M371</f>
        <v>152.54732572707252</v>
      </c>
      <c r="CF371" s="779">
        <f>[1]OUTM!$T659</f>
        <v>1</v>
      </c>
      <c r="CG371" s="781">
        <f>[1]OUTM!$U659</f>
        <v>1</v>
      </c>
    </row>
    <row r="372" spans="1:85" ht="13.8" x14ac:dyDescent="0.25">
      <c r="A372" s="14">
        <v>2024.02</v>
      </c>
      <c r="B372" s="931">
        <f>[2]Pat!$B372/1000</f>
        <v>25.213000000000001</v>
      </c>
      <c r="C372" s="648">
        <v>0.87968883375746898</v>
      </c>
      <c r="D372" s="649">
        <v>0.65342969859877098</v>
      </c>
      <c r="E372" s="767">
        <v>31.749392939018801</v>
      </c>
      <c r="F372" s="768">
        <f t="shared" si="293"/>
        <v>28.661270931797741</v>
      </c>
      <c r="G372" s="769">
        <f t="shared" si="349"/>
        <v>29.731522306604113</v>
      </c>
      <c r="H372" s="772">
        <f t="shared" si="297"/>
        <v>30.88202353263522</v>
      </c>
      <c r="I372" s="662">
        <f t="shared" si="350"/>
        <v>-7.2165711610413949E-2</v>
      </c>
      <c r="J372" s="665" t="e">
        <f t="shared" si="309"/>
        <v>#N/A</v>
      </c>
      <c r="K372" s="683"/>
      <c r="L372" s="684" t="str">
        <f t="shared" si="351"/>
        <v/>
      </c>
      <c r="M372" s="685">
        <f t="shared" si="317"/>
        <v>42.098162287113851</v>
      </c>
      <c r="N372" s="686">
        <f t="shared" si="318"/>
        <v>30.409390140462531</v>
      </c>
      <c r="O372" s="776">
        <v>38.68539112648817</v>
      </c>
      <c r="P372" s="691">
        <f t="shared" si="294"/>
        <v>-0.20171355042885752</v>
      </c>
      <c r="Q372" s="665" t="e">
        <f t="shared" si="310"/>
        <v>#N/A</v>
      </c>
      <c r="R372" s="683"/>
      <c r="S372" s="684" t="str">
        <f t="shared" si="311"/>
        <v/>
      </c>
      <c r="T372" s="695">
        <f t="shared" si="319"/>
        <v>5.6380107588724027E-2</v>
      </c>
      <c r="U372" s="728">
        <f t="shared" si="320"/>
        <v>-0.21854217942279353</v>
      </c>
      <c r="V372" s="725">
        <f t="shared" si="325"/>
        <v>-0.16567089168106253</v>
      </c>
      <c r="W372" s="726">
        <f t="shared" si="326"/>
        <v>-0.31660673282781771</v>
      </c>
      <c r="X372" s="727">
        <f t="shared" si="332"/>
        <v>-0.15222554100947339</v>
      </c>
      <c r="Y372" s="724">
        <f t="shared" si="323"/>
        <v>37.443122545351777</v>
      </c>
      <c r="Z372" s="108">
        <f t="shared" ref="Z372:AB387" si="354">Z$11</f>
        <v>6.8043152465711701E-2</v>
      </c>
      <c r="AA372" s="723">
        <f t="shared" si="354"/>
        <v>0.26104796967449617</v>
      </c>
      <c r="AB372" s="723">
        <f t="shared" si="354"/>
        <v>-0.12496166474307278</v>
      </c>
      <c r="AC372" s="931">
        <f>[2]Pat!$D372/1000</f>
        <v>106.238</v>
      </c>
      <c r="AD372" s="648">
        <v>0.86199609035884195</v>
      </c>
      <c r="AE372" s="649">
        <v>1</v>
      </c>
      <c r="AF372" s="767">
        <v>125.71589804709799</v>
      </c>
      <c r="AG372" s="768">
        <f t="shared" si="295"/>
        <v>123.2464986654104</v>
      </c>
      <c r="AH372" s="769">
        <f t="shared" si="352"/>
        <v>123.2464986654104</v>
      </c>
      <c r="AI372" s="772">
        <f t="shared" si="299"/>
        <v>124.10567923449227</v>
      </c>
      <c r="AJ372" s="662">
        <f t="shared" si="353"/>
        <v>-1.9589493373345146E-2</v>
      </c>
      <c r="AK372" s="665" t="e">
        <f t="shared" si="308"/>
        <v>#N/A</v>
      </c>
      <c r="AL372" s="683" t="s">
        <v>254</v>
      </c>
      <c r="AM372" s="684">
        <f t="shared" si="328"/>
        <v>-1</v>
      </c>
      <c r="AN372" s="685">
        <f t="shared" si="321"/>
        <v>159.94694766767071</v>
      </c>
      <c r="AO372" s="686">
        <f t="shared" si="322"/>
        <v>124.10567923449227</v>
      </c>
      <c r="AP372" s="776">
        <v>143.39924349897333</v>
      </c>
      <c r="AQ372" s="691">
        <f t="shared" si="296"/>
        <v>-0.13454439363635273</v>
      </c>
      <c r="AR372" s="665">
        <f t="shared" si="312"/>
        <v>119.10567923449227</v>
      </c>
      <c r="AS372" s="683">
        <v>-1</v>
      </c>
      <c r="AT372" s="684">
        <f t="shared" si="313"/>
        <v>-1</v>
      </c>
      <c r="AU372" s="695">
        <f t="shared" si="314"/>
        <v>8.6772215222584048E-2</v>
      </c>
      <c r="AV372" s="728">
        <f t="shared" si="315"/>
        <v>-0.13454439363635273</v>
      </c>
      <c r="AW372" s="725">
        <f t="shared" si="329"/>
        <v>-8.6169539066687451E-2</v>
      </c>
      <c r="AX372" s="726">
        <f t="shared" si="330"/>
        <v>-0.16329340292204775</v>
      </c>
      <c r="AY372" s="727">
        <f t="shared" si="333"/>
        <v>-5.5563189399564394E-2</v>
      </c>
      <c r="AZ372" s="724">
        <f t="shared" si="324"/>
        <v>135.71303683587732</v>
      </c>
      <c r="BA372" s="108">
        <f t="shared" ref="BA372:BC387" si="355">BA$11</f>
        <v>4.7029155077431911E-2</v>
      </c>
      <c r="BB372" s="723">
        <f t="shared" si="355"/>
        <v>0.1285735137719542</v>
      </c>
      <c r="BC372" s="723">
        <f t="shared" si="355"/>
        <v>-3.4515203617090359E-2</v>
      </c>
      <c r="BD372" s="1387">
        <f>[2]Pat!$F372</f>
        <v>469</v>
      </c>
      <c r="BE372" s="648">
        <v>0.70555725807368197</v>
      </c>
      <c r="BF372" s="649">
        <v>0.46745659762012998</v>
      </c>
      <c r="BG372" s="1374">
        <v>757.88485783884096</v>
      </c>
      <c r="BH372" s="1375">
        <f t="shared" si="339"/>
        <v>664.72280546084596</v>
      </c>
      <c r="BI372" s="1376">
        <f t="shared" si="338"/>
        <v>714.33564180691508</v>
      </c>
      <c r="BJ372" s="1378">
        <f t="shared" si="341"/>
        <v>716.39718793722</v>
      </c>
      <c r="BK372" s="335">
        <f t="shared" si="340"/>
        <v>-9.2379990803340611E-2</v>
      </c>
      <c r="BL372" s="665" t="e">
        <f t="shared" si="342"/>
        <v>#N/A</v>
      </c>
      <c r="BM372" s="683"/>
      <c r="BN372" s="684" t="str">
        <f t="shared" si="343"/>
        <v/>
      </c>
      <c r="BO372" s="685">
        <f t="shared" si="287"/>
        <v>1114.4098449204253</v>
      </c>
      <c r="BP372" s="686">
        <f t="shared" si="288"/>
        <v>714.55658288077427</v>
      </c>
      <c r="BQ372" s="776">
        <v>1017.8733142667585</v>
      </c>
      <c r="BR372" s="691">
        <f t="shared" si="344"/>
        <v>-0.29618236582487845</v>
      </c>
      <c r="BS372" s="665" t="e">
        <f t="shared" si="345"/>
        <v>#N/A</v>
      </c>
      <c r="BT372" s="683"/>
      <c r="BU372" s="684" t="str">
        <f t="shared" si="346"/>
        <v/>
      </c>
      <c r="BV372" s="695">
        <f t="shared" si="347"/>
        <v>9.545779812211852E-2</v>
      </c>
      <c r="BW372" s="728">
        <f t="shared" si="348"/>
        <v>-0.29789547520039117</v>
      </c>
      <c r="BX372" s="725">
        <f t="shared" si="282"/>
        <v>-0.39407870531857114</v>
      </c>
      <c r="BY372" s="726">
        <f t="shared" si="283"/>
        <v>-0.50478914185776358</v>
      </c>
      <c r="BZ372" s="943">
        <f t="shared" si="289"/>
        <v>-0.36431487878727065</v>
      </c>
      <c r="CA372" s="947">
        <f t="shared" si="290"/>
        <v>1009.4490524612351</v>
      </c>
      <c r="CB372" s="831">
        <f t="shared" si="284"/>
        <v>9.4779206777033151E-2</v>
      </c>
      <c r="CC372" s="723">
        <f t="shared" si="285"/>
        <v>0.2983549397125923</v>
      </c>
      <c r="CD372" s="723">
        <f t="shared" si="286"/>
        <v>-0.10879652615852599</v>
      </c>
      <c r="CE372" s="786">
        <f>[3]OUTM!M372</f>
        <v>147.075199455183</v>
      </c>
      <c r="CF372" s="779">
        <f>[1]OUTM!$T660</f>
        <v>1</v>
      </c>
      <c r="CG372" s="781">
        <f>[1]OUTM!$U660</f>
        <v>1</v>
      </c>
    </row>
    <row r="373" spans="1:85" ht="13.8" x14ac:dyDescent="0.25">
      <c r="A373" s="14">
        <v>2024.03</v>
      </c>
      <c r="B373" s="931">
        <f>[2]Pat!$B373/1000</f>
        <v>25.975000000000001</v>
      </c>
      <c r="C373" s="648">
        <v>0.84855367036605001</v>
      </c>
      <c r="D373" s="649">
        <v>1</v>
      </c>
      <c r="E373" s="767">
        <v>30.757959646918</v>
      </c>
      <c r="F373" s="768">
        <f t="shared" si="293"/>
        <v>30.610909960232544</v>
      </c>
      <c r="G373" s="769">
        <f t="shared" si="349"/>
        <v>30.610909960232544</v>
      </c>
      <c r="H373" s="772">
        <f t="shared" si="297"/>
        <v>30.409390140462531</v>
      </c>
      <c r="I373" s="662">
        <f t="shared" si="350"/>
        <v>-1.5422805000150733E-2</v>
      </c>
      <c r="J373" s="665">
        <f t="shared" si="309"/>
        <v>27.409390140462531</v>
      </c>
      <c r="K373" s="683">
        <v>-1</v>
      </c>
      <c r="L373" s="684">
        <f t="shared" si="351"/>
        <v>-1</v>
      </c>
      <c r="M373" s="685">
        <f t="shared" si="317"/>
        <v>44.874639480831291</v>
      </c>
      <c r="N373" s="686">
        <f t="shared" si="318"/>
        <v>30.409390140462531</v>
      </c>
      <c r="O373" s="776">
        <v>38.913667941797947</v>
      </c>
      <c r="P373" s="691">
        <f t="shared" si="294"/>
        <v>-0.21854217942279353</v>
      </c>
      <c r="Q373" s="665">
        <f t="shared" si="310"/>
        <v>27.409390140462531</v>
      </c>
      <c r="R373" s="683">
        <v>-1</v>
      </c>
      <c r="S373" s="684">
        <f t="shared" si="311"/>
        <v>-1</v>
      </c>
      <c r="T373" s="695">
        <f t="shared" si="319"/>
        <v>8.7759381344681531E-2</v>
      </c>
      <c r="U373" s="728">
        <f t="shared" si="320"/>
        <v>-0.21854217942279353</v>
      </c>
      <c r="V373" s="725">
        <f t="shared" si="325"/>
        <v>-0.21116192225107766</v>
      </c>
      <c r="W373" s="726">
        <f t="shared" si="326"/>
        <v>-0.31895860515154384</v>
      </c>
      <c r="X373" s="727">
        <f t="shared" si="332"/>
        <v>-0.17046894287793668</v>
      </c>
      <c r="Y373" s="724">
        <f t="shared" si="323"/>
        <v>36.764771958407152</v>
      </c>
      <c r="Z373" s="108">
        <f t="shared" si="354"/>
        <v>6.8043152465711701E-2</v>
      </c>
      <c r="AA373" s="723">
        <f t="shared" si="354"/>
        <v>0.26104796967449617</v>
      </c>
      <c r="AB373" s="723">
        <f t="shared" si="354"/>
        <v>-0.12496166474307278</v>
      </c>
      <c r="AC373" s="931">
        <f>[2]Pat!$D373/1000</f>
        <v>105.99</v>
      </c>
      <c r="AD373" s="648">
        <v>0.86052884980950195</v>
      </c>
      <c r="AE373" s="649">
        <v>1</v>
      </c>
      <c r="AF373" s="767">
        <v>126.37305067779801</v>
      </c>
      <c r="AG373" s="768">
        <f t="shared" si="295"/>
        <v>123.16844464129628</v>
      </c>
      <c r="AH373" s="769">
        <f t="shared" si="352"/>
        <v>123.16844464129628</v>
      </c>
      <c r="AI373" s="772">
        <f t="shared" si="299"/>
        <v>124.56750517610476</v>
      </c>
      <c r="AJ373" s="662">
        <f t="shared" si="353"/>
        <v>3.7143246760673277E-3</v>
      </c>
      <c r="AK373" s="665" t="e">
        <f t="shared" si="308"/>
        <v>#N/A</v>
      </c>
      <c r="AL373" s="683"/>
      <c r="AM373" s="684" t="str">
        <f t="shared" si="328"/>
        <v/>
      </c>
      <c r="AN373" s="685">
        <f t="shared" si="321"/>
        <v>163.32388300552432</v>
      </c>
      <c r="AO373" s="686">
        <f t="shared" si="322"/>
        <v>124.10567923449227</v>
      </c>
      <c r="AP373" s="776">
        <v>143.79595812785848</v>
      </c>
      <c r="AQ373" s="691">
        <f t="shared" si="296"/>
        <v>-0.13372039939159097</v>
      </c>
      <c r="AR373" s="665" t="e">
        <f t="shared" si="312"/>
        <v>#N/A</v>
      </c>
      <c r="AS373" s="683"/>
      <c r="AT373" s="684" t="str">
        <f t="shared" si="313"/>
        <v/>
      </c>
      <c r="AU373" s="695">
        <f t="shared" si="314"/>
        <v>0.10643133110911629</v>
      </c>
      <c r="AV373" s="728">
        <f t="shared" si="315"/>
        <v>-0.13454439363635273</v>
      </c>
      <c r="AW373" s="725">
        <f t="shared" si="329"/>
        <v>-0.12210943897329896</v>
      </c>
      <c r="AX373" s="726">
        <f t="shared" si="330"/>
        <v>-0.14632599424397918</v>
      </c>
      <c r="AY373" s="727">
        <f t="shared" si="333"/>
        <v>-6.15389977222357E-2</v>
      </c>
      <c r="AZ373" s="724">
        <f t="shared" si="324"/>
        <v>134.26915259348303</v>
      </c>
      <c r="BA373" s="108">
        <f t="shared" si="355"/>
        <v>4.7029155077431911E-2</v>
      </c>
      <c r="BB373" s="723">
        <f t="shared" si="355"/>
        <v>0.1285735137719542</v>
      </c>
      <c r="BC373" s="723">
        <f t="shared" si="355"/>
        <v>-3.4515203617090359E-2</v>
      </c>
      <c r="BD373" s="1387">
        <f>[2]Pat!$F373</f>
        <v>466</v>
      </c>
      <c r="BE373" s="648">
        <v>0.75553378674553295</v>
      </c>
      <c r="BF373" s="649">
        <v>0.307464757317083</v>
      </c>
      <c r="BG373" s="1374">
        <v>731.59269286797496</v>
      </c>
      <c r="BH373" s="1375">
        <f t="shared" si="339"/>
        <v>616.78247640955703</v>
      </c>
      <c r="BI373" s="1376">
        <f t="shared" si="338"/>
        <v>696.29259752706571</v>
      </c>
      <c r="BJ373" s="1378">
        <f t="shared" si="341"/>
        <v>714.55658288077427</v>
      </c>
      <c r="BK373" s="335">
        <f t="shared" si="340"/>
        <v>-2.572558399976577E-3</v>
      </c>
      <c r="BL373" s="665">
        <f t="shared" si="342"/>
        <v>614.55658288077427</v>
      </c>
      <c r="BM373" s="683">
        <v>-1</v>
      </c>
      <c r="BN373" s="684">
        <f t="shared" si="343"/>
        <v>-1</v>
      </c>
      <c r="BO373" s="685">
        <f t="shared" si="287"/>
        <v>1070.0729485239101</v>
      </c>
      <c r="BP373" s="686">
        <f t="shared" si="288"/>
        <v>714.55658288077427</v>
      </c>
      <c r="BQ373" s="776">
        <v>1017.7353337591998</v>
      </c>
      <c r="BR373" s="691">
        <f t="shared" si="344"/>
        <v>-0.29789547520039117</v>
      </c>
      <c r="BS373" s="665">
        <f t="shared" si="345"/>
        <v>614.55658288077427</v>
      </c>
      <c r="BT373" s="683">
        <v>-1</v>
      </c>
      <c r="BU373" s="684">
        <f t="shared" si="346"/>
        <v>-1</v>
      </c>
      <c r="BV373" s="695">
        <f t="shared" si="347"/>
        <v>5.1534050503199147E-2</v>
      </c>
      <c r="BW373" s="728">
        <f t="shared" si="348"/>
        <v>-0.29789547520039117</v>
      </c>
      <c r="BX373" s="725">
        <f t="shared" si="282"/>
        <v>-0.41416672231913154</v>
      </c>
      <c r="BY373" s="726">
        <f t="shared" si="283"/>
        <v>-0.47156848133004148</v>
      </c>
      <c r="BZ373" s="943">
        <f t="shared" si="289"/>
        <v>-0.35439777454419852</v>
      </c>
      <c r="CA373" s="947">
        <f t="shared" si="290"/>
        <v>967.35152956546551</v>
      </c>
      <c r="CB373" s="831">
        <f t="shared" si="284"/>
        <v>9.4779206777033151E-2</v>
      </c>
      <c r="CC373" s="723">
        <f t="shared" si="285"/>
        <v>0.2983549397125923</v>
      </c>
      <c r="CD373" s="723">
        <f t="shared" si="286"/>
        <v>-0.10879652615852599</v>
      </c>
      <c r="CE373" s="786">
        <f>[3]OUTM!M373</f>
        <v>149.65543813324902</v>
      </c>
      <c r="CF373" s="779">
        <f>[1]OUTM!$T661</f>
        <v>1</v>
      </c>
      <c r="CG373" s="781">
        <f>[1]OUTM!$U661</f>
        <v>1</v>
      </c>
    </row>
    <row r="374" spans="1:85" ht="13.8" x14ac:dyDescent="0.25">
      <c r="A374" s="14">
        <v>2024.04</v>
      </c>
      <c r="B374" s="931">
        <f>[2]Pat!$B374/1000</f>
        <v>33.122</v>
      </c>
      <c r="C374" s="648">
        <v>1.0794474096951601</v>
      </c>
      <c r="D374" s="649">
        <v>1</v>
      </c>
      <c r="E374" s="767">
        <v>30.913752714461999</v>
      </c>
      <c r="F374" s="768">
        <f t="shared" si="293"/>
        <v>30.684218334780919</v>
      </c>
      <c r="G374" s="769">
        <f t="shared" si="349"/>
        <v>30.684218334780919</v>
      </c>
      <c r="H374" s="772">
        <f t="shared" si="297"/>
        <v>31.295745414812863</v>
      </c>
      <c r="I374" s="662">
        <f t="shared" si="350"/>
        <v>2.8730712151604821E-2</v>
      </c>
      <c r="J374" s="665" t="e">
        <f t="shared" si="309"/>
        <v>#N/A</v>
      </c>
      <c r="K374" s="683"/>
      <c r="L374" s="684" t="str">
        <f t="shared" si="351"/>
        <v/>
      </c>
      <c r="M374" s="685">
        <f t="shared" si="317"/>
        <v>48.944886053358218</v>
      </c>
      <c r="N374" s="686">
        <f t="shared" si="318"/>
        <v>30.409390140462531</v>
      </c>
      <c r="O374" s="776">
        <v>39.149581905936621</v>
      </c>
      <c r="P374" s="691">
        <f t="shared" si="294"/>
        <v>-0.2006109927302393</v>
      </c>
      <c r="Q374" s="665" t="e">
        <f t="shared" si="310"/>
        <v>#N/A</v>
      </c>
      <c r="R374" s="683"/>
      <c r="S374" s="684" t="str">
        <f t="shared" si="311"/>
        <v/>
      </c>
      <c r="T374" s="695">
        <f t="shared" si="319"/>
        <v>0.17836202248794408</v>
      </c>
      <c r="U374" s="728">
        <f t="shared" si="320"/>
        <v>-0.21854217942279353</v>
      </c>
      <c r="V374" s="725">
        <f t="shared" si="325"/>
        <v>-0.20415155276872476</v>
      </c>
      <c r="W374" s="726">
        <f t="shared" si="326"/>
        <v>-0.25720690284048331</v>
      </c>
      <c r="X374" s="727">
        <f t="shared" si="332"/>
        <v>-0.15704928353034131</v>
      </c>
      <c r="Y374" s="724">
        <f t="shared" si="323"/>
        <v>36.095771572329035</v>
      </c>
      <c r="Z374" s="108">
        <f t="shared" si="354"/>
        <v>6.8043152465711701E-2</v>
      </c>
      <c r="AA374" s="723">
        <f t="shared" si="354"/>
        <v>0.26104796967449617</v>
      </c>
      <c r="AB374" s="723">
        <f t="shared" si="354"/>
        <v>-0.12496166474307278</v>
      </c>
      <c r="AC374" s="931">
        <f>[2]Pat!$D374/1000</f>
        <v>136.256</v>
      </c>
      <c r="AD374" s="648">
        <v>1.05882015156859</v>
      </c>
      <c r="AE374" s="649">
        <v>1</v>
      </c>
      <c r="AF374" s="767">
        <v>129.58267541469601</v>
      </c>
      <c r="AG374" s="768">
        <f t="shared" si="295"/>
        <v>128.68663275641612</v>
      </c>
      <c r="AH374" s="769">
        <f t="shared" si="352"/>
        <v>128.68663275641612</v>
      </c>
      <c r="AI374" s="772">
        <f t="shared" si="299"/>
        <v>128.96802792776637</v>
      </c>
      <c r="AJ374" s="662">
        <f t="shared" si="353"/>
        <v>3.4716748909968509E-2</v>
      </c>
      <c r="AK374" s="665" t="e">
        <f t="shared" si="308"/>
        <v>#N/A</v>
      </c>
      <c r="AL374" s="683"/>
      <c r="AM374" s="684" t="str">
        <f t="shared" si="328"/>
        <v/>
      </c>
      <c r="AN374" s="685">
        <f t="shared" si="321"/>
        <v>168.30560999633758</v>
      </c>
      <c r="AO374" s="686">
        <f t="shared" si="322"/>
        <v>124.10567923449227</v>
      </c>
      <c r="AP374" s="776">
        <v>144.20013989823855</v>
      </c>
      <c r="AQ374" s="691">
        <f t="shared" si="296"/>
        <v>-0.1056317419748789</v>
      </c>
      <c r="AR374" s="665" t="e">
        <f t="shared" si="312"/>
        <v>#N/A</v>
      </c>
      <c r="AS374" s="683"/>
      <c r="AT374" s="684" t="str">
        <f t="shared" si="313"/>
        <v/>
      </c>
      <c r="AU374" s="695">
        <f t="shared" si="314"/>
        <v>0.13680573904356019</v>
      </c>
      <c r="AV374" s="728">
        <f t="shared" si="315"/>
        <v>-0.13454439363635273</v>
      </c>
      <c r="AW374" s="725">
        <f t="shared" si="329"/>
        <v>-0.10622957869581529</v>
      </c>
      <c r="AX374" s="726">
        <f t="shared" si="330"/>
        <v>-7.1668609792988724E-2</v>
      </c>
      <c r="AY374" s="727">
        <f t="shared" si="333"/>
        <v>-3.6433789053950116E-2</v>
      </c>
      <c r="AZ374" s="724">
        <f t="shared" si="324"/>
        <v>132.99177205803511</v>
      </c>
      <c r="BA374" s="108">
        <f t="shared" si="355"/>
        <v>4.7029155077431911E-2</v>
      </c>
      <c r="BB374" s="723">
        <f t="shared" si="355"/>
        <v>0.1285735137719542</v>
      </c>
      <c r="BC374" s="723">
        <f t="shared" si="355"/>
        <v>-3.4515203617090359E-2</v>
      </c>
      <c r="BD374" s="1387">
        <f>[2]Pat!$F374</f>
        <v>778</v>
      </c>
      <c r="BE374" s="648">
        <v>1.0355308267111201</v>
      </c>
      <c r="BF374" s="649">
        <v>1</v>
      </c>
      <c r="BG374" s="1374">
        <v>742.14046614227698</v>
      </c>
      <c r="BH374" s="1375">
        <f t="shared" si="339"/>
        <v>751.30549466205036</v>
      </c>
      <c r="BI374" s="1376">
        <f t="shared" si="338"/>
        <v>751.30549466205036</v>
      </c>
      <c r="BJ374" s="1378">
        <f t="shared" si="341"/>
        <v>756.17764042196768</v>
      </c>
      <c r="BK374" s="335">
        <f t="shared" si="340"/>
        <v>5.6614136170793396E-2</v>
      </c>
      <c r="BL374" s="665" t="e">
        <f t="shared" si="342"/>
        <v>#N/A</v>
      </c>
      <c r="BM374" s="683"/>
      <c r="BN374" s="684" t="str">
        <f t="shared" si="343"/>
        <v/>
      </c>
      <c r="BO374" s="685">
        <f t="shared" si="287"/>
        <v>1092.0674501643748</v>
      </c>
      <c r="BP374" s="686">
        <f t="shared" si="288"/>
        <v>714.55658288077427</v>
      </c>
      <c r="BQ374" s="776">
        <v>1017.5846865495416</v>
      </c>
      <c r="BR374" s="691">
        <f t="shared" si="344"/>
        <v>-0.25688972090761431</v>
      </c>
      <c r="BS374" s="665" t="e">
        <f t="shared" si="345"/>
        <v>#N/A</v>
      </c>
      <c r="BT374" s="683"/>
      <c r="BU374" s="684" t="str">
        <f t="shared" si="346"/>
        <v/>
      </c>
      <c r="BV374" s="695">
        <f t="shared" si="347"/>
        <v>7.4890808782017926E-2</v>
      </c>
      <c r="BW374" s="728">
        <f t="shared" si="348"/>
        <v>-0.29789547520039117</v>
      </c>
      <c r="BX374" s="725">
        <f t="shared" si="282"/>
        <v>-0.36268052135426854</v>
      </c>
      <c r="BY374" s="726">
        <f t="shared" si="283"/>
        <v>-0.36534971744855738</v>
      </c>
      <c r="BZ374" s="943">
        <f t="shared" si="289"/>
        <v>-0.30772489877327558</v>
      </c>
      <c r="CA374" s="947">
        <f t="shared" si="290"/>
        <v>931.49158411504982</v>
      </c>
      <c r="CB374" s="831">
        <f t="shared" si="284"/>
        <v>9.4779206777033151E-2</v>
      </c>
      <c r="CC374" s="723">
        <f t="shared" si="285"/>
        <v>0.2983549397125923</v>
      </c>
      <c r="CD374" s="723">
        <f t="shared" si="286"/>
        <v>-0.10879652615852599</v>
      </c>
      <c r="CE374" s="786">
        <f>[3]OUTM!M374</f>
        <v>156.23760477071355</v>
      </c>
      <c r="CF374" s="779">
        <f>[1]OUTM!$T662</f>
        <v>0</v>
      </c>
      <c r="CG374" s="781">
        <f>[1]OUTM!$U662</f>
        <v>0</v>
      </c>
    </row>
    <row r="375" spans="1:85" ht="13.8" x14ac:dyDescent="0.25">
      <c r="A375" s="14">
        <v>2024.05</v>
      </c>
      <c r="B375" s="931">
        <f>[2]Pat!$B375/1000</f>
        <v>34.963999999999999</v>
      </c>
      <c r="C375" s="648">
        <v>1.05301723648574</v>
      </c>
      <c r="D375" s="649">
        <v>1</v>
      </c>
      <c r="E375" s="767">
        <v>32.151159278916801</v>
      </c>
      <c r="F375" s="768">
        <f t="shared" si="293"/>
        <v>33.203635029457075</v>
      </c>
      <c r="G375" s="769">
        <f t="shared" si="349"/>
        <v>33.203635029457075</v>
      </c>
      <c r="H375" s="772">
        <f t="shared" si="297"/>
        <v>32.422835511289279</v>
      </c>
      <c r="I375" s="662">
        <f t="shared" si="350"/>
        <v>3.5380815207057943E-2</v>
      </c>
      <c r="J375" s="665" t="e">
        <f t="shared" si="309"/>
        <v>#N/A</v>
      </c>
      <c r="K375" s="683"/>
      <c r="L375" s="684" t="str">
        <f t="shared" si="351"/>
        <v/>
      </c>
      <c r="M375" s="685">
        <f t="shared" si="317"/>
        <v>51.741089930062813</v>
      </c>
      <c r="N375" s="686">
        <f t="shared" si="318"/>
        <v>30.409390140462531</v>
      </c>
      <c r="O375" s="776">
        <v>39.39271119434104</v>
      </c>
      <c r="P375" s="691">
        <f t="shared" si="294"/>
        <v>-0.17693312980328757</v>
      </c>
      <c r="Q375" s="665" t="e">
        <f t="shared" si="310"/>
        <v>#N/A</v>
      </c>
      <c r="R375" s="683"/>
      <c r="S375" s="684" t="str">
        <f t="shared" si="311"/>
        <v/>
      </c>
      <c r="T375" s="695">
        <f t="shared" si="319"/>
        <v>0.23720399245667423</v>
      </c>
      <c r="U375" s="728">
        <f t="shared" si="320"/>
        <v>-0.21854217942279353</v>
      </c>
      <c r="V375" s="725">
        <f t="shared" si="325"/>
        <v>-0.17038967964841667</v>
      </c>
      <c r="W375" s="726">
        <f t="shared" si="326"/>
        <v>-0.17972518296130002</v>
      </c>
      <c r="X375" s="727">
        <f t="shared" si="332"/>
        <v>-0.13938155605343694</v>
      </c>
      <c r="Y375" s="724">
        <f t="shared" si="323"/>
        <v>35.540840698907985</v>
      </c>
      <c r="Z375" s="108">
        <f t="shared" si="354"/>
        <v>6.8043152465711701E-2</v>
      </c>
      <c r="AA375" s="723">
        <f t="shared" si="354"/>
        <v>0.26104796967449617</v>
      </c>
      <c r="AB375" s="723">
        <f t="shared" si="354"/>
        <v>-0.12496166474307278</v>
      </c>
      <c r="AC375" s="931">
        <f>[2]Pat!$D375/1000</f>
        <v>150.97499999999999</v>
      </c>
      <c r="AD375" s="648">
        <v>0.963242238900757</v>
      </c>
      <c r="AE375" s="649">
        <v>0</v>
      </c>
      <c r="AF375" s="767">
        <v>135.33040155693701</v>
      </c>
      <c r="AG375" s="768">
        <f t="shared" si="295"/>
        <v>156.73627453494072</v>
      </c>
      <c r="AH375" s="769">
        <f t="shared" si="352"/>
        <v>135.33040155693701</v>
      </c>
      <c r="AI375" s="772">
        <f t="shared" si="299"/>
        <v>134.99025402908188</v>
      </c>
      <c r="AJ375" s="662">
        <f t="shared" si="353"/>
        <v>4.5638055333558858E-2</v>
      </c>
      <c r="AK375" s="665" t="e">
        <f t="shared" si="308"/>
        <v>#N/A</v>
      </c>
      <c r="AL375" s="683"/>
      <c r="AM375" s="684" t="str">
        <f t="shared" si="328"/>
        <v/>
      </c>
      <c r="AN375" s="685">
        <f t="shared" si="321"/>
        <v>169.20614375682351</v>
      </c>
      <c r="AO375" s="686">
        <f t="shared" si="322"/>
        <v>124.10567923449227</v>
      </c>
      <c r="AP375" s="776">
        <v>144.61111793792645</v>
      </c>
      <c r="AQ375" s="691">
        <f t="shared" si="296"/>
        <v>-6.6529213286175337E-2</v>
      </c>
      <c r="AR375" s="665" t="e">
        <f t="shared" si="312"/>
        <v>#N/A</v>
      </c>
      <c r="AS375" s="683"/>
      <c r="AT375" s="684" t="str">
        <f t="shared" si="313"/>
        <v/>
      </c>
      <c r="AU375" s="695">
        <f t="shared" si="314"/>
        <v>0.13951161121362032</v>
      </c>
      <c r="AV375" s="728">
        <f t="shared" si="315"/>
        <v>-0.13454439363635273</v>
      </c>
      <c r="AW375" s="725">
        <f t="shared" si="329"/>
        <v>-4.6760923016085365E-2</v>
      </c>
      <c r="AX375" s="726">
        <f t="shared" si="330"/>
        <v>2.7918596813408358E-2</v>
      </c>
      <c r="AY375" s="727">
        <f t="shared" si="333"/>
        <v>-1.0762871188030321E-4</v>
      </c>
      <c r="AZ375" s="724">
        <f t="shared" si="324"/>
        <v>132.43994574385835</v>
      </c>
      <c r="BA375" s="108">
        <f t="shared" si="355"/>
        <v>4.7029155077431911E-2</v>
      </c>
      <c r="BB375" s="723">
        <f t="shared" si="355"/>
        <v>0.1285735137719542</v>
      </c>
      <c r="BC375" s="723">
        <f t="shared" si="355"/>
        <v>-3.4515203617090359E-2</v>
      </c>
      <c r="BD375" s="1387">
        <f>[2]Pat!$F375</f>
        <v>995</v>
      </c>
      <c r="BE375" s="648">
        <v>1.2048820490971901</v>
      </c>
      <c r="BF375" s="649">
        <v>1</v>
      </c>
      <c r="BG375" s="1374">
        <v>785.16256221276603</v>
      </c>
      <c r="BH375" s="1375">
        <f t="shared" si="339"/>
        <v>825.80697483670428</v>
      </c>
      <c r="BI375" s="1376">
        <f t="shared" si="338"/>
        <v>825.80697483670428</v>
      </c>
      <c r="BJ375" s="1378">
        <f t="shared" si="341"/>
        <v>800.57472450718853</v>
      </c>
      <c r="BK375" s="335">
        <f t="shared" si="340"/>
        <v>5.7053552691536176E-2</v>
      </c>
      <c r="BL375" s="665" t="e">
        <f t="shared" si="342"/>
        <v>#N/A</v>
      </c>
      <c r="BM375" s="683"/>
      <c r="BN375" s="684" t="str">
        <f t="shared" si="343"/>
        <v/>
      </c>
      <c r="BO375" s="685">
        <f t="shared" si="287"/>
        <v>1092.0674501643748</v>
      </c>
      <c r="BP375" s="686">
        <f t="shared" si="288"/>
        <v>714.55658288077427</v>
      </c>
      <c r="BQ375" s="776">
        <v>1017.4254102766744</v>
      </c>
      <c r="BR375" s="691">
        <f t="shared" si="344"/>
        <v>-0.21313669147551206</v>
      </c>
      <c r="BS375" s="665" t="e">
        <f t="shared" si="345"/>
        <v>#N/A</v>
      </c>
      <c r="BT375" s="683"/>
      <c r="BU375" s="684" t="str">
        <f t="shared" si="346"/>
        <v/>
      </c>
      <c r="BV375" s="695">
        <f t="shared" si="347"/>
        <v>7.4890808782017926E-2</v>
      </c>
      <c r="BW375" s="728">
        <f t="shared" si="348"/>
        <v>-0.29789547520039117</v>
      </c>
      <c r="BX375" s="725">
        <f t="shared" si="282"/>
        <v>-0.28161553116541804</v>
      </c>
      <c r="BY375" s="726">
        <f t="shared" si="283"/>
        <v>-0.24392404611378249</v>
      </c>
      <c r="BZ375" s="943">
        <f t="shared" si="289"/>
        <v>-0.26214859311003436</v>
      </c>
      <c r="CA375" s="947">
        <f t="shared" si="290"/>
        <v>905.33865741394675</v>
      </c>
      <c r="CB375" s="831">
        <f t="shared" si="284"/>
        <v>9.4779206777033151E-2</v>
      </c>
      <c r="CC375" s="723">
        <f t="shared" si="285"/>
        <v>0.2983549397125923</v>
      </c>
      <c r="CD375" s="723">
        <f t="shared" si="286"/>
        <v>-0.10879652615852599</v>
      </c>
      <c r="CE375" s="786">
        <f>[3]OUTM!M375</f>
        <v>160.31258419224474</v>
      </c>
      <c r="CF375" s="779">
        <f>[1]OUTM!$T663</f>
        <v>0</v>
      </c>
      <c r="CG375" s="781">
        <f>[1]OUTM!$U663</f>
        <v>0</v>
      </c>
    </row>
    <row r="376" spans="1:85" ht="13.8" x14ac:dyDescent="0.25">
      <c r="A376" s="14">
        <v>2024.06</v>
      </c>
      <c r="B376" s="931">
        <f>[2]Pat!$B376/1000</f>
        <v>31.056999999999999</v>
      </c>
      <c r="C376" s="648">
        <v>0.95267298841407999</v>
      </c>
      <c r="D376" s="649">
        <v>1</v>
      </c>
      <c r="E376" s="767">
        <v>34.022776675520397</v>
      </c>
      <c r="F376" s="768">
        <f t="shared" si="293"/>
        <v>32.599853651462041</v>
      </c>
      <c r="G376" s="769">
        <f t="shared" si="349"/>
        <v>32.599853651462041</v>
      </c>
      <c r="H376" s="772">
        <f t="shared" si="297"/>
        <v>33.634912580403991</v>
      </c>
      <c r="I376" s="662">
        <f t="shared" si="350"/>
        <v>3.6701618133118195E-2</v>
      </c>
      <c r="J376" s="665" t="e">
        <f t="shared" si="309"/>
        <v>#N/A</v>
      </c>
      <c r="K376" s="683"/>
      <c r="L376" s="684" t="str">
        <f t="shared" si="351"/>
        <v/>
      </c>
      <c r="M376" s="685">
        <f t="shared" si="317"/>
        <v>53.23030362387253</v>
      </c>
      <c r="N376" s="686">
        <f t="shared" si="318"/>
        <v>30.409390140462531</v>
      </c>
      <c r="O376" s="776">
        <v>39.642593204480804</v>
      </c>
      <c r="P376" s="691">
        <f t="shared" si="294"/>
        <v>-0.1515461058031331</v>
      </c>
      <c r="Q376" s="665" t="e">
        <f t="shared" si="310"/>
        <v>#N/A</v>
      </c>
      <c r="R376" s="683"/>
      <c r="S376" s="684" t="str">
        <f t="shared" si="311"/>
        <v/>
      </c>
      <c r="T376" s="695">
        <f t="shared" si="319"/>
        <v>0.26415134539277285</v>
      </c>
      <c r="U376" s="728">
        <f t="shared" si="320"/>
        <v>-0.21854217942279353</v>
      </c>
      <c r="V376" s="725">
        <f t="shared" si="325"/>
        <v>-0.1434990119760674</v>
      </c>
      <c r="W376" s="726">
        <f t="shared" si="326"/>
        <v>-9.6750168467661046E-2</v>
      </c>
      <c r="X376" s="727">
        <f t="shared" si="332"/>
        <v>-0.11491374016418787</v>
      </c>
      <c r="Y376" s="724">
        <f t="shared" si="323"/>
        <v>35.07123852383004</v>
      </c>
      <c r="Z376" s="108">
        <f t="shared" si="354"/>
        <v>6.8043152465711701E-2</v>
      </c>
      <c r="AA376" s="723">
        <f t="shared" si="354"/>
        <v>0.26104796967449617</v>
      </c>
      <c r="AB376" s="723">
        <f t="shared" si="354"/>
        <v>-0.12496166474307278</v>
      </c>
      <c r="AC376" s="931">
        <f>[2]Pat!$D376/1000</f>
        <v>123.928</v>
      </c>
      <c r="AD376" s="648">
        <v>0.88133734866261204</v>
      </c>
      <c r="AE376" s="649">
        <v>1</v>
      </c>
      <c r="AF376" s="767">
        <v>142.254320056523</v>
      </c>
      <c r="AG376" s="768">
        <f t="shared" si="295"/>
        <v>140.61358024603734</v>
      </c>
      <c r="AH376" s="769">
        <f t="shared" si="352"/>
        <v>140.61358024603734</v>
      </c>
      <c r="AI376" s="772">
        <f t="shared" si="299"/>
        <v>141.93980407803554</v>
      </c>
      <c r="AJ376" s="662">
        <f t="shared" si="353"/>
        <v>5.0200469325245127E-2</v>
      </c>
      <c r="AK376" s="665" t="e">
        <f t="shared" si="308"/>
        <v>#N/A</v>
      </c>
      <c r="AL376" s="683"/>
      <c r="AM376" s="684" t="str">
        <f t="shared" si="328"/>
        <v/>
      </c>
      <c r="AN376" s="685">
        <f t="shared" ref="AN376:AN380" si="356">MAX(AI367:AI385)</f>
        <v>169.20614375682351</v>
      </c>
      <c r="AO376" s="686">
        <f t="shared" ref="AO376:AO380" si="357">MIN(AI367:AI385)</f>
        <v>124.10567923449227</v>
      </c>
      <c r="AP376" s="776">
        <v>145.02814228796476</v>
      </c>
      <c r="AQ376" s="691">
        <f t="shared" si="296"/>
        <v>-2.1294751220056862E-2</v>
      </c>
      <c r="AR376" s="665" t="e">
        <f t="shared" si="312"/>
        <v>#N/A</v>
      </c>
      <c r="AS376" s="683"/>
      <c r="AT376" s="684" t="str">
        <f t="shared" si="313"/>
        <v/>
      </c>
      <c r="AU376" s="695">
        <f t="shared" si="314"/>
        <v>0.13951161121362032</v>
      </c>
      <c r="AV376" s="728">
        <f t="shared" si="315"/>
        <v>-0.13454439363635273</v>
      </c>
      <c r="AW376" s="725">
        <f t="shared" si="329"/>
        <v>1.7468572158949813E-2</v>
      </c>
      <c r="AX376" s="726">
        <f t="shared" si="330"/>
        <v>0.13642798825459468</v>
      </c>
      <c r="AY376" s="727">
        <f t="shared" si="333"/>
        <v>4.017667146087267E-2</v>
      </c>
      <c r="AZ376" s="724">
        <f t="shared" si="324"/>
        <v>132.6430220990411</v>
      </c>
      <c r="BA376" s="108">
        <f t="shared" si="355"/>
        <v>4.7029155077431911E-2</v>
      </c>
      <c r="BB376" s="723">
        <f t="shared" si="355"/>
        <v>0.1285735137719542</v>
      </c>
      <c r="BC376" s="723">
        <f t="shared" si="355"/>
        <v>-3.4515203617090359E-2</v>
      </c>
      <c r="BD376" s="1387">
        <f>[2]Pat!$F376</f>
        <v>695</v>
      </c>
      <c r="BE376" s="648">
        <v>0.92108307339281403</v>
      </c>
      <c r="BF376" s="649">
        <v>0.481023921338528</v>
      </c>
      <c r="BG376" s="1374">
        <v>840.933831441645</v>
      </c>
      <c r="BH376" s="1375">
        <f t="shared" si="339"/>
        <v>754.54648997072991</v>
      </c>
      <c r="BI376" s="1376">
        <f t="shared" si="338"/>
        <v>799.37945369329498</v>
      </c>
      <c r="BJ376" s="1378">
        <f t="shared" si="341"/>
        <v>836.17288919284124</v>
      </c>
      <c r="BK376" s="335">
        <f t="shared" si="340"/>
        <v>4.3505521585927354E-2</v>
      </c>
      <c r="BL376" s="665" t="e">
        <f t="shared" si="342"/>
        <v>#N/A</v>
      </c>
      <c r="BM376" s="683"/>
      <c r="BN376" s="684" t="str">
        <f t="shared" si="343"/>
        <v/>
      </c>
      <c r="BO376" s="685">
        <f t="shared" ref="BO376:BO397" si="358">MAX(BJ367:BJ385)</f>
        <v>1092.0674501643748</v>
      </c>
      <c r="BP376" s="686">
        <f t="shared" ref="BP376:BP397" si="359">MIN(BJ367:BJ385)</f>
        <v>714.55658288077427</v>
      </c>
      <c r="BQ376" s="776">
        <v>1017.2601853258737</v>
      </c>
      <c r="BR376" s="691">
        <f t="shared" si="344"/>
        <v>-0.1780147289211188</v>
      </c>
      <c r="BS376" s="665" t="e">
        <f t="shared" si="345"/>
        <v>#N/A</v>
      </c>
      <c r="BT376" s="683"/>
      <c r="BU376" s="684" t="str">
        <f t="shared" si="346"/>
        <v/>
      </c>
      <c r="BV376" s="695">
        <f t="shared" si="347"/>
        <v>7.4890808782017926E-2</v>
      </c>
      <c r="BW376" s="728">
        <f t="shared" si="348"/>
        <v>-0.29789547520039117</v>
      </c>
      <c r="BX376" s="725">
        <f t="shared" ref="BX376:BX394" si="360">BJ376/BJ364-1</f>
        <v>-0.21858328411508532</v>
      </c>
      <c r="BY376" s="726">
        <f t="shared" ref="BY376:BY394" si="361">(BJ376/CA375)^BY$9-1</f>
        <v>-0.13646482519604541</v>
      </c>
      <c r="BZ376" s="943">
        <f t="shared" si="289"/>
        <v>-0.22587227930466702</v>
      </c>
      <c r="CA376" s="947">
        <f t="shared" si="290"/>
        <v>885.84698580302438</v>
      </c>
      <c r="CB376" s="831">
        <f t="shared" ref="CB376:CB418" si="362">$CB$11</f>
        <v>9.4779206777033151E-2</v>
      </c>
      <c r="CC376" s="723">
        <f t="shared" ref="CC376:CC418" si="363">$CC$11</f>
        <v>0.2983549397125923</v>
      </c>
      <c r="CD376" s="723">
        <f t="shared" ref="CD376:CD418" si="364">$CD$11</f>
        <v>-0.10879652615852599</v>
      </c>
      <c r="CE376" s="786">
        <f>[3]OUTM!M376</f>
        <v>161.02881213094275</v>
      </c>
      <c r="CF376" s="779">
        <f>[1]OUTM!$T664</f>
        <v>0</v>
      </c>
      <c r="CG376" s="781">
        <f>[1]OUTM!$U664</f>
        <v>0</v>
      </c>
    </row>
    <row r="377" spans="1:85" ht="13.8" x14ac:dyDescent="0.25">
      <c r="A377" s="14">
        <v>2024.07</v>
      </c>
      <c r="B377" s="931">
        <f>[2]Pat!$B377/1000</f>
        <v>43.351999999999997</v>
      </c>
      <c r="C377" s="648">
        <v>1.19967983483301</v>
      </c>
      <c r="D377" s="649">
        <v>1</v>
      </c>
      <c r="E377" s="767">
        <v>36.050923556084797</v>
      </c>
      <c r="F377" s="768">
        <f t="shared" si="293"/>
        <v>36.136307989234808</v>
      </c>
      <c r="G377" s="769">
        <f t="shared" si="349"/>
        <v>36.136307989234808</v>
      </c>
      <c r="H377" s="772">
        <f t="shared" si="297"/>
        <v>35.924953169587766</v>
      </c>
      <c r="I377" s="662">
        <f t="shared" si="350"/>
        <v>6.5867535995842108E-2</v>
      </c>
      <c r="J377" s="665" t="e">
        <f t="shared" si="309"/>
        <v>#N/A</v>
      </c>
      <c r="K377" s="683"/>
      <c r="L377" s="684" t="str">
        <f t="shared" si="351"/>
        <v/>
      </c>
      <c r="M377" s="685">
        <f t="shared" ref="M377:M397" si="365">MAX(H368:H386)</f>
        <v>55.064454569190559</v>
      </c>
      <c r="N377" s="686">
        <f t="shared" ref="N377:N397" si="366">MIN(H368:H386)</f>
        <v>30.409390140462531</v>
      </c>
      <c r="O377" s="776">
        <v>39.898729145478249</v>
      </c>
      <c r="P377" s="691">
        <f t="shared" si="294"/>
        <v>-9.9596555103330542E-2</v>
      </c>
      <c r="Q377" s="665" t="e">
        <f t="shared" si="310"/>
        <v>#N/A</v>
      </c>
      <c r="R377" s="683"/>
      <c r="S377" s="684" t="str">
        <f t="shared" si="311"/>
        <v/>
      </c>
      <c r="T377" s="695">
        <f t="shared" si="319"/>
        <v>0.2988247059390603</v>
      </c>
      <c r="U377" s="728">
        <f t="shared" si="320"/>
        <v>-0.21854217942279353</v>
      </c>
      <c r="V377" s="725">
        <f t="shared" si="325"/>
        <v>-7.4822712391709567E-2</v>
      </c>
      <c r="W377" s="726">
        <f t="shared" si="326"/>
        <v>4.5401877204044983E-2</v>
      </c>
      <c r="X377" s="727">
        <f t="shared" si="332"/>
        <v>-5.7328086681829649E-2</v>
      </c>
      <c r="Y377" s="724">
        <f t="shared" si="323"/>
        <v>34.829122546465804</v>
      </c>
      <c r="Z377" s="108">
        <f t="shared" si="354"/>
        <v>6.8043152465711701E-2</v>
      </c>
      <c r="AA377" s="723">
        <f t="shared" si="354"/>
        <v>0.26104796967449617</v>
      </c>
      <c r="AB377" s="723">
        <f t="shared" si="354"/>
        <v>-0.12496166474307278</v>
      </c>
      <c r="AC377" s="931">
        <f>[2]Pat!$D377/1000</f>
        <v>183.71799999999999</v>
      </c>
      <c r="AD377" s="648">
        <v>1.21505284380211</v>
      </c>
      <c r="AE377" s="649">
        <v>1</v>
      </c>
      <c r="AF377" s="767">
        <v>148.682135817947</v>
      </c>
      <c r="AG377" s="768">
        <f t="shared" si="295"/>
        <v>151.20165426313037</v>
      </c>
      <c r="AH377" s="769">
        <f t="shared" si="352"/>
        <v>151.20165426313037</v>
      </c>
      <c r="AI377" s="772">
        <f t="shared" si="299"/>
        <v>149.92120241796613</v>
      </c>
      <c r="AJ377" s="662">
        <f t="shared" si="353"/>
        <v>5.4706786074760073E-2</v>
      </c>
      <c r="AK377" s="665" t="e">
        <f t="shared" si="308"/>
        <v>#N/A</v>
      </c>
      <c r="AL377" s="683"/>
      <c r="AM377" s="684" t="str">
        <f t="shared" si="328"/>
        <v/>
      </c>
      <c r="AN377" s="685">
        <f t="shared" si="356"/>
        <v>169.20614375682351</v>
      </c>
      <c r="AO377" s="686">
        <f t="shared" si="357"/>
        <v>124.10567923449227</v>
      </c>
      <c r="AP377" s="776">
        <v>145.45041303683158</v>
      </c>
      <c r="AQ377" s="691">
        <f t="shared" si="296"/>
        <v>3.073755026053071E-2</v>
      </c>
      <c r="AR377" s="665" t="e">
        <f t="shared" si="312"/>
        <v>#N/A</v>
      </c>
      <c r="AS377" s="683"/>
      <c r="AT377" s="684" t="str">
        <f t="shared" si="313"/>
        <v/>
      </c>
      <c r="AU377" s="695">
        <f t="shared" si="314"/>
        <v>0.13951161121362032</v>
      </c>
      <c r="AV377" s="728">
        <f t="shared" si="315"/>
        <v>-0.13454439363635273</v>
      </c>
      <c r="AW377" s="725">
        <f t="shared" si="329"/>
        <v>6.0464510803582172E-2</v>
      </c>
      <c r="AX377" s="726">
        <f t="shared" si="330"/>
        <v>0.25364902321740357</v>
      </c>
      <c r="AY377" s="727">
        <f t="shared" si="333"/>
        <v>9.0868672327340416E-2</v>
      </c>
      <c r="AZ377" s="724">
        <f t="shared" si="324"/>
        <v>133.35536026712197</v>
      </c>
      <c r="BA377" s="108">
        <f t="shared" si="355"/>
        <v>4.7029155077431911E-2</v>
      </c>
      <c r="BB377" s="723">
        <f t="shared" si="355"/>
        <v>0.1285735137719542</v>
      </c>
      <c r="BC377" s="723">
        <f t="shared" si="355"/>
        <v>-3.4515203617090359E-2</v>
      </c>
      <c r="BD377" s="1387">
        <f>[2]Pat!$F377</f>
        <v>1085</v>
      </c>
      <c r="BE377" s="648">
        <v>1.1791867459115399</v>
      </c>
      <c r="BF377" s="649">
        <v>1</v>
      </c>
      <c r="BG377" s="1374">
        <v>892.142127515948</v>
      </c>
      <c r="BH377" s="1375">
        <f t="shared" si="339"/>
        <v>920.12567454807061</v>
      </c>
      <c r="BI377" s="1376">
        <f t="shared" si="338"/>
        <v>920.12567454807061</v>
      </c>
      <c r="BJ377" s="1378">
        <f t="shared" si="341"/>
        <v>892.8807137274232</v>
      </c>
      <c r="BK377" s="335">
        <f t="shared" si="340"/>
        <v>6.561759574335288E-2</v>
      </c>
      <c r="BL377" s="665" t="e">
        <f t="shared" si="342"/>
        <v>#N/A</v>
      </c>
      <c r="BM377" s="683"/>
      <c r="BN377" s="684" t="str">
        <f t="shared" si="343"/>
        <v/>
      </c>
      <c r="BO377" s="685">
        <f t="shared" si="358"/>
        <v>1146.2505255258388</v>
      </c>
      <c r="BP377" s="686">
        <f t="shared" si="359"/>
        <v>714.55658288077427</v>
      </c>
      <c r="BQ377" s="776">
        <v>1017.090566170236</v>
      </c>
      <c r="BR377" s="691">
        <f t="shared" si="344"/>
        <v>-0.12212270625074617</v>
      </c>
      <c r="BS377" s="665" t="e">
        <f t="shared" si="345"/>
        <v>#N/A</v>
      </c>
      <c r="BT377" s="683"/>
      <c r="BU377" s="684" t="str">
        <f t="shared" si="346"/>
        <v/>
      </c>
      <c r="BV377" s="695">
        <f t="shared" si="347"/>
        <v>0.12893993905634926</v>
      </c>
      <c r="BW377" s="728">
        <f t="shared" si="348"/>
        <v>-0.29789547520039117</v>
      </c>
      <c r="BX377" s="725">
        <f t="shared" si="360"/>
        <v>-0.14398350087991141</v>
      </c>
      <c r="BY377" s="726">
        <f t="shared" si="361"/>
        <v>1.4707898488472759E-2</v>
      </c>
      <c r="BZ377" s="943">
        <f t="shared" si="289"/>
        <v>-0.16463689364695655</v>
      </c>
      <c r="CA377" s="947">
        <f t="shared" si="290"/>
        <v>873.33164184618306</v>
      </c>
      <c r="CB377" s="831">
        <f t="shared" si="362"/>
        <v>9.4779206777033151E-2</v>
      </c>
      <c r="CC377" s="723">
        <f t="shared" si="363"/>
        <v>0.2983549397125923</v>
      </c>
      <c r="CD377" s="723">
        <f t="shared" si="364"/>
        <v>-0.10879652615852599</v>
      </c>
      <c r="CE377" s="786">
        <f>[3]OUTM!M377</f>
        <v>166.28729239287668</v>
      </c>
      <c r="CF377" s="779">
        <f>[1]OUTM!$T665</f>
        <v>0</v>
      </c>
      <c r="CG377" s="781">
        <f>[1]OUTM!$U665</f>
        <v>0</v>
      </c>
    </row>
    <row r="378" spans="1:85" ht="13.8" x14ac:dyDescent="0.25">
      <c r="A378" s="14">
        <v>2024.08</v>
      </c>
      <c r="B378" s="931">
        <f>[2]Pat!$B378/1000</f>
        <v>41.688000000000002</v>
      </c>
      <c r="C378" s="648">
        <v>1.0736763509162399</v>
      </c>
      <c r="D378" s="649">
        <v>1</v>
      </c>
      <c r="E378" s="767">
        <v>37.906500974477602</v>
      </c>
      <c r="F378" s="768">
        <f t="shared" si="293"/>
        <v>38.827343048419422</v>
      </c>
      <c r="G378" s="769">
        <f t="shared" si="349"/>
        <v>38.827343048419422</v>
      </c>
      <c r="H378" s="772">
        <f t="shared" si="297"/>
        <v>38.814528720784864</v>
      </c>
      <c r="I378" s="662">
        <f t="shared" si="350"/>
        <v>7.736249970265266E-2</v>
      </c>
      <c r="J378" s="665" t="e">
        <f t="shared" si="309"/>
        <v>#N/A</v>
      </c>
      <c r="K378" s="683"/>
      <c r="L378" s="684" t="str">
        <f t="shared" si="351"/>
        <v/>
      </c>
      <c r="M378" s="685">
        <f t="shared" si="365"/>
        <v>55.328474126791569</v>
      </c>
      <c r="N378" s="686">
        <f t="shared" si="366"/>
        <v>30.409390140462531</v>
      </c>
      <c r="O378" s="776">
        <v>40.160589033929114</v>
      </c>
      <c r="P378" s="691">
        <f t="shared" si="294"/>
        <v>-3.3516946477230469E-2</v>
      </c>
      <c r="Q378" s="665" t="e">
        <f t="shared" si="310"/>
        <v>#N/A</v>
      </c>
      <c r="R378" s="683"/>
      <c r="S378" s="684" t="str">
        <f t="shared" si="311"/>
        <v/>
      </c>
      <c r="T378" s="695">
        <f t="shared" si="319"/>
        <v>0.2988247059390603</v>
      </c>
      <c r="U378" s="728">
        <f t="shared" si="320"/>
        <v>-0.21854217942279353</v>
      </c>
      <c r="V378" s="725">
        <f t="shared" si="325"/>
        <v>3.1963474277765691E-2</v>
      </c>
      <c r="W378" s="726">
        <f t="shared" si="326"/>
        <v>0.22141945167841826</v>
      </c>
      <c r="X378" s="727">
        <f t="shared" si="332"/>
        <v>2.1752683323981614E-2</v>
      </c>
      <c r="Y378" s="724">
        <f t="shared" si="323"/>
        <v>34.929307551498617</v>
      </c>
      <c r="Z378" s="108">
        <f t="shared" si="354"/>
        <v>6.8043152465711701E-2</v>
      </c>
      <c r="AA378" s="723">
        <f t="shared" si="354"/>
        <v>0.26104796967449617</v>
      </c>
      <c r="AB378" s="723">
        <f t="shared" si="354"/>
        <v>-0.12496166474307278</v>
      </c>
      <c r="AC378" s="931">
        <f>[2]Pat!$D378/1000</f>
        <v>176.511</v>
      </c>
      <c r="AD378" s="648">
        <v>1.12665693772214</v>
      </c>
      <c r="AE378" s="649">
        <v>1</v>
      </c>
      <c r="AF378" s="767">
        <v>153.71907965046199</v>
      </c>
      <c r="AG378" s="768">
        <f t="shared" si="295"/>
        <v>156.66792089956644</v>
      </c>
      <c r="AH378" s="769">
        <f t="shared" si="352"/>
        <v>156.66792089956644</v>
      </c>
      <c r="AI378" s="772">
        <f t="shared" si="299"/>
        <v>156.02092448973227</v>
      </c>
      <c r="AJ378" s="662">
        <f t="shared" si="353"/>
        <v>3.9880290743901939E-2</v>
      </c>
      <c r="AK378" s="665" t="e">
        <f t="shared" si="308"/>
        <v>#N/A</v>
      </c>
      <c r="AL378" s="683"/>
      <c r="AM378" s="684" t="str">
        <f t="shared" si="328"/>
        <v/>
      </c>
      <c r="AN378" s="685">
        <f t="shared" si="356"/>
        <v>169.20614375682351</v>
      </c>
      <c r="AO378" s="686">
        <f t="shared" si="357"/>
        <v>124.10567923449227</v>
      </c>
      <c r="AP378" s="776">
        <v>145.87711423801957</v>
      </c>
      <c r="AQ378" s="691">
        <f t="shared" si="296"/>
        <v>6.9536680271599094E-2</v>
      </c>
      <c r="AR378" s="665" t="e">
        <f t="shared" si="312"/>
        <v>#N/A</v>
      </c>
      <c r="AS378" s="683"/>
      <c r="AT378" s="684" t="str">
        <f t="shared" si="313"/>
        <v/>
      </c>
      <c r="AU378" s="695">
        <f t="shared" si="314"/>
        <v>0.13951161121362032</v>
      </c>
      <c r="AV378" s="728">
        <f t="shared" si="315"/>
        <v>-0.13454439363635273</v>
      </c>
      <c r="AW378" s="725">
        <f t="shared" si="329"/>
        <v>0.12670417695419234</v>
      </c>
      <c r="AX378" s="726">
        <f t="shared" si="330"/>
        <v>0.33615451329730917</v>
      </c>
      <c r="AY378" s="727">
        <f t="shared" si="333"/>
        <v>0.13541232432181838</v>
      </c>
      <c r="AZ378" s="724">
        <f t="shared" si="324"/>
        <v>134.81747895729904</v>
      </c>
      <c r="BA378" s="108">
        <f t="shared" si="355"/>
        <v>4.7029155077431911E-2</v>
      </c>
      <c r="BB378" s="723">
        <f t="shared" si="355"/>
        <v>0.1285735137719542</v>
      </c>
      <c r="BC378" s="723">
        <f t="shared" si="355"/>
        <v>-3.4515203617090359E-2</v>
      </c>
      <c r="BD378" s="1387">
        <f>[2]Pat!$F378</f>
        <v>1504</v>
      </c>
      <c r="BE378" s="648">
        <v>1.1605075098595401</v>
      </c>
      <c r="BF378" s="649">
        <v>0</v>
      </c>
      <c r="BG378" s="1374">
        <v>931.89205212025695</v>
      </c>
      <c r="BH378" s="1375">
        <f t="shared" si="339"/>
        <v>1295.9847198076588</v>
      </c>
      <c r="BI378" s="1376">
        <f t="shared" si="338"/>
        <v>931.89205212025695</v>
      </c>
      <c r="BJ378" s="1378">
        <f t="shared" si="341"/>
        <v>929.14474976826398</v>
      </c>
      <c r="BK378" s="335">
        <f t="shared" si="340"/>
        <v>3.9811546427331743E-2</v>
      </c>
      <c r="BL378" s="665" t="e">
        <f t="shared" si="342"/>
        <v>#N/A</v>
      </c>
      <c r="BM378" s="683"/>
      <c r="BN378" s="684" t="str">
        <f t="shared" si="343"/>
        <v/>
      </c>
      <c r="BO378" s="685">
        <f t="shared" si="358"/>
        <v>1146.2505255258388</v>
      </c>
      <c r="BP378" s="686">
        <f t="shared" si="359"/>
        <v>714.55658288077427</v>
      </c>
      <c r="BQ378" s="776">
        <v>1016.917167058059</v>
      </c>
      <c r="BR378" s="691">
        <f t="shared" si="344"/>
        <v>-8.6312258395362385E-2</v>
      </c>
      <c r="BS378" s="665" t="e">
        <f t="shared" si="345"/>
        <v>#N/A</v>
      </c>
      <c r="BT378" s="683"/>
      <c r="BU378" s="684" t="str">
        <f t="shared" si="346"/>
        <v/>
      </c>
      <c r="BV378" s="695">
        <f t="shared" si="347"/>
        <v>0.12893993905634926</v>
      </c>
      <c r="BW378" s="728">
        <f t="shared" si="348"/>
        <v>-0.29789547520039117</v>
      </c>
      <c r="BX378" s="725">
        <f t="shared" si="360"/>
        <v>-8.376293002942925E-2</v>
      </c>
      <c r="BY378" s="726">
        <f t="shared" si="361"/>
        <v>0.12116429506200688</v>
      </c>
      <c r="BZ378" s="943">
        <f t="shared" si="289"/>
        <v>-0.10935792671663247</v>
      </c>
      <c r="CA378" s="947">
        <f t="shared" si="290"/>
        <v>866.25306203927141</v>
      </c>
      <c r="CB378" s="831">
        <f t="shared" si="362"/>
        <v>9.4779206777033151E-2</v>
      </c>
      <c r="CC378" s="723">
        <f t="shared" si="363"/>
        <v>0.2983549397125923</v>
      </c>
      <c r="CD378" s="723">
        <f t="shared" si="364"/>
        <v>-0.10879652615852599</v>
      </c>
      <c r="CE378" s="786">
        <f>[3]OUTM!M378</f>
        <v>171.50951122750291</v>
      </c>
      <c r="CF378" s="779">
        <f>[1]OUTM!$T666</f>
        <v>0</v>
      </c>
      <c r="CG378" s="781">
        <f>[1]OUTM!$U666</f>
        <v>0</v>
      </c>
    </row>
    <row r="379" spans="1:85" ht="13.8" x14ac:dyDescent="0.25">
      <c r="A379" s="14">
        <v>2024.09</v>
      </c>
      <c r="B379" s="931">
        <f>[2]Pat!$B379/1000</f>
        <v>43.874000000000002</v>
      </c>
      <c r="C379" s="648">
        <v>1.05804307501148</v>
      </c>
      <c r="D379" s="649">
        <v>1</v>
      </c>
      <c r="E379" s="767">
        <v>39.678468702556103</v>
      </c>
      <c r="F379" s="768">
        <f t="shared" si="293"/>
        <v>41.46712079706581</v>
      </c>
      <c r="G379" s="769">
        <f t="shared" si="349"/>
        <v>41.46712079706581</v>
      </c>
      <c r="H379" s="772">
        <f t="shared" si="297"/>
        <v>40.78822151234035</v>
      </c>
      <c r="I379" s="662">
        <f t="shared" si="350"/>
        <v>4.9598723202204653E-2</v>
      </c>
      <c r="J379" s="665" t="e">
        <f t="shared" si="309"/>
        <v>#N/A</v>
      </c>
      <c r="K379" s="683"/>
      <c r="L379" s="684" t="str">
        <f t="shared" si="351"/>
        <v/>
      </c>
      <c r="M379" s="685">
        <f t="shared" si="365"/>
        <v>55.328474126791569</v>
      </c>
      <c r="N379" s="686">
        <f t="shared" si="366"/>
        <v>30.409390140462531</v>
      </c>
      <c r="O379" s="776">
        <v>40.427622254155111</v>
      </c>
      <c r="P379" s="691">
        <f t="shared" si="294"/>
        <v>8.9196256934991336E-3</v>
      </c>
      <c r="Q379" s="665" t="e">
        <f t="shared" si="310"/>
        <v>#N/A</v>
      </c>
      <c r="R379" s="683"/>
      <c r="S379" s="684" t="str">
        <f t="shared" si="311"/>
        <v/>
      </c>
      <c r="T379" s="695">
        <f t="shared" si="319"/>
        <v>0.2988247059390603</v>
      </c>
      <c r="U379" s="728">
        <f t="shared" si="320"/>
        <v>-0.21854217942279353</v>
      </c>
      <c r="V379" s="725">
        <f t="shared" si="325"/>
        <v>6.1079218022166648E-2</v>
      </c>
      <c r="W379" s="726">
        <f t="shared" si="326"/>
        <v>0.33146222243068379</v>
      </c>
      <c r="X379" s="727">
        <f t="shared" si="332"/>
        <v>8.5615915279543486E-2</v>
      </c>
      <c r="Y379" s="724">
        <f t="shared" si="323"/>
        <v>35.12496626011766</v>
      </c>
      <c r="Z379" s="108">
        <f t="shared" si="354"/>
        <v>6.8043152465711701E-2</v>
      </c>
      <c r="AA379" s="723">
        <f t="shared" si="354"/>
        <v>0.26104796967449617</v>
      </c>
      <c r="AB379" s="723">
        <f t="shared" si="354"/>
        <v>-0.12496166474307278</v>
      </c>
      <c r="AC379" s="931">
        <f>[2]Pat!$D379/1000</f>
        <v>162.54499999999999</v>
      </c>
      <c r="AD379" s="648">
        <v>1.0187957975037001</v>
      </c>
      <c r="AE379" s="649">
        <v>1</v>
      </c>
      <c r="AF379" s="767">
        <v>157.48607667338101</v>
      </c>
      <c r="AG379" s="768">
        <f t="shared" si="295"/>
        <v>159.54620189666582</v>
      </c>
      <c r="AH379" s="769">
        <f t="shared" si="352"/>
        <v>159.54620189666582</v>
      </c>
      <c r="AI379" s="772">
        <f t="shared" si="299"/>
        <v>158.5271076109193</v>
      </c>
      <c r="AJ379" s="662">
        <f t="shared" si="353"/>
        <v>1.5935475031296296E-2</v>
      </c>
      <c r="AK379" s="665" t="e">
        <f t="shared" si="308"/>
        <v>#N/A</v>
      </c>
      <c r="AL379" s="683"/>
      <c r="AM379" s="684" t="str">
        <f t="shared" si="328"/>
        <v/>
      </c>
      <c r="AN379" s="685">
        <f t="shared" si="356"/>
        <v>169.20614375682351</v>
      </c>
      <c r="AO379" s="686">
        <f t="shared" si="357"/>
        <v>124.10567923449227</v>
      </c>
      <c r="AP379" s="776">
        <v>146.30745315784262</v>
      </c>
      <c r="AQ379" s="691">
        <f t="shared" si="296"/>
        <v>8.3520382518678771E-2</v>
      </c>
      <c r="AR379" s="665" t="e">
        <f t="shared" si="312"/>
        <v>#N/A</v>
      </c>
      <c r="AS379" s="683"/>
      <c r="AT379" s="684" t="str">
        <f t="shared" si="313"/>
        <v/>
      </c>
      <c r="AU379" s="695">
        <f t="shared" si="314"/>
        <v>0.13951161121362032</v>
      </c>
      <c r="AV379" s="728">
        <f t="shared" si="315"/>
        <v>-0.13454439363635273</v>
      </c>
      <c r="AW379" s="725">
        <f t="shared" si="329"/>
        <v>0.20241668128252965</v>
      </c>
      <c r="AX379" s="726">
        <f t="shared" si="330"/>
        <v>0.3486226923288438</v>
      </c>
      <c r="AY379" s="727">
        <f t="shared" si="333"/>
        <v>0.16086759529610095</v>
      </c>
      <c r="AZ379" s="724">
        <f t="shared" si="324"/>
        <v>137.04137046924524</v>
      </c>
      <c r="BA379" s="108">
        <f t="shared" si="355"/>
        <v>4.7029155077431911E-2</v>
      </c>
      <c r="BB379" s="723">
        <f t="shared" si="355"/>
        <v>0.1285735137719542</v>
      </c>
      <c r="BC379" s="723">
        <f t="shared" si="355"/>
        <v>-3.4515203617090359E-2</v>
      </c>
      <c r="BD379" s="1387">
        <f>[2]Pat!$F379</f>
        <v>1029</v>
      </c>
      <c r="BE379" s="648">
        <v>1.1032850421354601</v>
      </c>
      <c r="BF379" s="649">
        <v>1</v>
      </c>
      <c r="BG379" s="1374">
        <v>966.48984131288398</v>
      </c>
      <c r="BH379" s="1375">
        <f t="shared" si="339"/>
        <v>932.66922028447163</v>
      </c>
      <c r="BI379" s="1376">
        <f t="shared" si="338"/>
        <v>932.66922028447163</v>
      </c>
      <c r="BJ379" s="1378">
        <f t="shared" si="341"/>
        <v>962.29676636399267</v>
      </c>
      <c r="BK379" s="335">
        <f t="shared" si="340"/>
        <v>3.5058352907912836E-2</v>
      </c>
      <c r="BL379" s="665" t="e">
        <f t="shared" si="342"/>
        <v>#N/A</v>
      </c>
      <c r="BM379" s="683"/>
      <c r="BN379" s="684" t="str">
        <f t="shared" si="343"/>
        <v/>
      </c>
      <c r="BO379" s="685">
        <f t="shared" si="358"/>
        <v>1146.2505255258388</v>
      </c>
      <c r="BP379" s="686">
        <f t="shared" si="359"/>
        <v>714.55658288077427</v>
      </c>
      <c r="BQ379" s="776">
        <v>1016.7399573266729</v>
      </c>
      <c r="BR379" s="691">
        <f t="shared" si="344"/>
        <v>-5.3546819489447839E-2</v>
      </c>
      <c r="BS379" s="665" t="e">
        <f t="shared" si="345"/>
        <v>#N/A</v>
      </c>
      <c r="BT379" s="683"/>
      <c r="BU379" s="684" t="str">
        <f t="shared" si="346"/>
        <v/>
      </c>
      <c r="BV379" s="695">
        <f t="shared" si="347"/>
        <v>0.12893993905634926</v>
      </c>
      <c r="BW379" s="728">
        <f t="shared" si="348"/>
        <v>-0.29789547520039117</v>
      </c>
      <c r="BX379" s="725">
        <f t="shared" si="360"/>
        <v>-4.185807666218655E-2</v>
      </c>
      <c r="BY379" s="726">
        <f t="shared" si="361"/>
        <v>0.2142363194064596</v>
      </c>
      <c r="BZ379" s="943">
        <f t="shared" si="289"/>
        <v>-4.488506341368248E-2</v>
      </c>
      <c r="CA379" s="947">
        <f t="shared" si="290"/>
        <v>862.74976302921823</v>
      </c>
      <c r="CB379" s="831">
        <f t="shared" si="362"/>
        <v>9.4779206777033151E-2</v>
      </c>
      <c r="CC379" s="723">
        <f t="shared" si="363"/>
        <v>0.2983549397125923</v>
      </c>
      <c r="CD379" s="723">
        <f t="shared" si="364"/>
        <v>-0.10879652615852599</v>
      </c>
      <c r="CE379" s="786">
        <f>[3]OUTM!M379</f>
        <v>172.15839693000589</v>
      </c>
      <c r="CF379" s="779">
        <f>[1]OUTM!$T667</f>
        <v>0</v>
      </c>
      <c r="CG379" s="781">
        <f>[1]OUTM!$U667</f>
        <v>0</v>
      </c>
    </row>
    <row r="380" spans="1:85" ht="13.8" x14ac:dyDescent="0.25">
      <c r="A380" s="14">
        <v>2024.1</v>
      </c>
      <c r="B380" s="931">
        <f>[2]Pat!$B380/1000</f>
        <v>44.695</v>
      </c>
      <c r="C380" s="648">
        <v>1.0798162531958</v>
      </c>
      <c r="D380" s="649">
        <v>1</v>
      </c>
      <c r="E380" s="767">
        <v>41.491242981213901</v>
      </c>
      <c r="F380" s="768">
        <f t="shared" si="293"/>
        <v>41.391301406810349</v>
      </c>
      <c r="G380" s="769">
        <f t="shared" si="349"/>
        <v>41.391301406810349</v>
      </c>
      <c r="H380" s="772">
        <f t="shared" si="297"/>
        <v>41.344797953649923</v>
      </c>
      <c r="I380" s="662">
        <f t="shared" si="350"/>
        <v>1.3553257014831101E-2</v>
      </c>
      <c r="J380" s="665" t="e">
        <f t="shared" si="309"/>
        <v>#N/A</v>
      </c>
      <c r="K380" s="683"/>
      <c r="L380" s="684" t="str">
        <f t="shared" si="351"/>
        <v/>
      </c>
      <c r="M380" s="685">
        <f t="shared" si="365"/>
        <v>55.328474126791569</v>
      </c>
      <c r="N380" s="686">
        <f t="shared" si="366"/>
        <v>30.409390140462531</v>
      </c>
      <c r="O380" s="776">
        <v>40.699271201587443</v>
      </c>
      <c r="P380" s="691">
        <f t="shared" si="294"/>
        <v>1.5860892173354291E-2</v>
      </c>
      <c r="Q380" s="665" t="e">
        <f t="shared" si="310"/>
        <v>#N/A</v>
      </c>
      <c r="R380" s="683"/>
      <c r="S380" s="684" t="str">
        <f t="shared" si="311"/>
        <v/>
      </c>
      <c r="T380" s="695">
        <f t="shared" si="319"/>
        <v>0.2988247059390603</v>
      </c>
      <c r="U380" s="728">
        <f t="shared" si="320"/>
        <v>-0.21854217942279353</v>
      </c>
      <c r="V380" s="725">
        <f t="shared" si="325"/>
        <v>4.3698315534494769E-2</v>
      </c>
      <c r="W380" s="726">
        <f t="shared" si="326"/>
        <v>0.35119131753005361</v>
      </c>
      <c r="X380" s="727">
        <f t="shared" si="332"/>
        <v>0.11930756117464369</v>
      </c>
      <c r="Y380" s="724">
        <f t="shared" si="323"/>
        <v>35.269220750759054</v>
      </c>
      <c r="Z380" s="108">
        <f t="shared" si="354"/>
        <v>6.8043152465711701E-2</v>
      </c>
      <c r="AA380" s="723">
        <f t="shared" si="354"/>
        <v>0.26104796967449617</v>
      </c>
      <c r="AB380" s="723">
        <f t="shared" si="354"/>
        <v>-0.12496166474307278</v>
      </c>
      <c r="AC380" s="931">
        <f>[2]Pat!$D380/1000</f>
        <v>171.642</v>
      </c>
      <c r="AD380" s="648">
        <v>1.0839536045359699</v>
      </c>
      <c r="AE380" s="649">
        <v>1</v>
      </c>
      <c r="AF380" s="767">
        <v>160.24405587462201</v>
      </c>
      <c r="AG380" s="768">
        <f t="shared" si="295"/>
        <v>158.34810575077915</v>
      </c>
      <c r="AH380" s="769">
        <f t="shared" si="352"/>
        <v>158.34810575077915</v>
      </c>
      <c r="AI380" s="772">
        <f t="shared" si="299"/>
        <v>158.86972097898212</v>
      </c>
      <c r="AJ380" s="662">
        <f t="shared" si="353"/>
        <v>2.1588968147979574E-3</v>
      </c>
      <c r="AK380" s="665" t="e">
        <f t="shared" si="308"/>
        <v>#N/A</v>
      </c>
      <c r="AL380" s="683"/>
      <c r="AM380" s="684" t="str">
        <f t="shared" si="328"/>
        <v/>
      </c>
      <c r="AN380" s="685">
        <f t="shared" si="356"/>
        <v>169.20614375682351</v>
      </c>
      <c r="AO380" s="686">
        <f t="shared" si="357"/>
        <v>124.10567923449227</v>
      </c>
      <c r="AP380" s="776">
        <v>146.74068973037296</v>
      </c>
      <c r="AQ380" s="691">
        <f t="shared" si="296"/>
        <v>8.2656223511661908E-2</v>
      </c>
      <c r="AR380" s="665" t="e">
        <f t="shared" si="312"/>
        <v>#N/A</v>
      </c>
      <c r="AS380" s="683"/>
      <c r="AT380" s="684" t="str">
        <f t="shared" si="313"/>
        <v/>
      </c>
      <c r="AU380" s="695">
        <f t="shared" si="314"/>
        <v>0.13951161121362032</v>
      </c>
      <c r="AV380" s="728">
        <f t="shared" si="315"/>
        <v>-0.13454439363635273</v>
      </c>
      <c r="AW380" s="725">
        <f t="shared" si="329"/>
        <v>0.19808271961988599</v>
      </c>
      <c r="AX380" s="726">
        <f t="shared" si="330"/>
        <v>0.31372232722511861</v>
      </c>
      <c r="AY380" s="727">
        <f t="shared" si="333"/>
        <v>0.17528255380325253</v>
      </c>
      <c r="AZ380" s="724">
        <f t="shared" si="324"/>
        <v>139.23023897566699</v>
      </c>
      <c r="BA380" s="108">
        <f t="shared" si="355"/>
        <v>4.7029155077431911E-2</v>
      </c>
      <c r="BB380" s="723">
        <f t="shared" si="355"/>
        <v>0.1285735137719542</v>
      </c>
      <c r="BC380" s="723">
        <f t="shared" si="355"/>
        <v>-3.4515203617090359E-2</v>
      </c>
      <c r="BD380" s="1387">
        <f>[2]Pat!$F380</f>
        <v>1242</v>
      </c>
      <c r="BE380" s="648">
        <v>1.1806571032997999</v>
      </c>
      <c r="BF380" s="649">
        <v>1</v>
      </c>
      <c r="BG380" s="1374">
        <v>995.28506458988795</v>
      </c>
      <c r="BH380" s="1375">
        <f t="shared" si="339"/>
        <v>1051.9565727667703</v>
      </c>
      <c r="BI380" s="1376">
        <f t="shared" si="338"/>
        <v>1051.9565727667703</v>
      </c>
      <c r="BJ380" s="1378">
        <f t="shared" si="341"/>
        <v>993.68373573337351</v>
      </c>
      <c r="BK380" s="335">
        <f t="shared" si="340"/>
        <v>3.2096090685607974E-2</v>
      </c>
      <c r="BL380" s="665" t="e">
        <f t="shared" si="342"/>
        <v>#N/A</v>
      </c>
      <c r="BM380" s="683"/>
      <c r="BN380" s="684" t="str">
        <f t="shared" si="343"/>
        <v/>
      </c>
      <c r="BO380" s="685">
        <f t="shared" si="358"/>
        <v>1146.2505255258388</v>
      </c>
      <c r="BP380" s="686">
        <f t="shared" si="359"/>
        <v>714.55658288077427</v>
      </c>
      <c r="BQ380" s="776">
        <v>1016.558450589538</v>
      </c>
      <c r="BR380" s="691">
        <f t="shared" si="344"/>
        <v>-2.2502114701716036E-2</v>
      </c>
      <c r="BS380" s="665" t="e">
        <f t="shared" si="345"/>
        <v>#N/A</v>
      </c>
      <c r="BT380" s="683"/>
      <c r="BU380" s="684" t="str">
        <f t="shared" si="346"/>
        <v/>
      </c>
      <c r="BV380" s="695">
        <f t="shared" si="347"/>
        <v>0.12893993905634926</v>
      </c>
      <c r="BW380" s="728">
        <f t="shared" si="348"/>
        <v>-0.29789547520039117</v>
      </c>
      <c r="BX380" s="725">
        <f t="shared" si="360"/>
        <v>-3.0920091900884072E-2</v>
      </c>
      <c r="BY380" s="726">
        <f t="shared" si="361"/>
        <v>0.29803425290009122</v>
      </c>
      <c r="BZ380" s="943">
        <f t="shared" si="289"/>
        <v>2.6117996336015414E-2</v>
      </c>
      <c r="CA380" s="947">
        <f t="shared" si="290"/>
        <v>860.10766989767262</v>
      </c>
      <c r="CB380" s="831">
        <f t="shared" si="362"/>
        <v>9.4779206777033151E-2</v>
      </c>
      <c r="CC380" s="723">
        <f t="shared" si="363"/>
        <v>0.2983549397125923</v>
      </c>
      <c r="CD380" s="723">
        <f t="shared" si="364"/>
        <v>-0.10879652615852599</v>
      </c>
      <c r="CE380" s="786">
        <f>[3]OUTM!M380</f>
        <v>178.97734935067007</v>
      </c>
      <c r="CF380" s="779">
        <f>[1]OUTM!$T668</f>
        <v>0</v>
      </c>
      <c r="CG380" s="781">
        <f>[1]OUTM!$U668</f>
        <v>0</v>
      </c>
    </row>
    <row r="381" spans="1:85" ht="13.8" x14ac:dyDescent="0.25">
      <c r="A381" s="14">
        <v>2024.11</v>
      </c>
      <c r="B381" s="931">
        <f>[2]Pat!$B381/1000</f>
        <v>36.426000000000002</v>
      </c>
      <c r="C381" s="648">
        <v>0.88564237736811602</v>
      </c>
      <c r="D381" s="649">
        <v>1</v>
      </c>
      <c r="E381" s="767">
        <v>43.504758077680499</v>
      </c>
      <c r="F381" s="768">
        <f t="shared" si="293"/>
        <v>41.129468203913177</v>
      </c>
      <c r="G381" s="769">
        <f t="shared" si="349"/>
        <v>41.129468203913177</v>
      </c>
      <c r="H381" s="772">
        <f t="shared" si="297"/>
        <v>42.098162287113851</v>
      </c>
      <c r="I381" s="662">
        <f t="shared" si="350"/>
        <v>1.8057480274766769E-2</v>
      </c>
      <c r="J381" s="665" t="e">
        <f t="shared" si="309"/>
        <v>#N/A</v>
      </c>
      <c r="K381" s="683"/>
      <c r="L381" s="684" t="str">
        <f t="shared" si="351"/>
        <v/>
      </c>
      <c r="M381" s="685">
        <f t="shared" si="365"/>
        <v>55.328474126791569</v>
      </c>
      <c r="N381" s="686">
        <f t="shared" si="366"/>
        <v>30.409390140462531</v>
      </c>
      <c r="O381" s="776">
        <v>40.974980143927603</v>
      </c>
      <c r="P381" s="691">
        <f t="shared" si="294"/>
        <v>2.7411413971184073E-2</v>
      </c>
      <c r="Q381" s="665" t="e">
        <f t="shared" si="310"/>
        <v>#N/A</v>
      </c>
      <c r="R381" s="683"/>
      <c r="S381" s="684" t="str">
        <f t="shared" si="311"/>
        <v/>
      </c>
      <c r="T381" s="695">
        <f t="shared" si="319"/>
        <v>0.2988247059390603</v>
      </c>
      <c r="U381" s="728">
        <f t="shared" si="320"/>
        <v>-0.21854217942279353</v>
      </c>
      <c r="V381" s="725">
        <f t="shared" si="325"/>
        <v>9.4764577149950568E-2</v>
      </c>
      <c r="W381" s="726">
        <f t="shared" si="326"/>
        <v>0.38646468769473508</v>
      </c>
      <c r="X381" s="727">
        <f t="shared" si="332"/>
        <v>0.15913637860484386</v>
      </c>
      <c r="Y381" s="724">
        <f t="shared" si="323"/>
        <v>35.572894453093163</v>
      </c>
      <c r="Z381" s="108">
        <f t="shared" si="354"/>
        <v>6.8043152465711701E-2</v>
      </c>
      <c r="AA381" s="723">
        <f t="shared" si="354"/>
        <v>0.26104796967449617</v>
      </c>
      <c r="AB381" s="723">
        <f t="shared" si="354"/>
        <v>-0.12496166474307278</v>
      </c>
      <c r="AC381" s="931">
        <f>[2]Pat!$D381/1000</f>
        <v>151.244</v>
      </c>
      <c r="AD381" s="648">
        <v>1.0192493989826901</v>
      </c>
      <c r="AE381" s="649">
        <v>0.233544398782176</v>
      </c>
      <c r="AF381" s="767">
        <v>162.542189139166</v>
      </c>
      <c r="AG381" s="768">
        <f t="shared" si="295"/>
        <v>148.38762735691208</v>
      </c>
      <c r="AH381" s="769">
        <f t="shared" si="352"/>
        <v>159.23647051770433</v>
      </c>
      <c r="AI381" s="772">
        <f t="shared" si="299"/>
        <v>159.94694766767071</v>
      </c>
      <c r="AJ381" s="662">
        <f t="shared" si="353"/>
        <v>6.7576817276709337E-3</v>
      </c>
      <c r="AK381" s="665" t="e">
        <f t="shared" si="308"/>
        <v>#N/A</v>
      </c>
      <c r="AL381" s="683"/>
      <c r="AM381" s="684" t="str">
        <f t="shared" si="328"/>
        <v/>
      </c>
      <c r="AN381" s="685">
        <f t="shared" ref="AN381:AN397" si="367">MAX(AI372:AI390)</f>
        <v>169.20614375682351</v>
      </c>
      <c r="AO381" s="686">
        <f t="shared" ref="AO381:AO397" si="368">MIN(AI372:AI390)</f>
        <v>124.10567923449227</v>
      </c>
      <c r="AP381" s="776">
        <v>147.17614733544843</v>
      </c>
      <c r="AQ381" s="691">
        <f t="shared" si="296"/>
        <v>8.6772215222584048E-2</v>
      </c>
      <c r="AR381" s="665" t="e">
        <f t="shared" si="312"/>
        <v>#N/A</v>
      </c>
      <c r="AS381" s="683"/>
      <c r="AT381" s="684" t="str">
        <f t="shared" si="313"/>
        <v/>
      </c>
      <c r="AU381" s="695">
        <f t="shared" si="314"/>
        <v>0.13951161121362032</v>
      </c>
      <c r="AV381" s="728">
        <f t="shared" si="315"/>
        <v>-0.13454439363635273</v>
      </c>
      <c r="AW381" s="725">
        <f t="shared" si="329"/>
        <v>0.18503070825504708</v>
      </c>
      <c r="AX381" s="726">
        <f t="shared" si="330"/>
        <v>0.29186376345459841</v>
      </c>
      <c r="AY381" s="727">
        <f t="shared" si="333"/>
        <v>0.19383727996457289</v>
      </c>
      <c r="AZ381" s="724">
        <f t="shared" si="324"/>
        <v>141.31141549455518</v>
      </c>
      <c r="BA381" s="108">
        <f t="shared" si="355"/>
        <v>4.7029155077431911E-2</v>
      </c>
      <c r="BB381" s="723">
        <f t="shared" si="355"/>
        <v>0.1285735137719542</v>
      </c>
      <c r="BC381" s="723">
        <f t="shared" si="355"/>
        <v>-3.4515203617090359E-2</v>
      </c>
      <c r="BD381" s="1387">
        <f>[2]Pat!$F381</f>
        <v>981</v>
      </c>
      <c r="BE381" s="648">
        <v>1.04567212618683</v>
      </c>
      <c r="BF381" s="649">
        <v>1</v>
      </c>
      <c r="BG381" s="1374">
        <v>1021.5129621109</v>
      </c>
      <c r="BH381" s="1375">
        <f t="shared" si="339"/>
        <v>938.1525771154819</v>
      </c>
      <c r="BI381" s="1376">
        <f t="shared" si="338"/>
        <v>938.1525771154819</v>
      </c>
      <c r="BJ381" s="1378">
        <f t="shared" si="341"/>
        <v>999.3317359317416</v>
      </c>
      <c r="BK381" s="335">
        <f t="shared" si="340"/>
        <v>5.6678088036762582E-3</v>
      </c>
      <c r="BL381" s="665" t="e">
        <f t="shared" si="342"/>
        <v>#N/A</v>
      </c>
      <c r="BM381" s="683"/>
      <c r="BN381" s="684" t="str">
        <f t="shared" si="343"/>
        <v/>
      </c>
      <c r="BO381" s="685">
        <f t="shared" si="358"/>
        <v>1146.2505255258388</v>
      </c>
      <c r="BP381" s="686">
        <f t="shared" si="359"/>
        <v>714.55658288077427</v>
      </c>
      <c r="BQ381" s="776">
        <v>1016.3718777851877</v>
      </c>
      <c r="BR381" s="691">
        <f t="shared" si="344"/>
        <v>-1.6765656573043852E-2</v>
      </c>
      <c r="BS381" s="665" t="e">
        <f t="shared" si="345"/>
        <v>#N/A</v>
      </c>
      <c r="BT381" s="683"/>
      <c r="BU381" s="684" t="str">
        <f t="shared" si="346"/>
        <v/>
      </c>
      <c r="BV381" s="695">
        <f t="shared" si="347"/>
        <v>0.12893993905634926</v>
      </c>
      <c r="BW381" s="728">
        <f t="shared" si="348"/>
        <v>-0.29789547520039117</v>
      </c>
      <c r="BX381" s="725">
        <f t="shared" si="360"/>
        <v>-1.6275503561802629E-2</v>
      </c>
      <c r="BY381" s="726">
        <f t="shared" si="361"/>
        <v>0.31913604084942548</v>
      </c>
      <c r="BZ381" s="943">
        <f t="shared" ref="BZ381:BZ394" si="369">(BJ381/CA374)^BZ$9-1</f>
        <v>6.9817048174300567E-2</v>
      </c>
      <c r="CA381" s="947">
        <f t="shared" si="290"/>
        <v>858.7298597412663</v>
      </c>
      <c r="CB381" s="831">
        <f t="shared" si="362"/>
        <v>9.4779206777033151E-2</v>
      </c>
      <c r="CC381" s="723">
        <f t="shared" si="363"/>
        <v>0.2983549397125923</v>
      </c>
      <c r="CD381" s="723">
        <f t="shared" si="364"/>
        <v>-0.10879652615852599</v>
      </c>
      <c r="CE381" s="786">
        <f>[3]OUTM!M381</f>
        <v>188.87040392614534</v>
      </c>
      <c r="CF381" s="779">
        <f>[1]OUTM!$T669</f>
        <v>0</v>
      </c>
      <c r="CG381" s="781">
        <f>[1]OUTM!$U669</f>
        <v>0</v>
      </c>
    </row>
    <row r="382" spans="1:85" ht="13.8" x14ac:dyDescent="0.25">
      <c r="A382" s="14">
        <v>2024.12</v>
      </c>
      <c r="B382" s="931">
        <f>[2]Pat!$B382/1000</f>
        <v>22.021000000000001</v>
      </c>
      <c r="C382" s="648">
        <v>0.53577339670257795</v>
      </c>
      <c r="D382" s="649">
        <v>0.238201297085983</v>
      </c>
      <c r="E382" s="767">
        <v>45.880914103648003</v>
      </c>
      <c r="F382" s="768">
        <f t="shared" si="293"/>
        <v>41.101331524723768</v>
      </c>
      <c r="G382" s="769">
        <f t="shared" si="349"/>
        <v>44.74241133381868</v>
      </c>
      <c r="H382" s="772">
        <f t="shared" si="297"/>
        <v>44.874639480831291</v>
      </c>
      <c r="I382" s="662">
        <f t="shared" si="350"/>
        <v>6.3868724324670834E-2</v>
      </c>
      <c r="J382" s="665" t="e">
        <f t="shared" si="309"/>
        <v>#N/A</v>
      </c>
      <c r="K382" s="683"/>
      <c r="L382" s="684" t="str">
        <f t="shared" si="351"/>
        <v/>
      </c>
      <c r="M382" s="685">
        <f t="shared" si="365"/>
        <v>55.328474126791569</v>
      </c>
      <c r="N382" s="686">
        <f t="shared" si="366"/>
        <v>30.409390140462531</v>
      </c>
      <c r="O382" s="776">
        <v>41.254196700521703</v>
      </c>
      <c r="P382" s="691">
        <f t="shared" si="294"/>
        <v>8.7759381344681531E-2</v>
      </c>
      <c r="Q382" s="665" t="e">
        <f t="shared" si="310"/>
        <v>#N/A</v>
      </c>
      <c r="R382" s="683"/>
      <c r="S382" s="684" t="str">
        <f t="shared" si="311"/>
        <v/>
      </c>
      <c r="T382" s="695">
        <f t="shared" si="319"/>
        <v>0.2988247059390603</v>
      </c>
      <c r="U382" s="728">
        <f t="shared" si="320"/>
        <v>-0.21854217942279353</v>
      </c>
      <c r="V382" s="725">
        <f t="shared" si="325"/>
        <v>0.24423214436165286</v>
      </c>
      <c r="W382" s="726">
        <f t="shared" si="326"/>
        <v>0.53547682267931229</v>
      </c>
      <c r="X382" s="727">
        <f t="shared" si="332"/>
        <v>0.25089928675313367</v>
      </c>
      <c r="Y382" s="724">
        <f t="shared" si="323"/>
        <v>36.306936828647501</v>
      </c>
      <c r="Z382" s="108">
        <f t="shared" si="354"/>
        <v>6.8043152465711701E-2</v>
      </c>
      <c r="AA382" s="723">
        <f t="shared" si="354"/>
        <v>0.26104796967449617</v>
      </c>
      <c r="AB382" s="723">
        <f t="shared" si="354"/>
        <v>-0.12496166474307278</v>
      </c>
      <c r="AC382" s="931">
        <f>[2]Pat!$D382/1000</f>
        <v>160.654</v>
      </c>
      <c r="AD382" s="648">
        <v>0.98580849178569696</v>
      </c>
      <c r="AE382" s="649">
        <v>1</v>
      </c>
      <c r="AF382" s="767">
        <v>164.66386096457501</v>
      </c>
      <c r="AG382" s="768">
        <f t="shared" si="295"/>
        <v>162.96674388449503</v>
      </c>
      <c r="AH382" s="769">
        <f t="shared" si="352"/>
        <v>162.96674388449503</v>
      </c>
      <c r="AI382" s="772">
        <f t="shared" si="299"/>
        <v>163.32388300552432</v>
      </c>
      <c r="AJ382" s="662">
        <f t="shared" si="353"/>
        <v>2.0893058439871052E-2</v>
      </c>
      <c r="AK382" s="665" t="e">
        <f t="shared" si="308"/>
        <v>#N/A</v>
      </c>
      <c r="AL382" s="683"/>
      <c r="AM382" s="684" t="str">
        <f t="shared" si="328"/>
        <v/>
      </c>
      <c r="AN382" s="685">
        <f t="shared" si="367"/>
        <v>169.20614375682351</v>
      </c>
      <c r="AO382" s="686">
        <f t="shared" si="368"/>
        <v>124.56750517610476</v>
      </c>
      <c r="AP382" s="776">
        <v>147.61321232814703</v>
      </c>
      <c r="AQ382" s="691">
        <f t="shared" si="296"/>
        <v>0.10643133110911629</v>
      </c>
      <c r="AR382" s="665" t="e">
        <f t="shared" si="312"/>
        <v>#N/A</v>
      </c>
      <c r="AS382" s="683"/>
      <c r="AT382" s="684" t="str">
        <f t="shared" si="313"/>
        <v/>
      </c>
      <c r="AU382" s="695">
        <f t="shared" si="314"/>
        <v>0.13951161121362032</v>
      </c>
      <c r="AV382" s="728">
        <f t="shared" si="315"/>
        <v>-0.13372039939159097</v>
      </c>
      <c r="AW382" s="725">
        <f t="shared" si="329"/>
        <v>0.24371863178258368</v>
      </c>
      <c r="AX382" s="726">
        <f t="shared" si="330"/>
        <v>0.30638809896992902</v>
      </c>
      <c r="AY382" s="727">
        <f t="shared" si="333"/>
        <v>0.2228958590749972</v>
      </c>
      <c r="AZ382" s="724">
        <f t="shared" si="324"/>
        <v>143.97848934646504</v>
      </c>
      <c r="BA382" s="108">
        <f t="shared" si="355"/>
        <v>4.7029155077431911E-2</v>
      </c>
      <c r="BB382" s="723">
        <f t="shared" si="355"/>
        <v>0.1285735137719542</v>
      </c>
      <c r="BC382" s="723">
        <f t="shared" si="355"/>
        <v>-3.4515203617090359E-2</v>
      </c>
      <c r="BD382" s="1387">
        <f>[2]Pat!$F382</f>
        <v>995</v>
      </c>
      <c r="BE382" s="648">
        <v>0.93071964593906398</v>
      </c>
      <c r="BF382" s="649">
        <v>1</v>
      </c>
      <c r="BG382" s="1374">
        <v>1049.5536228056101</v>
      </c>
      <c r="BH382" s="1375">
        <f t="shared" si="339"/>
        <v>1069.0652167292326</v>
      </c>
      <c r="BI382" s="1376">
        <f t="shared" si="338"/>
        <v>1069.0652167292326</v>
      </c>
      <c r="BJ382" s="1378">
        <f t="shared" si="341"/>
        <v>1043.054032026304</v>
      </c>
      <c r="BK382" s="335">
        <f t="shared" si="340"/>
        <v>4.2821466568623991E-2</v>
      </c>
      <c r="BL382" s="665" t="e">
        <f t="shared" si="342"/>
        <v>#N/A</v>
      </c>
      <c r="BM382" s="683"/>
      <c r="BN382" s="684" t="str">
        <f t="shared" si="343"/>
        <v/>
      </c>
      <c r="BO382" s="685">
        <f t="shared" si="358"/>
        <v>1146.2505255258388</v>
      </c>
      <c r="BP382" s="686">
        <f t="shared" si="359"/>
        <v>714.55658288077427</v>
      </c>
      <c r="BQ382" s="776">
        <v>1016.1793510841658</v>
      </c>
      <c r="BR382" s="691">
        <f t="shared" si="344"/>
        <v>2.6446789056937092E-2</v>
      </c>
      <c r="BS382" s="665" t="e">
        <f t="shared" si="345"/>
        <v>#N/A</v>
      </c>
      <c r="BT382" s="683"/>
      <c r="BU382" s="684" t="str">
        <f t="shared" si="346"/>
        <v/>
      </c>
      <c r="BV382" s="695">
        <f t="shared" si="347"/>
        <v>0.12893993905634926</v>
      </c>
      <c r="BW382" s="728">
        <f t="shared" si="348"/>
        <v>-0.29789547520039117</v>
      </c>
      <c r="BX382" s="725">
        <f t="shared" si="360"/>
        <v>0.13645915414885645</v>
      </c>
      <c r="BY382" s="726">
        <f>(BJ382/CA381)^BY$9-1</f>
        <v>0.43188499704678818</v>
      </c>
      <c r="BZ382" s="943">
        <f t="shared" si="369"/>
        <v>0.1456076675137814</v>
      </c>
      <c r="CA382" s="947">
        <f t="shared" si="290"/>
        <v>869.16682899075829</v>
      </c>
      <c r="CB382" s="831">
        <f t="shared" si="362"/>
        <v>9.4779206777033151E-2</v>
      </c>
      <c r="CC382" s="723">
        <f t="shared" si="363"/>
        <v>0.2983549397125923</v>
      </c>
      <c r="CD382" s="723">
        <f t="shared" si="364"/>
        <v>-0.10879652615852599</v>
      </c>
      <c r="CE382" s="786">
        <f>[3]OUTM!M382</f>
        <v>191.03480427616029</v>
      </c>
      <c r="CF382" s="779">
        <f>[1]OUTM!$T670</f>
        <v>0</v>
      </c>
      <c r="CG382" s="781">
        <f>[1]OUTM!$U670</f>
        <v>0</v>
      </c>
    </row>
    <row r="383" spans="1:85" ht="13.8" x14ac:dyDescent="0.25">
      <c r="A383" s="14">
        <f>A371+1</f>
        <v>2025.01</v>
      </c>
      <c r="B383" s="931">
        <f>[2]Pat!$B383/1000</f>
        <v>69.792000000000002</v>
      </c>
      <c r="C383" s="648">
        <v>1.42769860753116</v>
      </c>
      <c r="D383" s="649">
        <v>1</v>
      </c>
      <c r="E383" s="767">
        <v>48.552109501098698</v>
      </c>
      <c r="F383" s="768">
        <f t="shared" si="293"/>
        <v>48.884267051774628</v>
      </c>
      <c r="G383" s="769">
        <f t="shared" ref="G383:G394" si="370">D383*F383+(1-D383)*E383</f>
        <v>48.884267051774628</v>
      </c>
      <c r="H383" s="772">
        <f t="shared" si="297"/>
        <v>48.944886053358218</v>
      </c>
      <c r="I383" s="662">
        <f t="shared" ref="I383:I394" si="371">LN(H383/H382)</f>
        <v>8.6822077733062233E-2</v>
      </c>
      <c r="J383" s="665" t="e">
        <f t="shared" si="309"/>
        <v>#N/A</v>
      </c>
      <c r="K383" s="683"/>
      <c r="L383" s="684" t="str">
        <f t="shared" ref="L383:L394" si="372">IF(H383=M383,1,IF(H383=N383,-1,""))</f>
        <v/>
      </c>
      <c r="M383" s="685">
        <f t="shared" si="365"/>
        <v>55.328474126791569</v>
      </c>
      <c r="N383" s="686">
        <f t="shared" si="366"/>
        <v>31.295745414812863</v>
      </c>
      <c r="O383" s="776">
        <v>41.536374322398849</v>
      </c>
      <c r="P383" s="691">
        <f t="shared" ref="P383:P394" si="373">H383/O383-1</f>
        <v>0.17836202248794408</v>
      </c>
      <c r="Q383" s="665" t="e">
        <f t="shared" si="310"/>
        <v>#N/A</v>
      </c>
      <c r="R383" s="683"/>
      <c r="S383" s="684" t="str">
        <f t="shared" si="311"/>
        <v/>
      </c>
      <c r="T383" s="695">
        <f t="shared" si="319"/>
        <v>0.2988247059390603</v>
      </c>
      <c r="U383" s="728">
        <f t="shared" si="320"/>
        <v>-0.2006109927302393</v>
      </c>
      <c r="V383" s="725">
        <f t="shared" si="325"/>
        <v>0.47455305030306216</v>
      </c>
      <c r="W383" s="726">
        <f t="shared" si="326"/>
        <v>0.73571674521085018</v>
      </c>
      <c r="X383" s="727">
        <f t="shared" si="332"/>
        <v>0.37710155909605159</v>
      </c>
      <c r="Y383" s="724">
        <f t="shared" ref="Y383:Y394" si="374">Y382+(H383-H371)/12</f>
        <v>37.619591363105876</v>
      </c>
      <c r="Z383" s="108">
        <f t="shared" si="354"/>
        <v>6.8043152465711701E-2</v>
      </c>
      <c r="AA383" s="723">
        <f t="shared" si="354"/>
        <v>0.26104796967449617</v>
      </c>
      <c r="AB383" s="723">
        <f t="shared" si="354"/>
        <v>-0.12496166474307278</v>
      </c>
      <c r="AC383" s="931">
        <f>[2]Pat!$D383/1000</f>
        <v>170.08799999999999</v>
      </c>
      <c r="AD383" s="648">
        <v>1.01167238404602</v>
      </c>
      <c r="AE383" s="649">
        <v>1</v>
      </c>
      <c r="AF383" s="767">
        <v>166.59355309125999</v>
      </c>
      <c r="AG383" s="768">
        <f t="shared" si="295"/>
        <v>168.12557373540292</v>
      </c>
      <c r="AH383" s="769">
        <f t="shared" ref="AH383:AH394" si="375">AG383*AE383+(1-AE383)*AF383</f>
        <v>168.12557373540292</v>
      </c>
      <c r="AI383" s="772">
        <f t="shared" si="299"/>
        <v>168.30560999633758</v>
      </c>
      <c r="AJ383" s="662">
        <f t="shared" ref="AJ383:AJ394" si="376">LN(AI383/AI382)</f>
        <v>3.0046192339983527E-2</v>
      </c>
      <c r="AK383" s="665" t="e">
        <f t="shared" si="308"/>
        <v>#N/A</v>
      </c>
      <c r="AL383" s="683"/>
      <c r="AM383" s="684" t="str">
        <f t="shared" si="328"/>
        <v/>
      </c>
      <c r="AN383" s="685">
        <f t="shared" si="367"/>
        <v>169.20614375682351</v>
      </c>
      <c r="AO383" s="686">
        <f t="shared" si="368"/>
        <v>128.96802792776637</v>
      </c>
      <c r="AP383" s="776">
        <v>148.05133737092123</v>
      </c>
      <c r="AQ383" s="691">
        <f t="shared" ref="AQ383:AQ394" si="377">AI383/AP383-1</f>
        <v>0.13680573904356019</v>
      </c>
      <c r="AR383" s="665" t="e">
        <f t="shared" si="312"/>
        <v>#N/A</v>
      </c>
      <c r="AS383" s="683"/>
      <c r="AT383" s="684" t="str">
        <f t="shared" si="313"/>
        <v/>
      </c>
      <c r="AU383" s="695">
        <f t="shared" si="314"/>
        <v>0.13951161121362032</v>
      </c>
      <c r="AV383" s="728">
        <f t="shared" si="315"/>
        <v>-0.1056317419748789</v>
      </c>
      <c r="AW383" s="725">
        <f t="shared" si="329"/>
        <v>0.32983980291601034</v>
      </c>
      <c r="AX383" s="726">
        <f t="shared" si="330"/>
        <v>0.33404671999663127</v>
      </c>
      <c r="AY383" s="727">
        <f t="shared" si="333"/>
        <v>0.25683312000847347</v>
      </c>
      <c r="AZ383" s="724">
        <f t="shared" ref="AZ383:AZ394" si="378">AZ382+(AI383-AI371)/12</f>
        <v>147.45722221771783</v>
      </c>
      <c r="BA383" s="108">
        <f t="shared" si="355"/>
        <v>4.7029155077431911E-2</v>
      </c>
      <c r="BB383" s="723">
        <f t="shared" si="355"/>
        <v>0.1285735137719542</v>
      </c>
      <c r="BC383" s="723">
        <f t="shared" si="355"/>
        <v>-3.4515203617090359E-2</v>
      </c>
      <c r="BD383" s="1387">
        <f>[2]Pat!$F383</f>
        <v>916</v>
      </c>
      <c r="BE383" s="648">
        <v>0.83581742840604101</v>
      </c>
      <c r="BF383" s="649">
        <v>1</v>
      </c>
      <c r="BG383" s="1374">
        <v>1079.9092088320299</v>
      </c>
      <c r="BH383" s="1375">
        <f t="shared" si="339"/>
        <v>1095.9331175312682</v>
      </c>
      <c r="BI383" s="1376">
        <f t="shared" si="338"/>
        <v>1095.9331175312682</v>
      </c>
      <c r="BJ383" s="1378">
        <f t="shared" si="341"/>
        <v>1092.0674501643748</v>
      </c>
      <c r="BK383" s="335">
        <f t="shared" si="340"/>
        <v>4.5919663852564213E-2</v>
      </c>
      <c r="BL383" s="665" t="e">
        <f t="shared" si="342"/>
        <v>#N/A</v>
      </c>
      <c r="BM383" s="683"/>
      <c r="BN383" s="684" t="str">
        <f t="shared" si="343"/>
        <v/>
      </c>
      <c r="BO383" s="685">
        <f t="shared" si="358"/>
        <v>1146.2505255258388</v>
      </c>
      <c r="BP383" s="686">
        <f t="shared" si="359"/>
        <v>756.17764042196768</v>
      </c>
      <c r="BQ383" s="776">
        <v>1015.979894182759</v>
      </c>
      <c r="BR383" s="691">
        <f t="shared" si="344"/>
        <v>7.4890808782017926E-2</v>
      </c>
      <c r="BS383" s="665" t="e">
        <f t="shared" si="345"/>
        <v>#N/A</v>
      </c>
      <c r="BT383" s="683"/>
      <c r="BU383" s="684" t="str">
        <f t="shared" si="346"/>
        <v/>
      </c>
      <c r="BV383" s="695">
        <f t="shared" si="347"/>
        <v>0.12893993905634926</v>
      </c>
      <c r="BW383" s="728">
        <f t="shared" si="348"/>
        <v>-0.25688972090761431</v>
      </c>
      <c r="BX383" s="725">
        <f t="shared" si="360"/>
        <v>0.38987412603677507</v>
      </c>
      <c r="BY383" s="726">
        <f t="shared" si="361"/>
        <v>0.52419088042442286</v>
      </c>
      <c r="BZ383" s="943">
        <f t="shared" si="369"/>
        <v>0.22251760241936025</v>
      </c>
      <c r="CA383" s="947">
        <f t="shared" ref="CA383:CA394" si="379">CA382+(BJ383-BJ371)/12</f>
        <v>894.69485072128987</v>
      </c>
      <c r="CB383" s="831">
        <f t="shared" si="362"/>
        <v>9.4779206777033151E-2</v>
      </c>
      <c r="CC383" s="723">
        <f t="shared" si="363"/>
        <v>0.2983549397125923</v>
      </c>
      <c r="CD383" s="723">
        <f t="shared" si="364"/>
        <v>-0.10879652615852599</v>
      </c>
      <c r="CE383" s="786">
        <f>[3]OUTM!M383</f>
        <v>192.38391208874231</v>
      </c>
      <c r="CF383" s="779">
        <f>[1]OUTM!$T671</f>
        <v>0</v>
      </c>
      <c r="CG383" s="781">
        <f>[1]OUTM!$U671</f>
        <v>0</v>
      </c>
    </row>
    <row r="384" spans="1:85" ht="13.8" x14ac:dyDescent="0.25">
      <c r="A384" s="14">
        <f t="shared" ref="A384:A418" si="380">A372+1</f>
        <v>2025.02</v>
      </c>
      <c r="B384" s="931">
        <f>[2]Pat!$B384/1000</f>
        <v>44.759</v>
      </c>
      <c r="C384" s="648">
        <v>0.84025112408459801</v>
      </c>
      <c r="D384" s="649">
        <v>1</v>
      </c>
      <c r="E384" s="767">
        <v>51.202153781358398</v>
      </c>
      <c r="F384" s="768">
        <f t="shared" si="293"/>
        <v>53.268598776064934</v>
      </c>
      <c r="G384" s="769">
        <f t="shared" si="370"/>
        <v>53.268598776064934</v>
      </c>
      <c r="H384" s="772">
        <f t="shared" si="297"/>
        <v>51.741089930062813</v>
      </c>
      <c r="I384" s="662">
        <f t="shared" si="371"/>
        <v>5.5557351401237319E-2</v>
      </c>
      <c r="J384" s="665" t="e">
        <f t="shared" si="309"/>
        <v>#N/A</v>
      </c>
      <c r="K384" s="683"/>
      <c r="L384" s="684" t="str">
        <f t="shared" si="372"/>
        <v/>
      </c>
      <c r="M384" s="685">
        <f t="shared" si="365"/>
        <v>55.328474126791569</v>
      </c>
      <c r="N384" s="686">
        <f t="shared" si="366"/>
        <v>32.422835511289279</v>
      </c>
      <c r="O384" s="776">
        <v>41.820985258318053</v>
      </c>
      <c r="P384" s="691">
        <f t="shared" si="373"/>
        <v>0.23720399245667423</v>
      </c>
      <c r="Q384" s="665" t="e">
        <f t="shared" si="310"/>
        <v>#N/A</v>
      </c>
      <c r="R384" s="683"/>
      <c r="S384" s="684" t="str">
        <f t="shared" si="311"/>
        <v/>
      </c>
      <c r="T384" s="695">
        <f t="shared" si="319"/>
        <v>0.2988247059390603</v>
      </c>
      <c r="U384" s="728">
        <f t="shared" si="320"/>
        <v>-0.17693312980328757</v>
      </c>
      <c r="V384" s="725">
        <f t="shared" si="325"/>
        <v>0.67544364038788918</v>
      </c>
      <c r="W384" s="726">
        <f t="shared" si="326"/>
        <v>0.80113963427054724</v>
      </c>
      <c r="X384" s="727">
        <f t="shared" si="332"/>
        <v>0.46223548154023741</v>
      </c>
      <c r="Y384" s="724">
        <f t="shared" si="374"/>
        <v>39.357846896224842</v>
      </c>
      <c r="Z384" s="108">
        <f t="shared" si="354"/>
        <v>6.8043152465711701E-2</v>
      </c>
      <c r="AA384" s="723">
        <f t="shared" si="354"/>
        <v>0.26104796967449617</v>
      </c>
      <c r="AB384" s="723">
        <f t="shared" si="354"/>
        <v>-0.12496166474307278</v>
      </c>
      <c r="AC384" s="931">
        <f>[2]Pat!$D384/1000</f>
        <v>149.547</v>
      </c>
      <c r="AD384" s="648">
        <v>0.85944305006618804</v>
      </c>
      <c r="AE384" s="649">
        <v>1</v>
      </c>
      <c r="AF384" s="767">
        <v>167.80041740260199</v>
      </c>
      <c r="AG384" s="768">
        <f t="shared" si="295"/>
        <v>174.00454863004938</v>
      </c>
      <c r="AH384" s="769">
        <f t="shared" si="375"/>
        <v>174.00454863004938</v>
      </c>
      <c r="AI384" s="772">
        <f t="shared" si="299"/>
        <v>169.20614375682351</v>
      </c>
      <c r="AJ384" s="662">
        <f t="shared" si="376"/>
        <v>5.3363231796426823E-3</v>
      </c>
      <c r="AK384" s="665">
        <f t="shared" si="308"/>
        <v>174.20614375682351</v>
      </c>
      <c r="AL384" s="683">
        <v>1</v>
      </c>
      <c r="AM384" s="684">
        <f t="shared" si="328"/>
        <v>1</v>
      </c>
      <c r="AN384" s="685">
        <f t="shared" si="367"/>
        <v>169.20614375682351</v>
      </c>
      <c r="AO384" s="686">
        <f t="shared" si="368"/>
        <v>134.99025402908188</v>
      </c>
      <c r="AP384" s="776">
        <v>148.49005669772242</v>
      </c>
      <c r="AQ384" s="691">
        <f t="shared" si="377"/>
        <v>0.13951161121362032</v>
      </c>
      <c r="AR384" s="665">
        <f t="shared" si="312"/>
        <v>174.20614375682351</v>
      </c>
      <c r="AS384" s="683">
        <v>1</v>
      </c>
      <c r="AT384" s="684">
        <f t="shared" si="313"/>
        <v>1</v>
      </c>
      <c r="AU384" s="695">
        <f t="shared" si="314"/>
        <v>0.13951161121362032</v>
      </c>
      <c r="AV384" s="728">
        <f t="shared" si="315"/>
        <v>-6.6529213286175337E-2</v>
      </c>
      <c r="AW384" s="725">
        <f t="shared" si="329"/>
        <v>0.36340371206635824</v>
      </c>
      <c r="AX384" s="726">
        <f t="shared" si="330"/>
        <v>0.28916301955363055</v>
      </c>
      <c r="AY384" s="727">
        <f t="shared" si="333"/>
        <v>0.25680941341808672</v>
      </c>
      <c r="AZ384" s="724">
        <f t="shared" si="378"/>
        <v>151.21559426124543</v>
      </c>
      <c r="BA384" s="108">
        <f t="shared" si="355"/>
        <v>4.7029155077431911E-2</v>
      </c>
      <c r="BB384" s="723">
        <f t="shared" si="355"/>
        <v>0.1285735137719542</v>
      </c>
      <c r="BC384" s="723">
        <f t="shared" si="355"/>
        <v>-3.4515203617090359E-2</v>
      </c>
      <c r="BD384" s="1387">
        <f>[2]Pat!$F384</f>
        <v>986</v>
      </c>
      <c r="BE384" s="648">
        <v>0.67387331349756896</v>
      </c>
      <c r="BF384" s="649">
        <v>0</v>
      </c>
      <c r="BG384" s="1374">
        <v>1107.33834886573</v>
      </c>
      <c r="BH384" s="1375">
        <f t="shared" si="339"/>
        <v>1463.1830349274651</v>
      </c>
      <c r="BI384" s="1376">
        <f t="shared" si="338"/>
        <v>1107.33834886573</v>
      </c>
      <c r="BJ384" s="1378">
        <f t="shared" si="341"/>
        <v>1079.8510738838281</v>
      </c>
      <c r="BK384" s="335">
        <f t="shared" si="340"/>
        <v>-1.1249505889181081E-2</v>
      </c>
      <c r="BL384" s="665" t="e">
        <f t="shared" si="342"/>
        <v>#N/A</v>
      </c>
      <c r="BM384" s="683"/>
      <c r="BN384" s="684" t="str">
        <f t="shared" si="343"/>
        <v/>
      </c>
      <c r="BO384" s="685">
        <f t="shared" si="358"/>
        <v>1146.2505255258388</v>
      </c>
      <c r="BP384" s="686">
        <f t="shared" si="359"/>
        <v>800.57472450718853</v>
      </c>
      <c r="BQ384" s="776">
        <v>1015.7726703135004</v>
      </c>
      <c r="BR384" s="691">
        <f t="shared" si="344"/>
        <v>6.3083409746150343E-2</v>
      </c>
      <c r="BS384" s="665" t="e">
        <f t="shared" si="345"/>
        <v>#N/A</v>
      </c>
      <c r="BT384" s="683"/>
      <c r="BU384" s="684" t="str">
        <f t="shared" si="346"/>
        <v/>
      </c>
      <c r="BV384" s="695">
        <f t="shared" si="347"/>
        <v>0.12893993905634926</v>
      </c>
      <c r="BW384" s="728">
        <f t="shared" si="348"/>
        <v>-0.21313669147551206</v>
      </c>
      <c r="BX384" s="725">
        <f t="shared" si="360"/>
        <v>0.50733572390635717</v>
      </c>
      <c r="BY384" s="726">
        <f t="shared" si="361"/>
        <v>0.41517558102114838</v>
      </c>
      <c r="BZ384" s="943">
        <f t="shared" si="369"/>
        <v>0.22601923055480766</v>
      </c>
      <c r="CA384" s="947">
        <f t="shared" si="379"/>
        <v>924.9826745501739</v>
      </c>
      <c r="CB384" s="831">
        <f t="shared" si="362"/>
        <v>9.4779206777033151E-2</v>
      </c>
      <c r="CC384" s="723">
        <f t="shared" si="363"/>
        <v>0.2983549397125923</v>
      </c>
      <c r="CD384" s="723">
        <f t="shared" si="364"/>
        <v>-0.10879652615852599</v>
      </c>
      <c r="CE384" s="786">
        <f>[3]OUTM!M384</f>
        <v>193.12130925191866</v>
      </c>
      <c r="CF384" s="779">
        <f>[1]OUTM!$T672</f>
        <v>0</v>
      </c>
      <c r="CG384" s="781">
        <f>[1]OUTM!$U672</f>
        <v>0</v>
      </c>
    </row>
    <row r="385" spans="1:85" ht="13.8" x14ac:dyDescent="0.25">
      <c r="A385" s="14">
        <f t="shared" si="380"/>
        <v>2025.03</v>
      </c>
      <c r="B385" s="931">
        <f>[2]Pat!$B385/1000</f>
        <v>48.56</v>
      </c>
      <c r="C385" s="648">
        <v>0.94212790900446097</v>
      </c>
      <c r="D385" s="649">
        <v>1</v>
      </c>
      <c r="E385" s="767">
        <v>53.341341661963597</v>
      </c>
      <c r="F385" s="768">
        <f t="shared" si="293"/>
        <v>51.542895116346742</v>
      </c>
      <c r="G385" s="769">
        <f t="shared" si="370"/>
        <v>51.542895116346742</v>
      </c>
      <c r="H385" s="772">
        <f t="shared" si="297"/>
        <v>53.23030362387253</v>
      </c>
      <c r="I385" s="662">
        <f t="shared" si="371"/>
        <v>2.8375609110377186E-2</v>
      </c>
      <c r="J385" s="665" t="e">
        <f t="shared" si="309"/>
        <v>#N/A</v>
      </c>
      <c r="K385" s="683"/>
      <c r="L385" s="684" t="str">
        <f t="shared" si="372"/>
        <v/>
      </c>
      <c r="M385" s="685">
        <f t="shared" si="365"/>
        <v>55.328474126791569</v>
      </c>
      <c r="N385" s="686">
        <f t="shared" si="366"/>
        <v>33.634912580403991</v>
      </c>
      <c r="O385" s="776">
        <v>42.107540222831332</v>
      </c>
      <c r="P385" s="691">
        <f t="shared" si="373"/>
        <v>0.26415134539277285</v>
      </c>
      <c r="Q385" s="665" t="e">
        <f t="shared" si="310"/>
        <v>#N/A</v>
      </c>
      <c r="R385" s="683"/>
      <c r="S385" s="684" t="str">
        <f t="shared" si="311"/>
        <v/>
      </c>
      <c r="T385" s="695">
        <f t="shared" si="319"/>
        <v>0.2988247059390603</v>
      </c>
      <c r="U385" s="728">
        <f t="shared" si="320"/>
        <v>-0.1515461058031331</v>
      </c>
      <c r="V385" s="725">
        <f t="shared" si="325"/>
        <v>0.75045613798892474</v>
      </c>
      <c r="W385" s="726">
        <f t="shared" si="326"/>
        <v>0.74615078747698371</v>
      </c>
      <c r="X385" s="727">
        <f t="shared" si="332"/>
        <v>0.49847743875971751</v>
      </c>
      <c r="Y385" s="724">
        <f t="shared" si="374"/>
        <v>41.25958968650901</v>
      </c>
      <c r="Z385" s="108">
        <f t="shared" si="354"/>
        <v>6.8043152465711701E-2</v>
      </c>
      <c r="AA385" s="723">
        <f t="shared" si="354"/>
        <v>0.26104796967449617</v>
      </c>
      <c r="AB385" s="723">
        <f t="shared" si="354"/>
        <v>-0.12496166474307278</v>
      </c>
      <c r="AC385" s="931">
        <f>[2]Pat!$D385/1000</f>
        <v>143.12100000000001</v>
      </c>
      <c r="AD385" s="648">
        <v>0.89066578801169505</v>
      </c>
      <c r="AE385" s="649">
        <v>1</v>
      </c>
      <c r="AF385" s="767">
        <v>167.56033844225499</v>
      </c>
      <c r="AG385" s="768">
        <f t="shared" si="295"/>
        <v>160.68990403179237</v>
      </c>
      <c r="AH385" s="769">
        <f t="shared" si="375"/>
        <v>160.68990403179237</v>
      </c>
      <c r="AI385" s="772">
        <f t="shared" si="299"/>
        <v>166.51978499339327</v>
      </c>
      <c r="AJ385" s="662">
        <f t="shared" si="376"/>
        <v>-1.6003625982366664E-2</v>
      </c>
      <c r="AK385" s="665" t="e">
        <f t="shared" si="308"/>
        <v>#N/A</v>
      </c>
      <c r="AL385" s="683"/>
      <c r="AM385" s="684" t="str">
        <f t="shared" si="328"/>
        <v/>
      </c>
      <c r="AN385" s="685">
        <f t="shared" si="367"/>
        <v>169.20614375682351</v>
      </c>
      <c r="AO385" s="686">
        <f t="shared" si="368"/>
        <v>141.93980407803554</v>
      </c>
      <c r="AP385" s="776">
        <v>148.92900970487284</v>
      </c>
      <c r="AQ385" s="691">
        <f t="shared" si="377"/>
        <v>0.11811516992813842</v>
      </c>
      <c r="AR385" s="665" t="e">
        <f t="shared" si="312"/>
        <v>#N/A</v>
      </c>
      <c r="AS385" s="683"/>
      <c r="AT385" s="684" t="str">
        <f t="shared" si="313"/>
        <v/>
      </c>
      <c r="AU385" s="695">
        <f t="shared" si="314"/>
        <v>0.13951161121362032</v>
      </c>
      <c r="AV385" s="728">
        <f t="shared" si="315"/>
        <v>-2.2388099581844956E-2</v>
      </c>
      <c r="AW385" s="725">
        <f t="shared" si="329"/>
        <v>0.33678349548687958</v>
      </c>
      <c r="AX385" s="726">
        <f t="shared" si="330"/>
        <v>0.1948051808577782</v>
      </c>
      <c r="AY385" s="727">
        <f t="shared" si="333"/>
        <v>0.22475960535628703</v>
      </c>
      <c r="AZ385" s="724">
        <f t="shared" si="378"/>
        <v>154.7116175793528</v>
      </c>
      <c r="BA385" s="108">
        <f t="shared" si="355"/>
        <v>4.7029155077431911E-2</v>
      </c>
      <c r="BB385" s="723">
        <f t="shared" si="355"/>
        <v>0.1285735137719542</v>
      </c>
      <c r="BC385" s="723">
        <f t="shared" si="355"/>
        <v>-3.4515203617090359E-2</v>
      </c>
      <c r="BD385" s="1387">
        <f>[2]Pat!$F385</f>
        <v>749</v>
      </c>
      <c r="BE385" s="648">
        <v>0.74328465799825905</v>
      </c>
      <c r="BF385" s="649">
        <v>0.99022163957541098</v>
      </c>
      <c r="BG385" s="1374">
        <v>1120.7119186780201</v>
      </c>
      <c r="BH385" s="1375">
        <f t="shared" si="339"/>
        <v>1007.6893044141835</v>
      </c>
      <c r="BI385" s="1376">
        <f t="shared" si="338"/>
        <v>1008.7944802725846</v>
      </c>
      <c r="BJ385" s="1378">
        <f t="shared" si="341"/>
        <v>1084.7978467564299</v>
      </c>
      <c r="BK385" s="335">
        <f t="shared" si="340"/>
        <v>4.5705162040644851E-3</v>
      </c>
      <c r="BL385" s="665" t="e">
        <f t="shared" si="342"/>
        <v>#N/A</v>
      </c>
      <c r="BM385" s="683"/>
      <c r="BN385" s="684" t="str">
        <f t="shared" si="343"/>
        <v/>
      </c>
      <c r="BO385" s="685">
        <f t="shared" si="358"/>
        <v>1146.2505255258388</v>
      </c>
      <c r="BP385" s="686">
        <f t="shared" si="359"/>
        <v>836.17288919284124</v>
      </c>
      <c r="BQ385" s="776">
        <v>1015.5572377637303</v>
      </c>
      <c r="BR385" s="691">
        <f t="shared" si="344"/>
        <v>6.8179917800761602E-2</v>
      </c>
      <c r="BS385" s="665" t="e">
        <f t="shared" si="345"/>
        <v>#N/A</v>
      </c>
      <c r="BT385" s="683"/>
      <c r="BU385" s="684" t="str">
        <f t="shared" si="346"/>
        <v/>
      </c>
      <c r="BV385" s="695">
        <f t="shared" si="347"/>
        <v>0.12893993905634926</v>
      </c>
      <c r="BW385" s="728">
        <f t="shared" si="348"/>
        <v>-0.1780147289211188</v>
      </c>
      <c r="BX385" s="725">
        <f t="shared" si="360"/>
        <v>0.51814128194440179</v>
      </c>
      <c r="BY385" s="726">
        <f t="shared" si="361"/>
        <v>0.34209091864944785</v>
      </c>
      <c r="BZ385" s="943">
        <f t="shared" si="369"/>
        <v>0.24106883626032594</v>
      </c>
      <c r="CA385" s="947">
        <f t="shared" si="379"/>
        <v>955.83611320647856</v>
      </c>
      <c r="CB385" s="831">
        <f t="shared" si="362"/>
        <v>9.4779206777033151E-2</v>
      </c>
      <c r="CC385" s="723">
        <f t="shared" si="363"/>
        <v>0.2983549397125923</v>
      </c>
      <c r="CD385" s="723">
        <f t="shared" si="364"/>
        <v>-0.10879652615852599</v>
      </c>
      <c r="CE385" s="786">
        <f>[3]OUTM!M385</f>
        <v>188.648617462489</v>
      </c>
      <c r="CF385" s="779">
        <f>[1]OUTM!$T673</f>
        <v>1</v>
      </c>
      <c r="CG385" s="781">
        <f>[1]OUTM!$U673</f>
        <v>1</v>
      </c>
    </row>
    <row r="386" spans="1:85" ht="13.8" x14ac:dyDescent="0.25">
      <c r="A386" s="14">
        <f t="shared" si="380"/>
        <v>2025.04</v>
      </c>
      <c r="B386" s="931">
        <f>[2]Pat!$B386/1000</f>
        <v>55.225000000000001</v>
      </c>
      <c r="C386" s="648">
        <v>0.97627893248054998</v>
      </c>
      <c r="D386" s="649">
        <v>1</v>
      </c>
      <c r="E386" s="767">
        <v>54.6134366272546</v>
      </c>
      <c r="F386" s="768">
        <f t="shared" si="293"/>
        <v>56.566825486731709</v>
      </c>
      <c r="G386" s="769">
        <f>D386*F386+(1-D386)*E386</f>
        <v>56.566825486731709</v>
      </c>
      <c r="H386" s="772">
        <f>IF(H$9="",G386,(G385+2*G386+G387)/4)</f>
        <v>55.064454569190559</v>
      </c>
      <c r="I386" s="662">
        <f t="shared" si="371"/>
        <v>3.3876549182702019E-2</v>
      </c>
      <c r="J386" s="665" t="e">
        <f t="shared" si="309"/>
        <v>#N/A</v>
      </c>
      <c r="K386" s="683"/>
      <c r="L386" s="684" t="str">
        <f t="shared" si="372"/>
        <v/>
      </c>
      <c r="M386" s="685">
        <f t="shared" si="365"/>
        <v>55.328474126791569</v>
      </c>
      <c r="N386" s="686">
        <f t="shared" si="366"/>
        <v>35.924953169587766</v>
      </c>
      <c r="O386" s="776">
        <v>42.395601436745487</v>
      </c>
      <c r="P386" s="691">
        <f t="shared" si="373"/>
        <v>0.2988247059390603</v>
      </c>
      <c r="Q386" s="665" t="e">
        <f t="shared" si="310"/>
        <v>#N/A</v>
      </c>
      <c r="R386" s="683"/>
      <c r="S386" s="684" t="e">
        <f t="shared" si="311"/>
        <v>#N/A</v>
      </c>
      <c r="T386" s="695" t="e">
        <f t="shared" ref="T386:T406" si="381">MAX(P377:P419)</f>
        <v>#N/A</v>
      </c>
      <c r="U386" s="728" t="e">
        <f t="shared" ref="U386:U406" si="382">MIN(P377:P419)</f>
        <v>#N/A</v>
      </c>
      <c r="V386" s="725">
        <f t="shared" si="325"/>
        <v>0.75948691553221548</v>
      </c>
      <c r="W386" s="726">
        <f t="shared" si="326"/>
        <v>0.70376152574722317</v>
      </c>
      <c r="X386" s="727">
        <f t="shared" si="332"/>
        <v>0.53973225963741989</v>
      </c>
      <c r="Y386" s="724">
        <f t="shared" si="374"/>
        <v>43.240315449373817</v>
      </c>
      <c r="Z386" s="108">
        <f t="shared" si="354"/>
        <v>6.8043152465711701E-2</v>
      </c>
      <c r="AA386" s="723">
        <f t="shared" si="354"/>
        <v>0.26104796967449617</v>
      </c>
      <c r="AB386" s="723">
        <f t="shared" si="354"/>
        <v>-0.12496166474307278</v>
      </c>
      <c r="AC386" s="931">
        <f>[2]Pat!$D386/1000</f>
        <v>159.208</v>
      </c>
      <c r="AD386" s="648">
        <v>0.932705715668529</v>
      </c>
      <c r="AE386" s="649">
        <v>1</v>
      </c>
      <c r="AF386" s="767">
        <v>165.46169757894299</v>
      </c>
      <c r="AG386" s="768">
        <f t="shared" si="295"/>
        <v>170.69478327993903</v>
      </c>
      <c r="AH386" s="769">
        <f t="shared" si="375"/>
        <v>170.69478327993903</v>
      </c>
      <c r="AI386" s="772">
        <f t="shared" si="299"/>
        <v>166.00114117558607</v>
      </c>
      <c r="AJ386" s="662">
        <f t="shared" si="376"/>
        <v>-3.1194682654290232E-3</v>
      </c>
      <c r="AK386" s="665" t="e">
        <f t="shared" si="308"/>
        <v>#N/A</v>
      </c>
      <c r="AL386" s="683"/>
      <c r="AM386" s="684" t="str">
        <f t="shared" si="328"/>
        <v/>
      </c>
      <c r="AN386" s="685">
        <f t="shared" si="367"/>
        <v>169.20614375682351</v>
      </c>
      <c r="AO386" s="686">
        <f t="shared" si="368"/>
        <v>149.44963386091734</v>
      </c>
      <c r="AP386" s="776">
        <v>149.36794334885599</v>
      </c>
      <c r="AQ386" s="691">
        <f t="shared" si="377"/>
        <v>0.11135721262414688</v>
      </c>
      <c r="AR386" s="665" t="e">
        <f t="shared" si="312"/>
        <v>#N/A</v>
      </c>
      <c r="AS386" s="683"/>
      <c r="AT386" s="684" t="e">
        <f t="shared" si="313"/>
        <v>#N/A</v>
      </c>
      <c r="AU386" s="695" t="e">
        <f t="shared" ref="AU386:AU406" si="383">MAX(AQ377:AQ419)</f>
        <v>#N/A</v>
      </c>
      <c r="AV386" s="728" t="e">
        <f t="shared" ref="AV386:AV406" si="384">MIN(AQ377:AQ419)</f>
        <v>#N/A</v>
      </c>
      <c r="AW386" s="725">
        <f t="shared" si="329"/>
        <v>0.28714956600376618</v>
      </c>
      <c r="AX386" s="726">
        <f t="shared" si="330"/>
        <v>0.13886022327483172</v>
      </c>
      <c r="AY386" s="727">
        <f t="shared" si="333"/>
        <v>0.20206791487521958</v>
      </c>
      <c r="AZ386" s="724">
        <f t="shared" si="378"/>
        <v>157.79771035000445</v>
      </c>
      <c r="BA386" s="108">
        <f t="shared" si="355"/>
        <v>4.7029155077431911E-2</v>
      </c>
      <c r="BB386" s="723">
        <f t="shared" si="355"/>
        <v>0.1285735137719542</v>
      </c>
      <c r="BC386" s="723">
        <f t="shared" si="355"/>
        <v>-3.4515203617090359E-2</v>
      </c>
      <c r="BD386" s="1387">
        <f>[2]Pat!$F386</f>
        <v>1294</v>
      </c>
      <c r="BE386" s="648">
        <v>1.06566604732457</v>
      </c>
      <c r="BF386" s="649">
        <v>1</v>
      </c>
      <c r="BG386" s="1374">
        <v>1115.1980933407799</v>
      </c>
      <c r="BH386" s="1375">
        <f t="shared" si="339"/>
        <v>1214.2640776148198</v>
      </c>
      <c r="BI386" s="1376">
        <f t="shared" si="338"/>
        <v>1214.2640776148198</v>
      </c>
      <c r="BJ386" s="1378">
        <f t="shared" si="341"/>
        <v>1146.2505255258388</v>
      </c>
      <c r="BK386" s="335">
        <f t="shared" si="340"/>
        <v>5.5102549782592797E-2</v>
      </c>
      <c r="BL386" s="665">
        <f t="shared" si="342"/>
        <v>1246.2505255258388</v>
      </c>
      <c r="BM386" s="683">
        <v>1</v>
      </c>
      <c r="BN386" s="684">
        <f t="shared" si="343"/>
        <v>1</v>
      </c>
      <c r="BO386" s="685">
        <f t="shared" si="358"/>
        <v>1146.2505255258388</v>
      </c>
      <c r="BP386" s="686">
        <f t="shared" si="359"/>
        <v>892.8807137274232</v>
      </c>
      <c r="BQ386" s="776">
        <v>1015.333487522781</v>
      </c>
      <c r="BR386" s="691">
        <f t="shared" si="344"/>
        <v>0.12893993905634926</v>
      </c>
      <c r="BS386" s="665">
        <f t="shared" si="345"/>
        <v>1246.2505255258388</v>
      </c>
      <c r="BT386" s="683">
        <v>1</v>
      </c>
      <c r="BU386" s="684">
        <f t="shared" si="346"/>
        <v>1</v>
      </c>
      <c r="BV386" s="695">
        <f>MAX(BR377:BR394)</f>
        <v>0.12893993905634926</v>
      </c>
      <c r="BW386" s="728">
        <f>MIN(BR377:BR394)</f>
        <v>-0.12212270625074617</v>
      </c>
      <c r="BX386" s="725">
        <f t="shared" si="360"/>
        <v>0.51584821376918777</v>
      </c>
      <c r="BY386" s="726">
        <f t="shared" si="361"/>
        <v>0.39847388957790431</v>
      </c>
      <c r="BZ386" s="943">
        <f t="shared" si="369"/>
        <v>0.31358720984142541</v>
      </c>
      <c r="CA386" s="947">
        <f t="shared" si="379"/>
        <v>988.34218696513449</v>
      </c>
      <c r="CB386" s="831">
        <f t="shared" si="362"/>
        <v>9.4779206777033151E-2</v>
      </c>
      <c r="CC386" s="723">
        <f t="shared" si="363"/>
        <v>0.2983549397125923</v>
      </c>
      <c r="CD386" s="723">
        <f t="shared" si="364"/>
        <v>-0.10879652615852599</v>
      </c>
      <c r="CE386" s="786">
        <f>[3]OUTM!M386</f>
        <v>185.61067976111815</v>
      </c>
      <c r="CF386" s="779">
        <f>[1]OUTM!$T674</f>
        <v>1</v>
      </c>
      <c r="CG386" s="781">
        <f>[1]OUTM!$U674</f>
        <v>1</v>
      </c>
    </row>
    <row r="387" spans="1:85" ht="13.8" x14ac:dyDescent="0.25">
      <c r="A387" s="14">
        <f t="shared" si="380"/>
        <v>2025.05</v>
      </c>
      <c r="B387" s="931">
        <f>[2]Pat!$B387/1000</f>
        <v>56.534999999999997</v>
      </c>
      <c r="C387" s="648">
        <v>1.0171591576716701</v>
      </c>
      <c r="D387" s="649">
        <v>1</v>
      </c>
      <c r="E387" s="767">
        <v>54.897248959446998</v>
      </c>
      <c r="F387" s="768">
        <f>IF(C$8="NIV",B387-C387,B387/C387)</f>
        <v>55.581272186952077</v>
      </c>
      <c r="G387" s="769">
        <f>D387*F387+(1-D387)*E387</f>
        <v>55.581272186952077</v>
      </c>
      <c r="H387" s="772">
        <f>IF(H$9="",G387,(G386+2*G387+G388)/4)</f>
        <v>55.328474126791569</v>
      </c>
      <c r="I387" s="662">
        <f t="shared" si="371"/>
        <v>4.7832784963932583E-3</v>
      </c>
      <c r="J387" s="665" t="e">
        <f t="shared" si="309"/>
        <v>#N/A</v>
      </c>
      <c r="K387" s="683"/>
      <c r="L387" s="684" t="e">
        <f t="shared" si="372"/>
        <v>#N/A</v>
      </c>
      <c r="M387" s="685" t="e">
        <f t="shared" si="365"/>
        <v>#N/A</v>
      </c>
      <c r="N387" s="686" t="e">
        <f t="shared" si="366"/>
        <v>#N/A</v>
      </c>
      <c r="O387" s="776">
        <v>42.684788871456107</v>
      </c>
      <c r="P387" s="691">
        <f t="shared" si="373"/>
        <v>0.29621056094271703</v>
      </c>
      <c r="Q387" s="665" t="e">
        <f t="shared" si="310"/>
        <v>#N/A</v>
      </c>
      <c r="R387" s="683"/>
      <c r="S387" s="684" t="e">
        <f t="shared" si="311"/>
        <v>#N/A</v>
      </c>
      <c r="T387" s="695" t="e">
        <f t="shared" si="381"/>
        <v>#N/A</v>
      </c>
      <c r="U387" s="728" t="e">
        <f t="shared" si="382"/>
        <v>#N/A</v>
      </c>
      <c r="V387" s="725">
        <f t="shared" si="325"/>
        <v>0.70646623758513649</v>
      </c>
      <c r="W387" s="726">
        <f t="shared" si="326"/>
        <v>0.57633651073971692</v>
      </c>
      <c r="X387" s="727">
        <f t="shared" si="332"/>
        <v>0.54074481794521789</v>
      </c>
      <c r="Y387" s="724">
        <f t="shared" si="374"/>
        <v>45.149118667332338</v>
      </c>
      <c r="Z387" s="108">
        <f t="shared" si="354"/>
        <v>6.8043152465711701E-2</v>
      </c>
      <c r="AA387" s="723">
        <f t="shared" si="354"/>
        <v>0.26104796967449617</v>
      </c>
      <c r="AB387" s="723">
        <f t="shared" si="354"/>
        <v>-0.12496166474307278</v>
      </c>
      <c r="AC387" s="931">
        <f>[2]Pat!$D387/1000</f>
        <v>155.01400000000001</v>
      </c>
      <c r="AD387" s="648">
        <v>0.95731919040324798</v>
      </c>
      <c r="AE387" s="649">
        <v>1</v>
      </c>
      <c r="AF387" s="767">
        <v>162.07353966416201</v>
      </c>
      <c r="AG387" s="768">
        <f t="shared" si="295"/>
        <v>161.92509411067383</v>
      </c>
      <c r="AH387" s="769">
        <f t="shared" si="375"/>
        <v>161.92509411067383</v>
      </c>
      <c r="AI387" s="772">
        <f t="shared" si="299"/>
        <v>163.3671275218459</v>
      </c>
      <c r="AJ387" s="662">
        <f t="shared" si="376"/>
        <v>-1.5994678654613476E-2</v>
      </c>
      <c r="AK387" s="665" t="e">
        <f t="shared" si="308"/>
        <v>#N/A</v>
      </c>
      <c r="AL387" s="683"/>
      <c r="AM387" s="684" t="e">
        <f t="shared" si="328"/>
        <v>#N/A</v>
      </c>
      <c r="AN387" s="685" t="e">
        <f t="shared" si="367"/>
        <v>#N/A</v>
      </c>
      <c r="AO387" s="686" t="e">
        <f t="shared" si="368"/>
        <v>#N/A</v>
      </c>
      <c r="AP387" s="776">
        <v>149.80669591936038</v>
      </c>
      <c r="AQ387" s="691">
        <f t="shared" si="377"/>
        <v>9.0519529312528046E-2</v>
      </c>
      <c r="AR387" s="665" t="e">
        <f t="shared" si="312"/>
        <v>#N/A</v>
      </c>
      <c r="AS387" s="683"/>
      <c r="AT387" s="684" t="e">
        <f t="shared" si="313"/>
        <v>#N/A</v>
      </c>
      <c r="AU387" s="695" t="e">
        <f t="shared" si="383"/>
        <v>#N/A</v>
      </c>
      <c r="AV387" s="728" t="e">
        <f t="shared" si="384"/>
        <v>#N/A</v>
      </c>
      <c r="AW387" s="725">
        <f t="shared" si="329"/>
        <v>0.21021423877497547</v>
      </c>
      <c r="AX387" s="726">
        <f t="shared" si="330"/>
        <v>6.613061950739807E-2</v>
      </c>
      <c r="AY387" s="727">
        <f t="shared" si="333"/>
        <v>0.16588002120134493</v>
      </c>
      <c r="AZ387" s="724">
        <f t="shared" si="378"/>
        <v>160.16244980773479</v>
      </c>
      <c r="BA387" s="108">
        <f t="shared" si="355"/>
        <v>4.7029155077431911E-2</v>
      </c>
      <c r="BB387" s="723">
        <f t="shared" si="355"/>
        <v>0.1285735137719542</v>
      </c>
      <c r="BC387" s="723">
        <f t="shared" si="355"/>
        <v>-3.4515203617090359E-2</v>
      </c>
      <c r="BD387" s="1387">
        <f>[2]Pat!$F387</f>
        <v>1337</v>
      </c>
      <c r="BE387" s="648">
        <v>1.1649594149833</v>
      </c>
      <c r="BF387" s="649">
        <v>1</v>
      </c>
      <c r="BG387" s="1374">
        <v>1090.0674299264399</v>
      </c>
      <c r="BH387" s="1375">
        <f t="shared" si="339"/>
        <v>1147.6794666011315</v>
      </c>
      <c r="BI387" s="1376">
        <f t="shared" si="338"/>
        <v>1147.6794666011315</v>
      </c>
      <c r="BJ387" s="1378">
        <f t="shared" si="341"/>
        <v>1131.1473989244987</v>
      </c>
      <c r="BK387" s="335">
        <f t="shared" si="340"/>
        <v>-1.3263688226993132E-2</v>
      </c>
      <c r="BL387" s="665" t="e">
        <f t="shared" si="342"/>
        <v>#N/A</v>
      </c>
      <c r="BM387" s="683"/>
      <c r="BN387" s="684" t="e">
        <f t="shared" si="343"/>
        <v>#N/A</v>
      </c>
      <c r="BO387" s="685" t="e">
        <f t="shared" si="358"/>
        <v>#N/A</v>
      </c>
      <c r="BP387" s="686" t="e">
        <f t="shared" si="359"/>
        <v>#N/A</v>
      </c>
      <c r="BQ387" s="776">
        <v>1015.101670084704</v>
      </c>
      <c r="BR387" s="691">
        <f t="shared" si="344"/>
        <v>0.11431931624160496</v>
      </c>
      <c r="BS387" s="665" t="e">
        <f t="shared" si="345"/>
        <v>#N/A</v>
      </c>
      <c r="BT387" s="683"/>
      <c r="BU387" s="684" t="str">
        <f t="shared" si="346"/>
        <v/>
      </c>
      <c r="BV387" s="695">
        <f t="shared" ref="BV387" si="385">MAX(BR378:BR394)</f>
        <v>0.12893993905634926</v>
      </c>
      <c r="BW387" s="728">
        <f t="shared" ref="BW387" si="386">MIN(BR378:BR394)</f>
        <v>-8.6312258395362385E-2</v>
      </c>
      <c r="BX387" s="725">
        <f t="shared" si="360"/>
        <v>0.4129191995423056</v>
      </c>
      <c r="BY387" s="726">
        <f t="shared" si="361"/>
        <v>0.28294052915462764</v>
      </c>
      <c r="BZ387" s="943">
        <f t="shared" si="369"/>
        <v>0.30079160524366499</v>
      </c>
      <c r="CA387" s="947">
        <f t="shared" si="379"/>
        <v>1015.8899098332437</v>
      </c>
      <c r="CB387" s="831">
        <f t="shared" si="362"/>
        <v>9.4779206777033151E-2</v>
      </c>
      <c r="CC387" s="723">
        <f t="shared" si="363"/>
        <v>0.2983549397125923</v>
      </c>
      <c r="CD387" s="723">
        <f t="shared" si="364"/>
        <v>-0.10879652615852599</v>
      </c>
      <c r="CE387" s="786">
        <f>[3]OUTM!M387</f>
        <v>182.80868958962611</v>
      </c>
      <c r="CF387" s="779">
        <f>[1]OUTM!$T675</f>
        <v>1</v>
      </c>
      <c r="CG387" s="781">
        <f>[1]OUTM!$U675</f>
        <v>1</v>
      </c>
    </row>
    <row r="388" spans="1:85" ht="13.8" x14ac:dyDescent="0.25">
      <c r="A388" s="14">
        <f t="shared" si="380"/>
        <v>2025.06</v>
      </c>
      <c r="B388" s="931">
        <f>[2]Pat!$B388/1000</f>
        <v>52.960999999999999</v>
      </c>
      <c r="C388" s="648">
        <v>0.98836368098119998</v>
      </c>
      <c r="D388" s="649">
        <v>1</v>
      </c>
      <c r="E388" s="767">
        <v>54.4277774726256</v>
      </c>
      <c r="F388" s="768">
        <f t="shared" si="293"/>
        <v>53.584526646530414</v>
      </c>
      <c r="G388" s="769">
        <f t="shared" si="370"/>
        <v>53.584526646530414</v>
      </c>
      <c r="H388" s="772">
        <f>IF(H$9="",G388,(G387+2*G388+G389)/4)</f>
        <v>53.791557071663888</v>
      </c>
      <c r="I388" s="662">
        <f t="shared" si="371"/>
        <v>-2.8171155747398435E-2</v>
      </c>
      <c r="J388" s="665" t="e">
        <f t="shared" si="309"/>
        <v>#N/A</v>
      </c>
      <c r="K388" s="683"/>
      <c r="L388" s="684" t="e">
        <f t="shared" si="372"/>
        <v>#N/A</v>
      </c>
      <c r="M388" s="685" t="e">
        <f t="shared" si="365"/>
        <v>#N/A</v>
      </c>
      <c r="N388" s="686" t="e">
        <f t="shared" si="366"/>
        <v>#N/A</v>
      </c>
      <c r="O388" s="776">
        <v>42.974788276412433</v>
      </c>
      <c r="P388" s="691">
        <f t="shared" si="373"/>
        <v>0.25170033941012937</v>
      </c>
      <c r="Q388" s="665" t="e">
        <f t="shared" si="310"/>
        <v>#N/A</v>
      </c>
      <c r="R388" s="683"/>
      <c r="S388" s="684" t="e">
        <f t="shared" si="311"/>
        <v>#N/A</v>
      </c>
      <c r="T388" s="695" t="e">
        <f t="shared" si="381"/>
        <v>#N/A</v>
      </c>
      <c r="U388" s="728" t="e">
        <f t="shared" si="382"/>
        <v>#N/A</v>
      </c>
      <c r="V388" s="725">
        <f t="shared" si="325"/>
        <v>0.5992774455136638</v>
      </c>
      <c r="W388" s="726">
        <f t="shared" si="326"/>
        <v>0.38174338592046531</v>
      </c>
      <c r="X388" s="727">
        <f t="shared" si="332"/>
        <v>0.48734293706286924</v>
      </c>
      <c r="Y388" s="724">
        <f t="shared" si="374"/>
        <v>46.828839041603999</v>
      </c>
      <c r="Z388" s="108">
        <f t="shared" ref="Z388:AB403" si="387">Z$11</f>
        <v>6.8043152465711701E-2</v>
      </c>
      <c r="AA388" s="723">
        <f t="shared" si="387"/>
        <v>0.26104796967449617</v>
      </c>
      <c r="AB388" s="723">
        <f t="shared" si="387"/>
        <v>-0.12496166474307278</v>
      </c>
      <c r="AC388" s="931">
        <f>[2]Pat!$D388/1000</f>
        <v>143.66900000000001</v>
      </c>
      <c r="AD388" s="648">
        <v>0.90401334678416601</v>
      </c>
      <c r="AE388" s="649">
        <v>1</v>
      </c>
      <c r="AF388" s="767">
        <v>158.30653992936999</v>
      </c>
      <c r="AG388" s="768">
        <f t="shared" si="295"/>
        <v>158.9235385860969</v>
      </c>
      <c r="AH388" s="769">
        <f t="shared" si="375"/>
        <v>158.9235385860969</v>
      </c>
      <c r="AI388" s="772">
        <f t="shared" si="299"/>
        <v>157.81238555199624</v>
      </c>
      <c r="AJ388" s="662">
        <f t="shared" si="376"/>
        <v>-3.4593089975680814E-2</v>
      </c>
      <c r="AK388" s="665" t="e">
        <f t="shared" si="308"/>
        <v>#N/A</v>
      </c>
      <c r="AL388" s="683"/>
      <c r="AM388" s="684" t="e">
        <f t="shared" si="328"/>
        <v>#N/A</v>
      </c>
      <c r="AN388" s="685" t="e">
        <f t="shared" si="367"/>
        <v>#N/A</v>
      </c>
      <c r="AO388" s="686" t="e">
        <f t="shared" si="368"/>
        <v>#N/A</v>
      </c>
      <c r="AP388" s="776">
        <v>150.245192067434</v>
      </c>
      <c r="AQ388" s="691">
        <f t="shared" si="377"/>
        <v>5.0365628213686175E-2</v>
      </c>
      <c r="AR388" s="665" t="e">
        <f t="shared" si="312"/>
        <v>#N/A</v>
      </c>
      <c r="AS388" s="683"/>
      <c r="AT388" s="684" t="e">
        <f t="shared" si="313"/>
        <v>#N/A</v>
      </c>
      <c r="AU388" s="695" t="e">
        <f t="shared" si="383"/>
        <v>#N/A</v>
      </c>
      <c r="AV388" s="728" t="e">
        <f t="shared" si="384"/>
        <v>#N/A</v>
      </c>
      <c r="AW388" s="725">
        <f t="shared" si="329"/>
        <v>0.11182614754938158</v>
      </c>
      <c r="AX388" s="726">
        <f t="shared" si="330"/>
        <v>-2.6920334564344395E-2</v>
      </c>
      <c r="AY388" s="727">
        <f t="shared" si="333"/>
        <v>0.11184765552284026</v>
      </c>
      <c r="AZ388" s="724">
        <f t="shared" si="378"/>
        <v>161.48516493056485</v>
      </c>
      <c r="BA388" s="108">
        <f t="shared" ref="BA388:BC403" si="388">BA$11</f>
        <v>4.7029155077431911E-2</v>
      </c>
      <c r="BB388" s="723">
        <f t="shared" si="388"/>
        <v>0.1285735137719542</v>
      </c>
      <c r="BC388" s="723">
        <f t="shared" si="388"/>
        <v>-3.4515203617090359E-2</v>
      </c>
      <c r="BD388" s="1387">
        <f>[2]Pat!$F388</f>
        <v>974</v>
      </c>
      <c r="BE388" s="648">
        <v>0.95963750384381497</v>
      </c>
      <c r="BF388" s="649">
        <v>1</v>
      </c>
      <c r="BG388" s="1374">
        <v>1050.4705633390399</v>
      </c>
      <c r="BH388" s="1375">
        <f t="shared" si="339"/>
        <v>1014.966584880912</v>
      </c>
      <c r="BI388" s="1376">
        <f t="shared" si="338"/>
        <v>1014.966584880912</v>
      </c>
      <c r="BJ388" s="1378">
        <f t="shared" si="341"/>
        <v>1036.7768097899382</v>
      </c>
      <c r="BK388" s="335">
        <f t="shared" si="340"/>
        <v>-8.7115835570481762E-2</v>
      </c>
      <c r="BL388" s="665" t="e">
        <f t="shared" si="342"/>
        <v>#N/A</v>
      </c>
      <c r="BM388" s="683"/>
      <c r="BN388" s="684" t="e">
        <f t="shared" si="343"/>
        <v>#N/A</v>
      </c>
      <c r="BO388" s="685" t="e">
        <f t="shared" si="358"/>
        <v>#N/A</v>
      </c>
      <c r="BP388" s="686" t="e">
        <f t="shared" si="359"/>
        <v>#N/A</v>
      </c>
      <c r="BQ388" s="776">
        <v>1014.8627156789508</v>
      </c>
      <c r="BR388" s="691">
        <f t="shared" si="344"/>
        <v>2.159316109699283E-2</v>
      </c>
      <c r="BS388" s="665" t="e">
        <f t="shared" si="345"/>
        <v>#N/A</v>
      </c>
      <c r="BT388" s="683"/>
      <c r="BU388" s="684" t="e">
        <f t="shared" si="346"/>
        <v>#N/A</v>
      </c>
      <c r="BV388" s="695" t="e">
        <f t="shared" ref="BV388:BV406" si="389">MAX(BR379:BR419)</f>
        <v>#N/A</v>
      </c>
      <c r="BW388" s="728" t="e">
        <f t="shared" ref="BW388:BW406" si="390">MIN(BR379:BR419)</f>
        <v>#N/A</v>
      </c>
      <c r="BX388" s="725">
        <f t="shared" si="360"/>
        <v>0.2399072287439743</v>
      </c>
      <c r="BY388" s="726">
        <f t="shared" si="361"/>
        <v>3.8287119918688051E-2</v>
      </c>
      <c r="BZ388" s="943">
        <f t="shared" si="369"/>
        <v>0.1982724149173225</v>
      </c>
      <c r="CA388" s="947">
        <f t="shared" si="379"/>
        <v>1032.606903216335</v>
      </c>
      <c r="CB388" s="831">
        <f t="shared" si="362"/>
        <v>9.4779206777033151E-2</v>
      </c>
      <c r="CC388" s="723">
        <f t="shared" si="363"/>
        <v>0.2983549397125923</v>
      </c>
      <c r="CD388" s="723">
        <f t="shared" si="364"/>
        <v>-0.10879652615852599</v>
      </c>
      <c r="CE388" s="786">
        <f>[3]OUTM!M388</f>
        <v>177.96849678048031</v>
      </c>
      <c r="CF388" s="779">
        <f>[1]OUTM!$T676</f>
        <v>1</v>
      </c>
      <c r="CG388" s="781">
        <f>[1]OUTM!$U676</f>
        <v>1</v>
      </c>
    </row>
    <row r="389" spans="1:85" ht="13.8" x14ac:dyDescent="0.25">
      <c r="A389" s="14">
        <f t="shared" si="380"/>
        <v>2025.07</v>
      </c>
      <c r="B389" s="931">
        <f>[2]Pat!$B389/1000</f>
        <v>63.04</v>
      </c>
      <c r="C389" s="648">
        <v>1.20268843279393</v>
      </c>
      <c r="D389" s="649">
        <v>1</v>
      </c>
      <c r="E389" s="767">
        <v>53.376421641394501</v>
      </c>
      <c r="F389" s="768">
        <f t="shared" si="293"/>
        <v>52.415902806642642</v>
      </c>
      <c r="G389" s="769">
        <f t="shared" si="370"/>
        <v>52.415902806642642</v>
      </c>
      <c r="H389" s="772">
        <f t="shared" ref="H389:H394" si="391">IF(H$9="",G389,(G388+2*G389+G390)/4)</f>
        <v>52.835693317215956</v>
      </c>
      <c r="I389" s="662">
        <f t="shared" si="371"/>
        <v>-1.7929550982928619E-2</v>
      </c>
      <c r="J389" s="665" t="e">
        <f t="shared" si="309"/>
        <v>#N/A</v>
      </c>
      <c r="K389" s="683"/>
      <c r="L389" s="684" t="e">
        <f t="shared" si="372"/>
        <v>#N/A</v>
      </c>
      <c r="M389" s="685" t="e">
        <f t="shared" si="365"/>
        <v>#N/A</v>
      </c>
      <c r="N389" s="686" t="e">
        <f t="shared" si="366"/>
        <v>#N/A</v>
      </c>
      <c r="O389" s="776">
        <v>43.26535104844303</v>
      </c>
      <c r="P389" s="691">
        <f t="shared" si="373"/>
        <v>0.22120107746397988</v>
      </c>
      <c r="Q389" s="665" t="e">
        <f t="shared" si="310"/>
        <v>#N/A</v>
      </c>
      <c r="R389" s="683"/>
      <c r="S389" s="684" t="e">
        <f t="shared" si="311"/>
        <v>#N/A</v>
      </c>
      <c r="T389" s="695" t="e">
        <f t="shared" si="381"/>
        <v>#N/A</v>
      </c>
      <c r="U389" s="728" t="e">
        <f t="shared" si="382"/>
        <v>#N/A</v>
      </c>
      <c r="V389" s="725">
        <f t="shared" si="325"/>
        <v>0.47072406936201538</v>
      </c>
      <c r="W389" s="726">
        <f t="shared" si="326"/>
        <v>0.24958080071766608</v>
      </c>
      <c r="X389" s="727">
        <f t="shared" si="332"/>
        <v>0.43357457186019532</v>
      </c>
      <c r="Y389" s="724">
        <f t="shared" si="374"/>
        <v>48.238067387239681</v>
      </c>
      <c r="Z389" s="108">
        <f t="shared" si="387"/>
        <v>6.8043152465711701E-2</v>
      </c>
      <c r="AA389" s="723">
        <f t="shared" si="387"/>
        <v>0.26104796967449617</v>
      </c>
      <c r="AB389" s="723">
        <f t="shared" si="387"/>
        <v>-0.12496166474307278</v>
      </c>
      <c r="AC389" s="931">
        <f>[2]Pat!$D389/1000</f>
        <v>179.489</v>
      </c>
      <c r="AD389" s="648">
        <v>1.1849228627603401</v>
      </c>
      <c r="AE389" s="649">
        <v>1</v>
      </c>
      <c r="AF389" s="767">
        <v>154.91454055491499</v>
      </c>
      <c r="AG389" s="768">
        <f t="shared" si="295"/>
        <v>151.47737092511738</v>
      </c>
      <c r="AH389" s="769">
        <f t="shared" si="375"/>
        <v>151.47737092511738</v>
      </c>
      <c r="AI389" s="772">
        <f t="shared" si="299"/>
        <v>153.39750384801354</v>
      </c>
      <c r="AJ389" s="662">
        <f t="shared" si="376"/>
        <v>-2.837427763080615E-2</v>
      </c>
      <c r="AK389" s="665" t="e">
        <f t="shared" si="308"/>
        <v>#N/A</v>
      </c>
      <c r="AL389" s="683"/>
      <c r="AM389" s="684" t="e">
        <f t="shared" si="328"/>
        <v>#N/A</v>
      </c>
      <c r="AN389" s="685" t="e">
        <f t="shared" si="367"/>
        <v>#N/A</v>
      </c>
      <c r="AO389" s="686" t="e">
        <f t="shared" si="368"/>
        <v>#N/A</v>
      </c>
      <c r="AP389" s="776">
        <v>150.68342685135022</v>
      </c>
      <c r="AQ389" s="691">
        <f t="shared" si="377"/>
        <v>1.801178174253204E-2</v>
      </c>
      <c r="AR389" s="665" t="e">
        <f t="shared" si="312"/>
        <v>#N/A</v>
      </c>
      <c r="AS389" s="683"/>
      <c r="AT389" s="684" t="e">
        <f t="shared" si="313"/>
        <v>#N/A</v>
      </c>
      <c r="AU389" s="695" t="e">
        <f t="shared" si="383"/>
        <v>#N/A</v>
      </c>
      <c r="AV389" s="728" t="e">
        <f t="shared" si="384"/>
        <v>#N/A</v>
      </c>
      <c r="AW389" s="725">
        <f t="shared" si="329"/>
        <v>2.3187523672307586E-2</v>
      </c>
      <c r="AX389" s="726">
        <f t="shared" si="330"/>
        <v>-9.049666128974565E-2</v>
      </c>
      <c r="AY389" s="727">
        <f t="shared" si="333"/>
        <v>6.2722444501318364E-2</v>
      </c>
      <c r="AZ389" s="724">
        <f t="shared" si="378"/>
        <v>161.77485671640213</v>
      </c>
      <c r="BA389" s="108">
        <f t="shared" si="388"/>
        <v>4.7029155077431911E-2</v>
      </c>
      <c r="BB389" s="723">
        <f t="shared" si="388"/>
        <v>0.1285735137719542</v>
      </c>
      <c r="BC389" s="723">
        <f t="shared" si="388"/>
        <v>-3.4515203617090359E-2</v>
      </c>
      <c r="BD389" s="1387">
        <f>[2]Pat!$F389</f>
        <v>1137</v>
      </c>
      <c r="BE389" s="648">
        <v>1.1727759976383401</v>
      </c>
      <c r="BF389" s="649">
        <v>1</v>
      </c>
      <c r="BG389" s="1374">
        <v>1006.14305269598</v>
      </c>
      <c r="BH389" s="1375">
        <f t="shared" si="339"/>
        <v>969.49460279679715</v>
      </c>
      <c r="BI389" s="1376">
        <f t="shared" si="338"/>
        <v>969.49460279679715</v>
      </c>
      <c r="BJ389" s="1378">
        <f t="shared" si="341"/>
        <v>977.47911011458427</v>
      </c>
      <c r="BK389" s="335">
        <f t="shared" si="340"/>
        <v>-5.8895037342713237E-2</v>
      </c>
      <c r="BL389" s="665" t="e">
        <f t="shared" si="342"/>
        <v>#N/A</v>
      </c>
      <c r="BM389" s="683"/>
      <c r="BN389" s="684" t="e">
        <f t="shared" si="343"/>
        <v>#N/A</v>
      </c>
      <c r="BO389" s="685" t="e">
        <f t="shared" si="358"/>
        <v>#N/A</v>
      </c>
      <c r="BP389" s="686" t="e">
        <f t="shared" si="359"/>
        <v>#N/A</v>
      </c>
      <c r="BQ389" s="776">
        <v>1014.6181570569299</v>
      </c>
      <c r="BR389" s="691">
        <f t="shared" si="344"/>
        <v>-3.6603964441237369E-2</v>
      </c>
      <c r="BS389" s="665" t="e">
        <f t="shared" si="345"/>
        <v>#N/A</v>
      </c>
      <c r="BT389" s="683"/>
      <c r="BU389" s="684" t="e">
        <f t="shared" si="346"/>
        <v>#N/A</v>
      </c>
      <c r="BV389" s="695" t="e">
        <f t="shared" si="389"/>
        <v>#N/A</v>
      </c>
      <c r="BW389" s="728" t="e">
        <f t="shared" si="390"/>
        <v>#N/A</v>
      </c>
      <c r="BX389" s="725">
        <f t="shared" si="360"/>
        <v>9.4747702673514178E-2</v>
      </c>
      <c r="BY389" s="726">
        <f t="shared" si="361"/>
        <v>-9.6328269109460907E-2</v>
      </c>
      <c r="BZ389" s="943">
        <f t="shared" si="369"/>
        <v>0.11934552575427881</v>
      </c>
      <c r="CA389" s="947">
        <f t="shared" si="379"/>
        <v>1039.6567695819317</v>
      </c>
      <c r="CB389" s="831">
        <f t="shared" si="362"/>
        <v>9.4779206777033151E-2</v>
      </c>
      <c r="CC389" s="723">
        <f t="shared" si="363"/>
        <v>0.2983549397125923</v>
      </c>
      <c r="CD389" s="723">
        <f t="shared" si="364"/>
        <v>-0.10879652615852599</v>
      </c>
      <c r="CE389" s="786">
        <f>[3]OUTM!M389</f>
        <v>171.82880030527474</v>
      </c>
      <c r="CF389" s="779">
        <f>[1]OUTM!$T677</f>
        <v>1</v>
      </c>
      <c r="CG389" s="781">
        <f>[1]OUTM!$U677</f>
        <v>1</v>
      </c>
    </row>
    <row r="390" spans="1:85" ht="13.8" x14ac:dyDescent="0.25">
      <c r="A390" s="14">
        <f t="shared" si="380"/>
        <v>2025.08</v>
      </c>
      <c r="B390" s="931">
        <f>[2]Pat!$B390/1000</f>
        <v>55.116999999999997</v>
      </c>
      <c r="C390" s="648">
        <v>1.041388745383</v>
      </c>
      <c r="D390" s="649">
        <v>1</v>
      </c>
      <c r="E390" s="767">
        <v>51.9055574702057</v>
      </c>
      <c r="F390" s="768">
        <f t="shared" si="293"/>
        <v>52.926441009048133</v>
      </c>
      <c r="G390" s="769">
        <f t="shared" si="370"/>
        <v>52.926441009048133</v>
      </c>
      <c r="H390" s="772">
        <f t="shared" si="391"/>
        <v>52.289701065302808</v>
      </c>
      <c r="I390" s="662">
        <f t="shared" si="371"/>
        <v>-1.038754079425574E-2</v>
      </c>
      <c r="J390" s="665" t="e">
        <f t="shared" si="309"/>
        <v>#N/A</v>
      </c>
      <c r="K390" s="683"/>
      <c r="L390" s="684" t="e">
        <f t="shared" si="372"/>
        <v>#N/A</v>
      </c>
      <c r="M390" s="685" t="e">
        <f t="shared" si="365"/>
        <v>#N/A</v>
      </c>
      <c r="N390" s="686" t="e">
        <f t="shared" si="366"/>
        <v>#N/A</v>
      </c>
      <c r="O390" s="776">
        <v>43.556284746208213</v>
      </c>
      <c r="P390" s="691">
        <f t="shared" si="373"/>
        <v>0.20050875252519962</v>
      </c>
      <c r="Q390" s="665" t="e">
        <f t="shared" si="310"/>
        <v>#N/A</v>
      </c>
      <c r="R390" s="683"/>
      <c r="S390" s="684" t="e">
        <f t="shared" si="311"/>
        <v>#N/A</v>
      </c>
      <c r="T390" s="695" t="e">
        <f t="shared" si="381"/>
        <v>#N/A</v>
      </c>
      <c r="U390" s="728" t="e">
        <f t="shared" si="382"/>
        <v>#N/A</v>
      </c>
      <c r="V390" s="725">
        <f t="shared" si="325"/>
        <v>0.34716825860369394</v>
      </c>
      <c r="W390" s="726">
        <f t="shared" si="326"/>
        <v>0.16055001901174748</v>
      </c>
      <c r="X390" s="727">
        <f t="shared" si="332"/>
        <v>0.37177221428097518</v>
      </c>
      <c r="Y390" s="724">
        <f t="shared" si="374"/>
        <v>49.36099841594951</v>
      </c>
      <c r="Z390" s="108">
        <f t="shared" si="387"/>
        <v>6.8043152465711701E-2</v>
      </c>
      <c r="AA390" s="723">
        <f t="shared" si="387"/>
        <v>0.26104796967449617</v>
      </c>
      <c r="AB390" s="723">
        <f t="shared" si="387"/>
        <v>-0.12496166474307278</v>
      </c>
      <c r="AC390" s="931">
        <f>[2]Pat!$D390/1000</f>
        <v>167.702</v>
      </c>
      <c r="AD390" s="648">
        <v>1.10539899928601</v>
      </c>
      <c r="AE390" s="649">
        <v>1</v>
      </c>
      <c r="AF390" s="767">
        <v>152.389934644205</v>
      </c>
      <c r="AG390" s="768">
        <f t="shared" si="295"/>
        <v>151.71173495572245</v>
      </c>
      <c r="AH390" s="769">
        <f t="shared" si="375"/>
        <v>151.71173495572245</v>
      </c>
      <c r="AI390" s="772">
        <f t="shared" si="299"/>
        <v>151.0098533058096</v>
      </c>
      <c r="AJ390" s="662">
        <f t="shared" si="376"/>
        <v>-1.5687528256682806E-2</v>
      </c>
      <c r="AK390" s="665" t="e">
        <f t="shared" si="308"/>
        <v>#N/A</v>
      </c>
      <c r="AL390" s="683"/>
      <c r="AM390" s="684" t="e">
        <f t="shared" si="328"/>
        <v>#N/A</v>
      </c>
      <c r="AN390" s="685" t="e">
        <f t="shared" si="367"/>
        <v>#N/A</v>
      </c>
      <c r="AO390" s="686" t="e">
        <f t="shared" si="368"/>
        <v>#N/A</v>
      </c>
      <c r="AP390" s="776">
        <v>151.12143461906817</v>
      </c>
      <c r="AQ390" s="691">
        <f t="shared" si="377"/>
        <v>-7.383553070405835E-4</v>
      </c>
      <c r="AR390" s="665" t="e">
        <f t="shared" si="312"/>
        <v>#N/A</v>
      </c>
      <c r="AS390" s="683"/>
      <c r="AT390" s="684" t="e">
        <f t="shared" si="313"/>
        <v>#N/A</v>
      </c>
      <c r="AU390" s="695" t="e">
        <f t="shared" si="383"/>
        <v>#N/A</v>
      </c>
      <c r="AV390" s="728" t="e">
        <f t="shared" si="384"/>
        <v>#N/A</v>
      </c>
      <c r="AW390" s="725">
        <f t="shared" si="329"/>
        <v>-3.2117943156095397E-2</v>
      </c>
      <c r="AX390" s="726">
        <f t="shared" si="330"/>
        <v>-0.11937825240113087</v>
      </c>
      <c r="AY390" s="727">
        <f t="shared" si="333"/>
        <v>2.3117864167656599E-2</v>
      </c>
      <c r="AZ390" s="724">
        <f t="shared" si="378"/>
        <v>161.35726745107524</v>
      </c>
      <c r="BA390" s="108">
        <f t="shared" si="388"/>
        <v>4.7029155077431911E-2</v>
      </c>
      <c r="BB390" s="723">
        <f t="shared" si="388"/>
        <v>0.1285735137719542</v>
      </c>
      <c r="BC390" s="723">
        <f t="shared" si="388"/>
        <v>-3.4515203617090359E-2</v>
      </c>
      <c r="BD390" s="1387">
        <f>[2]Pat!$F390</f>
        <v>1059</v>
      </c>
      <c r="BE390" s="648">
        <v>1.10778618347723</v>
      </c>
      <c r="BF390" s="649">
        <v>1</v>
      </c>
      <c r="BG390" s="1374">
        <v>965.80256846354405</v>
      </c>
      <c r="BH390" s="1375">
        <f t="shared" si="339"/>
        <v>955.96064998383076</v>
      </c>
      <c r="BI390" s="1376">
        <f t="shared" si="338"/>
        <v>955.96064998383076</v>
      </c>
      <c r="BJ390" s="1378">
        <f t="shared" si="341"/>
        <v>962.6522530206164</v>
      </c>
      <c r="BK390" s="335">
        <f t="shared" si="340"/>
        <v>-1.5284682295892674E-2</v>
      </c>
      <c r="BL390" s="665" t="e">
        <f t="shared" si="342"/>
        <v>#N/A</v>
      </c>
      <c r="BM390" s="683"/>
      <c r="BN390" s="684" t="e">
        <f t="shared" si="343"/>
        <v>#N/A</v>
      </c>
      <c r="BO390" s="685" t="e">
        <f t="shared" si="358"/>
        <v>#N/A</v>
      </c>
      <c r="BP390" s="686" t="e">
        <f t="shared" si="359"/>
        <v>#N/A</v>
      </c>
      <c r="BQ390" s="776">
        <v>1014.3696407503926</v>
      </c>
      <c r="BR390" s="691">
        <f t="shared" si="344"/>
        <v>-5.0984755115026537E-2</v>
      </c>
      <c r="BS390" s="665" t="e">
        <f t="shared" si="345"/>
        <v>#N/A</v>
      </c>
      <c r="BT390" s="683"/>
      <c r="BU390" s="684" t="e">
        <f t="shared" si="346"/>
        <v>#N/A</v>
      </c>
      <c r="BV390" s="695" t="e">
        <f t="shared" si="389"/>
        <v>#N/A</v>
      </c>
      <c r="BW390" s="728" t="e">
        <f t="shared" si="390"/>
        <v>#N/A</v>
      </c>
      <c r="BX390" s="725">
        <f t="shared" si="360"/>
        <v>3.6062737545155876E-2</v>
      </c>
      <c r="BY390" s="726">
        <f t="shared" si="361"/>
        <v>-0.13243801172576586</v>
      </c>
      <c r="BZ390" s="943">
        <f t="shared" si="369"/>
        <v>7.2809755340867532E-2</v>
      </c>
      <c r="CA390" s="947">
        <f t="shared" si="379"/>
        <v>1042.4490615196278</v>
      </c>
      <c r="CB390" s="831">
        <f t="shared" si="362"/>
        <v>9.4779206777033151E-2</v>
      </c>
      <c r="CC390" s="723">
        <f t="shared" si="363"/>
        <v>0.2983549397125923</v>
      </c>
      <c r="CD390" s="723">
        <f t="shared" si="364"/>
        <v>-0.10879652615852599</v>
      </c>
      <c r="CE390" s="786">
        <f>[3]OUTM!M390</f>
        <v>167.60836997171472</v>
      </c>
      <c r="CF390" s="779">
        <f>[1]OUTM!$T678</f>
        <v>1</v>
      </c>
      <c r="CG390" s="781">
        <f>[1]OUTM!$U678</f>
        <v>1</v>
      </c>
    </row>
    <row r="391" spans="1:85" ht="13.8" x14ac:dyDescent="0.25">
      <c r="A391" s="14">
        <f t="shared" si="380"/>
        <v>2025.09</v>
      </c>
      <c r="B391" s="931">
        <f>[2]Pat!$B391/1000</f>
        <v>56.484999999999999</v>
      </c>
      <c r="C391" s="648">
        <v>1.1099425904231</v>
      </c>
      <c r="D391" s="649">
        <v>1</v>
      </c>
      <c r="E391" s="767">
        <v>50.311171393852398</v>
      </c>
      <c r="F391" s="768">
        <f t="shared" si="293"/>
        <v>50.890019436472329</v>
      </c>
      <c r="G391" s="769">
        <f t="shared" si="370"/>
        <v>50.890019436472329</v>
      </c>
      <c r="H391" s="772">
        <f t="shared" si="391"/>
        <v>50.839343166866826</v>
      </c>
      <c r="I391" s="662">
        <f t="shared" si="371"/>
        <v>-2.8128904697386999E-2</v>
      </c>
      <c r="J391" s="665" t="e">
        <f t="shared" si="309"/>
        <v>#N/A</v>
      </c>
      <c r="K391" s="683"/>
      <c r="L391" s="684" t="e">
        <f t="shared" si="372"/>
        <v>#N/A</v>
      </c>
      <c r="M391" s="685" t="e">
        <f t="shared" si="365"/>
        <v>#N/A</v>
      </c>
      <c r="N391" s="686" t="e">
        <f t="shared" si="366"/>
        <v>#N/A</v>
      </c>
      <c r="O391" s="776">
        <v>43.84744661861891</v>
      </c>
      <c r="P391" s="691">
        <f t="shared" si="373"/>
        <v>0.15945960568839479</v>
      </c>
      <c r="Q391" s="665" t="e">
        <f t="shared" si="310"/>
        <v>#N/A</v>
      </c>
      <c r="R391" s="683"/>
      <c r="S391" s="684" t="e">
        <f t="shared" si="311"/>
        <v>#N/A</v>
      </c>
      <c r="T391" s="695" t="e">
        <f t="shared" si="381"/>
        <v>#N/A</v>
      </c>
      <c r="U391" s="728" t="e">
        <f t="shared" si="382"/>
        <v>#N/A</v>
      </c>
      <c r="V391" s="725">
        <f t="shared" si="325"/>
        <v>0.24642216016909546</v>
      </c>
      <c r="W391" s="726">
        <f t="shared" si="326"/>
        <v>5.5991200422508269E-2</v>
      </c>
      <c r="X391" s="727">
        <f t="shared" si="332"/>
        <v>0.27856218350306694</v>
      </c>
      <c r="Y391" s="724">
        <f t="shared" si="374"/>
        <v>50.198591887160049</v>
      </c>
      <c r="Z391" s="108">
        <f t="shared" si="387"/>
        <v>6.8043152465711701E-2</v>
      </c>
      <c r="AA391" s="723">
        <f t="shared" si="387"/>
        <v>0.26104796967449617</v>
      </c>
      <c r="AB391" s="723">
        <f t="shared" si="387"/>
        <v>-0.12496166474307278</v>
      </c>
      <c r="AC391" s="931">
        <f>[2]Pat!$D391/1000</f>
        <v>171.679</v>
      </c>
      <c r="AD391" s="648">
        <v>1.15113747739842</v>
      </c>
      <c r="AE391" s="649">
        <v>1</v>
      </c>
      <c r="AF391" s="767">
        <v>150.84769668491799</v>
      </c>
      <c r="AG391" s="768">
        <f t="shared" si="295"/>
        <v>149.13857238667612</v>
      </c>
      <c r="AH391" s="769">
        <f t="shared" si="375"/>
        <v>149.13857238667612</v>
      </c>
      <c r="AI391" s="772">
        <f t="shared" si="299"/>
        <v>151.30205116230405</v>
      </c>
      <c r="AJ391" s="662">
        <f t="shared" si="376"/>
        <v>1.9330892575982323E-3</v>
      </c>
      <c r="AK391" s="665" t="e">
        <f t="shared" si="308"/>
        <v>#N/A</v>
      </c>
      <c r="AL391" s="683"/>
      <c r="AM391" s="684" t="e">
        <f t="shared" si="328"/>
        <v>#N/A</v>
      </c>
      <c r="AN391" s="685" t="e">
        <f t="shared" si="367"/>
        <v>#N/A</v>
      </c>
      <c r="AO391" s="686" t="e">
        <f t="shared" si="368"/>
        <v>#N/A</v>
      </c>
      <c r="AP391" s="776">
        <v>151.55926381032791</v>
      </c>
      <c r="AQ391" s="691">
        <f t="shared" si="377"/>
        <v>-1.6971093785843605E-3</v>
      </c>
      <c r="AR391" s="665" t="e">
        <f t="shared" si="312"/>
        <v>#N/A</v>
      </c>
      <c r="AS391" s="683"/>
      <c r="AT391" s="684" t="e">
        <f t="shared" si="313"/>
        <v>#N/A</v>
      </c>
      <c r="AU391" s="695" t="e">
        <f t="shared" si="383"/>
        <v>#N/A</v>
      </c>
      <c r="AV391" s="728" t="e">
        <f t="shared" si="384"/>
        <v>#N/A</v>
      </c>
      <c r="AW391" s="725">
        <f t="shared" si="329"/>
        <v>-4.5576157652154059E-2</v>
      </c>
      <c r="AX391" s="726">
        <f t="shared" si="330"/>
        <v>-0.11200278595914659</v>
      </c>
      <c r="AY391" s="727">
        <f t="shared" si="333"/>
        <v>5.4886982078317104E-4</v>
      </c>
      <c r="AZ391" s="724">
        <f t="shared" si="378"/>
        <v>160.75517941369066</v>
      </c>
      <c r="BA391" s="108">
        <f t="shared" si="388"/>
        <v>4.7029155077431911E-2</v>
      </c>
      <c r="BB391" s="723">
        <f t="shared" si="388"/>
        <v>0.1285735137719542</v>
      </c>
      <c r="BC391" s="723">
        <f t="shared" si="388"/>
        <v>-3.4515203617090359E-2</v>
      </c>
      <c r="BD391" s="1387">
        <f>[2]Pat!$F391</f>
        <v>1104</v>
      </c>
      <c r="BE391" s="648">
        <v>1.1390918789928799</v>
      </c>
      <c r="BF391" s="649">
        <v>1</v>
      </c>
      <c r="BG391" s="1374">
        <v>940.44842161609097</v>
      </c>
      <c r="BH391" s="1375">
        <f t="shared" si="339"/>
        <v>969.1931093180068</v>
      </c>
      <c r="BI391" s="1376">
        <f t="shared" si="338"/>
        <v>969.1931093180068</v>
      </c>
      <c r="BJ391" s="1378">
        <f t="shared" si="341"/>
        <v>950.14544563104789</v>
      </c>
      <c r="BK391" s="335">
        <f t="shared" si="340"/>
        <v>-1.3077165068366085E-2</v>
      </c>
      <c r="BL391" s="665" t="e">
        <f t="shared" si="342"/>
        <v>#N/A</v>
      </c>
      <c r="BM391" s="683"/>
      <c r="BN391" s="684" t="e">
        <f t="shared" si="343"/>
        <v>#N/A</v>
      </c>
      <c r="BO391" s="685" t="e">
        <f t="shared" si="358"/>
        <v>#N/A</v>
      </c>
      <c r="BP391" s="686" t="e">
        <f t="shared" si="359"/>
        <v>#N/A</v>
      </c>
      <c r="BQ391" s="776">
        <v>1014.1186204611478</v>
      </c>
      <c r="BR391" s="691">
        <f t="shared" si="344"/>
        <v>-6.3082536440371761E-2</v>
      </c>
      <c r="BS391" s="665" t="e">
        <f t="shared" si="345"/>
        <v>#N/A</v>
      </c>
      <c r="BT391" s="683"/>
      <c r="BU391" s="684" t="e">
        <f t="shared" si="346"/>
        <v>#N/A</v>
      </c>
      <c r="BV391" s="695" t="e">
        <f t="shared" si="389"/>
        <v>#N/A</v>
      </c>
      <c r="BW391" s="728" t="e">
        <f t="shared" si="390"/>
        <v>#N/A</v>
      </c>
      <c r="BX391" s="725">
        <f t="shared" si="360"/>
        <v>-1.2627415115254004E-2</v>
      </c>
      <c r="BY391" s="726">
        <f t="shared" si="361"/>
        <v>-0.15731536807909419</v>
      </c>
      <c r="BZ391" s="943">
        <f t="shared" si="369"/>
        <v>2.6101288655542287E-2</v>
      </c>
      <c r="CA391" s="947">
        <f t="shared" si="379"/>
        <v>1041.4364514585491</v>
      </c>
      <c r="CB391" s="831">
        <f t="shared" si="362"/>
        <v>9.4779206777033151E-2</v>
      </c>
      <c r="CC391" s="723">
        <f t="shared" si="363"/>
        <v>0.2983549397125923</v>
      </c>
      <c r="CD391" s="723">
        <f t="shared" si="364"/>
        <v>-0.10879652615852599</v>
      </c>
      <c r="CE391" s="786">
        <f>[3]OUTM!M391</f>
        <v>169.52035272828525</v>
      </c>
      <c r="CF391" s="779">
        <f>[1]OUTM!$T679</f>
        <v>1</v>
      </c>
      <c r="CG391" s="781">
        <f>[1]OUTM!$U679</f>
        <v>1</v>
      </c>
    </row>
    <row r="392" spans="1:85" ht="13.8" x14ac:dyDescent="0.25">
      <c r="A392" s="14">
        <f t="shared" si="380"/>
        <v>2025.1</v>
      </c>
      <c r="B392" s="931">
        <f>[2]Pat!$B392/1000</f>
        <v>52.558999999999997</v>
      </c>
      <c r="C392" s="648">
        <v>1.0803296094021999</v>
      </c>
      <c r="D392" s="649">
        <v>1</v>
      </c>
      <c r="E392" s="767">
        <v>48.961901110368999</v>
      </c>
      <c r="F392" s="768">
        <f t="shared" si="293"/>
        <v>48.650892785474525</v>
      </c>
      <c r="G392" s="769">
        <f t="shared" si="370"/>
        <v>48.650892785474525</v>
      </c>
      <c r="H392" s="772">
        <f t="shared" si="391"/>
        <v>49.010443524982875</v>
      </c>
      <c r="I392" s="662">
        <f t="shared" si="371"/>
        <v>-3.6637118060735448E-2</v>
      </c>
      <c r="J392" s="665" t="e">
        <f t="shared" si="309"/>
        <v>#N/A</v>
      </c>
      <c r="K392" s="683"/>
      <c r="L392" s="684" t="e">
        <f t="shared" si="372"/>
        <v>#N/A</v>
      </c>
      <c r="M392" s="685" t="e">
        <f t="shared" si="365"/>
        <v>#N/A</v>
      </c>
      <c r="N392" s="686" t="e">
        <f t="shared" si="366"/>
        <v>#N/A</v>
      </c>
      <c r="O392" s="776">
        <v>44.138739259426757</v>
      </c>
      <c r="P392" s="691">
        <f t="shared" si="373"/>
        <v>0.11037252869690128</v>
      </c>
      <c r="Q392" s="665" t="e">
        <f t="shared" si="310"/>
        <v>#N/A</v>
      </c>
      <c r="R392" s="683"/>
      <c r="S392" s="684" t="e">
        <f t="shared" si="311"/>
        <v>#N/A</v>
      </c>
      <c r="T392" s="695" t="e">
        <f t="shared" si="381"/>
        <v>#N/A</v>
      </c>
      <c r="U392" s="728" t="e">
        <f t="shared" si="382"/>
        <v>#N/A</v>
      </c>
      <c r="V392" s="725">
        <f t="shared" si="325"/>
        <v>0.18540774053187081</v>
      </c>
      <c r="W392" s="726">
        <f t="shared" si="326"/>
        <v>-4.3258435084357894E-2</v>
      </c>
      <c r="X392" s="727">
        <f t="shared" si="332"/>
        <v>0.17970434468427232</v>
      </c>
      <c r="Y392" s="724">
        <f t="shared" si="374"/>
        <v>50.837395684771131</v>
      </c>
      <c r="Z392" s="108">
        <f t="shared" si="387"/>
        <v>6.8043152465711701E-2</v>
      </c>
      <c r="AA392" s="723">
        <f t="shared" si="387"/>
        <v>0.26104796967449617</v>
      </c>
      <c r="AB392" s="723">
        <f t="shared" si="387"/>
        <v>-0.12496166474307278</v>
      </c>
      <c r="AC392" s="931">
        <f>[2]Pat!$D392/1000</f>
        <v>166.61199999999999</v>
      </c>
      <c r="AD392" s="648">
        <v>1.07339727244478</v>
      </c>
      <c r="AE392" s="649">
        <v>1</v>
      </c>
      <c r="AF392" s="767">
        <v>150.26347242292499</v>
      </c>
      <c r="AG392" s="768">
        <f t="shared" si="295"/>
        <v>155.21932492014153</v>
      </c>
      <c r="AH392" s="769">
        <f t="shared" si="375"/>
        <v>155.21932492014153</v>
      </c>
      <c r="AI392" s="772">
        <f t="shared" si="299"/>
        <v>151.53641749850121</v>
      </c>
      <c r="AJ392" s="662">
        <f t="shared" si="376"/>
        <v>1.5477979665027934E-3</v>
      </c>
      <c r="AK392" s="665" t="e">
        <f t="shared" si="308"/>
        <v>#N/A</v>
      </c>
      <c r="AL392" s="683"/>
      <c r="AM392" s="684" t="e">
        <f t="shared" si="328"/>
        <v>#N/A</v>
      </c>
      <c r="AN392" s="685" t="e">
        <f t="shared" si="367"/>
        <v>#N/A</v>
      </c>
      <c r="AO392" s="686" t="e">
        <f t="shared" si="368"/>
        <v>#N/A</v>
      </c>
      <c r="AP392" s="776">
        <v>151.99696228552725</v>
      </c>
      <c r="AQ392" s="691">
        <f t="shared" si="377"/>
        <v>-3.0299604682947345E-3</v>
      </c>
      <c r="AR392" s="665" t="e">
        <f t="shared" si="312"/>
        <v>#N/A</v>
      </c>
      <c r="AS392" s="683"/>
      <c r="AT392" s="684" t="e">
        <f t="shared" si="313"/>
        <v>#N/A</v>
      </c>
      <c r="AU392" s="695" t="e">
        <f t="shared" si="383"/>
        <v>#N/A</v>
      </c>
      <c r="AV392" s="728" t="e">
        <f t="shared" si="384"/>
        <v>#N/A</v>
      </c>
      <c r="AW392" s="725">
        <f t="shared" si="329"/>
        <v>-4.6159226788414109E-2</v>
      </c>
      <c r="AX392" s="726">
        <f t="shared" si="330"/>
        <v>-0.10329431643119424</v>
      </c>
      <c r="AY392" s="727">
        <f t="shared" si="333"/>
        <v>-1.9710557639861181E-2</v>
      </c>
      <c r="AZ392" s="724">
        <f t="shared" si="378"/>
        <v>160.14407079031724</v>
      </c>
      <c r="BA392" s="108">
        <f t="shared" si="388"/>
        <v>4.7029155077431911E-2</v>
      </c>
      <c r="BB392" s="723">
        <f t="shared" si="388"/>
        <v>0.1285735137719542</v>
      </c>
      <c r="BC392" s="723">
        <f t="shared" si="388"/>
        <v>-3.4515203617090359E-2</v>
      </c>
      <c r="BD392" s="1387">
        <f>[2]Pat!$F392</f>
        <v>1064</v>
      </c>
      <c r="BE392" s="648">
        <v>1.17408851024725</v>
      </c>
      <c r="BF392" s="649">
        <v>1</v>
      </c>
      <c r="BG392" s="1374">
        <v>939.94529285586304</v>
      </c>
      <c r="BH392" s="1375">
        <f t="shared" si="339"/>
        <v>906.23491390434731</v>
      </c>
      <c r="BI392" s="1376">
        <f t="shared" si="338"/>
        <v>906.23491390434731</v>
      </c>
      <c r="BJ392" s="1378">
        <f t="shared" si="341"/>
        <v>937.08317055102077</v>
      </c>
      <c r="BK392" s="335">
        <f t="shared" si="340"/>
        <v>-1.3843032646408049E-2</v>
      </c>
      <c r="BL392" s="665" t="e">
        <f t="shared" si="342"/>
        <v>#N/A</v>
      </c>
      <c r="BM392" s="683"/>
      <c r="BN392" s="684" t="e">
        <f t="shared" si="343"/>
        <v>#N/A</v>
      </c>
      <c r="BO392" s="685" t="e">
        <f t="shared" si="358"/>
        <v>#N/A</v>
      </c>
      <c r="BP392" s="686" t="e">
        <f t="shared" si="359"/>
        <v>#N/A</v>
      </c>
      <c r="BQ392" s="776">
        <v>1013.866281368742</v>
      </c>
      <c r="BR392" s="691">
        <f t="shared" si="344"/>
        <v>-7.5732976062742985E-2</v>
      </c>
      <c r="BS392" s="665" t="e">
        <f t="shared" si="345"/>
        <v>#N/A</v>
      </c>
      <c r="BT392" s="683"/>
      <c r="BU392" s="684" t="e">
        <f t="shared" si="346"/>
        <v>#N/A</v>
      </c>
      <c r="BV392" s="695" t="e">
        <f t="shared" si="389"/>
        <v>#N/A</v>
      </c>
      <c r="BW392" s="728" t="e">
        <f t="shared" si="390"/>
        <v>#N/A</v>
      </c>
      <c r="BX392" s="725">
        <f t="shared" si="360"/>
        <v>-5.6960341753585775E-2</v>
      </c>
      <c r="BY392" s="726">
        <f t="shared" si="361"/>
        <v>-0.17710336357683543</v>
      </c>
      <c r="BZ392" s="943">
        <f t="shared" si="369"/>
        <v>-1.8842076930895901E-2</v>
      </c>
      <c r="CA392" s="947">
        <f t="shared" si="379"/>
        <v>1036.719737693353</v>
      </c>
      <c r="CB392" s="831">
        <f t="shared" si="362"/>
        <v>9.4779206777033151E-2</v>
      </c>
      <c r="CC392" s="723">
        <f t="shared" si="363"/>
        <v>0.2983549397125923</v>
      </c>
      <c r="CD392" s="723">
        <f t="shared" si="364"/>
        <v>-0.10879652615852599</v>
      </c>
      <c r="CE392" s="786">
        <f>[3]OUTM!M392</f>
        <v>169.08148743926006</v>
      </c>
      <c r="CF392" s="779">
        <f>[1]OUTM!$T680</f>
        <v>1</v>
      </c>
      <c r="CG392" s="781">
        <f>[1]OUTM!$U680</f>
        <v>1</v>
      </c>
    </row>
    <row r="393" spans="1:85" ht="13.8" x14ac:dyDescent="0.25">
      <c r="A393" s="14">
        <f t="shared" si="380"/>
        <v>2025.11</v>
      </c>
      <c r="B393" s="931">
        <f>[2]Pat!$B393/1000</f>
        <v>35.720999999999997</v>
      </c>
      <c r="C393" s="648">
        <v>0.83781954929930202</v>
      </c>
      <c r="D393" s="649">
        <v>5.3158646897954999E-2</v>
      </c>
      <c r="E393" s="767">
        <v>48.142716072004603</v>
      </c>
      <c r="F393" s="768">
        <f t="shared" si="293"/>
        <v>42.635672597846067</v>
      </c>
      <c r="G393" s="769">
        <f t="shared" si="370"/>
        <v>47.849969092510122</v>
      </c>
      <c r="H393" s="772">
        <f t="shared" si="391"/>
        <v>47.211971463249554</v>
      </c>
      <c r="I393" s="662">
        <f t="shared" si="371"/>
        <v>-3.7385915435756367E-2</v>
      </c>
      <c r="J393" s="665" t="e">
        <f t="shared" si="309"/>
        <v>#N/A</v>
      </c>
      <c r="K393" s="683"/>
      <c r="L393" s="684" t="e">
        <f t="shared" si="372"/>
        <v>#N/A</v>
      </c>
      <c r="M393" s="685" t="e">
        <f t="shared" si="365"/>
        <v>#N/A</v>
      </c>
      <c r="N393" s="686" t="e">
        <f t="shared" si="366"/>
        <v>#N/A</v>
      </c>
      <c r="O393" s="776">
        <v>44.430101565065364</v>
      </c>
      <c r="P393" s="691">
        <f t="shared" si="373"/>
        <v>6.2612278617240946E-2</v>
      </c>
      <c r="Q393" s="665" t="e">
        <f t="shared" si="310"/>
        <v>#N/A</v>
      </c>
      <c r="R393" s="683"/>
      <c r="S393" s="684" t="e">
        <f t="shared" si="311"/>
        <v>#N/A</v>
      </c>
      <c r="T393" s="695" t="e">
        <f t="shared" si="381"/>
        <v>#N/A</v>
      </c>
      <c r="U393" s="728" t="e">
        <f t="shared" si="382"/>
        <v>#N/A</v>
      </c>
      <c r="V393" s="725">
        <f t="shared" si="325"/>
        <v>0.12147345390658604</v>
      </c>
      <c r="W393" s="726">
        <f t="shared" si="326"/>
        <v>-0.12766973871601461</v>
      </c>
      <c r="X393" s="727">
        <f t="shared" si="332"/>
        <v>8.8019680393403466E-2</v>
      </c>
      <c r="Y393" s="724">
        <f t="shared" si="374"/>
        <v>51.263546449449109</v>
      </c>
      <c r="Z393" s="108">
        <f t="shared" si="387"/>
        <v>6.8043152465711701E-2</v>
      </c>
      <c r="AA393" s="723">
        <f t="shared" si="387"/>
        <v>0.26104796967449617</v>
      </c>
      <c r="AB393" s="723">
        <f t="shared" si="387"/>
        <v>-0.12496166474307278</v>
      </c>
      <c r="AC393" s="931">
        <f>[2]Pat!$D393/1000</f>
        <v>132.215</v>
      </c>
      <c r="AD393" s="648">
        <v>0.90207000220225497</v>
      </c>
      <c r="AE393" s="649">
        <v>1</v>
      </c>
      <c r="AF393" s="767">
        <v>150.34505749753799</v>
      </c>
      <c r="AG393" s="768">
        <f t="shared" si="295"/>
        <v>146.56844776704568</v>
      </c>
      <c r="AH393" s="769">
        <f t="shared" si="375"/>
        <v>146.56844776704568</v>
      </c>
      <c r="AI393" s="772">
        <f t="shared" si="299"/>
        <v>149.50320889991673</v>
      </c>
      <c r="AJ393" s="662">
        <f t="shared" si="376"/>
        <v>-1.3508118777076862E-2</v>
      </c>
      <c r="AK393" s="665" t="e">
        <f t="shared" si="308"/>
        <v>#N/A</v>
      </c>
      <c r="AL393" s="683"/>
      <c r="AM393" s="684" t="e">
        <f t="shared" si="328"/>
        <v>#N/A</v>
      </c>
      <c r="AN393" s="685" t="e">
        <f t="shared" si="367"/>
        <v>#N/A</v>
      </c>
      <c r="AO393" s="686" t="e">
        <f t="shared" si="368"/>
        <v>#N/A</v>
      </c>
      <c r="AP393" s="776">
        <v>152.43457656958813</v>
      </c>
      <c r="AQ393" s="691">
        <f t="shared" si="377"/>
        <v>-1.9230333009999212E-2</v>
      </c>
      <c r="AR393" s="665" t="e">
        <f t="shared" si="312"/>
        <v>#N/A</v>
      </c>
      <c r="AS393" s="683"/>
      <c r="AT393" s="684" t="e">
        <f t="shared" si="313"/>
        <v>#N/A</v>
      </c>
      <c r="AU393" s="695" t="e">
        <f t="shared" si="383"/>
        <v>#N/A</v>
      </c>
      <c r="AV393" s="728" t="e">
        <f t="shared" si="384"/>
        <v>#N/A</v>
      </c>
      <c r="AW393" s="725">
        <f t="shared" si="329"/>
        <v>-6.5295017629554475E-2</v>
      </c>
      <c r="AX393" s="726">
        <f t="shared" si="330"/>
        <v>-0.1192083255835068</v>
      </c>
      <c r="AY393" s="727">
        <f t="shared" si="333"/>
        <v>-5.05156203556959E-2</v>
      </c>
      <c r="AZ393" s="724">
        <f t="shared" si="378"/>
        <v>159.27375922633775</v>
      </c>
      <c r="BA393" s="108">
        <f t="shared" si="388"/>
        <v>4.7029155077431911E-2</v>
      </c>
      <c r="BB393" s="723">
        <f t="shared" si="388"/>
        <v>0.1285735137719542</v>
      </c>
      <c r="BC393" s="723">
        <f t="shared" si="388"/>
        <v>-3.4515203617090359E-2</v>
      </c>
      <c r="BD393" s="1387">
        <f>[2]Pat!$F393</f>
        <v>952</v>
      </c>
      <c r="BE393" s="648">
        <v>0.98482444997158003</v>
      </c>
      <c r="BF393" s="649">
        <v>1</v>
      </c>
      <c r="BG393" s="1374">
        <v>965.29769285300995</v>
      </c>
      <c r="BH393" s="1375">
        <f t="shared" si="339"/>
        <v>966.66974507738178</v>
      </c>
      <c r="BI393" s="1376">
        <f t="shared" si="338"/>
        <v>966.66974507738178</v>
      </c>
      <c r="BJ393" s="1378">
        <f t="shared" si="341"/>
        <v>944.29426897018334</v>
      </c>
      <c r="BK393" s="335">
        <f t="shared" si="340"/>
        <v>7.6658022794483267E-3</v>
      </c>
      <c r="BL393" s="665" t="e">
        <f t="shared" si="342"/>
        <v>#N/A</v>
      </c>
      <c r="BM393" s="683"/>
      <c r="BN393" s="684" t="e">
        <f t="shared" si="343"/>
        <v>#N/A</v>
      </c>
      <c r="BO393" s="685" t="e">
        <f t="shared" si="358"/>
        <v>#N/A</v>
      </c>
      <c r="BP393" s="686" t="e">
        <f t="shared" si="359"/>
        <v>#N/A</v>
      </c>
      <c r="BQ393" s="776">
        <v>1013.6134764970892</v>
      </c>
      <c r="BR393" s="691">
        <f t="shared" si="344"/>
        <v>-6.8388206287927078E-2</v>
      </c>
      <c r="BS393" s="665" t="e">
        <f t="shared" si="345"/>
        <v>#N/A</v>
      </c>
      <c r="BT393" s="683"/>
      <c r="BU393" s="684" t="e">
        <f t="shared" si="346"/>
        <v>#N/A</v>
      </c>
      <c r="BV393" s="695" t="e">
        <f t="shared" si="389"/>
        <v>#N/A</v>
      </c>
      <c r="BW393" s="728" t="e">
        <f t="shared" si="390"/>
        <v>#N/A</v>
      </c>
      <c r="BX393" s="725">
        <f t="shared" si="360"/>
        <v>-5.5074271118031981E-2</v>
      </c>
      <c r="BY393" s="726">
        <f t="shared" si="361"/>
        <v>-0.15835092044033627</v>
      </c>
      <c r="BZ393" s="943">
        <f t="shared" si="369"/>
        <v>-4.2823517385916832E-2</v>
      </c>
      <c r="CA393" s="947">
        <f t="shared" si="379"/>
        <v>1032.133282113223</v>
      </c>
      <c r="CB393" s="831">
        <f t="shared" si="362"/>
        <v>9.4779206777033151E-2</v>
      </c>
      <c r="CC393" s="723">
        <f t="shared" si="363"/>
        <v>0.2983549397125923</v>
      </c>
      <c r="CD393" s="723">
        <f t="shared" si="364"/>
        <v>-0.10879652615852599</v>
      </c>
      <c r="CE393" s="786">
        <f>[3]OUTM!M393</f>
        <v>164.67534939259693</v>
      </c>
      <c r="CF393" s="779">
        <f>[1]OUTM!$T681</f>
        <v>1</v>
      </c>
      <c r="CG393" s="781">
        <f>[1]OUTM!$U681</f>
        <v>1</v>
      </c>
    </row>
    <row r="394" spans="1:85" ht="13.8" x14ac:dyDescent="0.25">
      <c r="A394" s="14">
        <f t="shared" si="380"/>
        <v>2025.12</v>
      </c>
      <c r="B394" s="931">
        <f>[2]Pat!$B394/1000</f>
        <v>24.370999999999999</v>
      </c>
      <c r="C394" s="648">
        <v>0.554050229518251</v>
      </c>
      <c r="D394" s="649">
        <v>0.86269890222531798</v>
      </c>
      <c r="E394" s="767">
        <v>47.701948274156798</v>
      </c>
      <c r="F394" s="768">
        <f t="shared" si="293"/>
        <v>43.986986561111408</v>
      </c>
      <c r="G394" s="769">
        <f t="shared" si="370"/>
        <v>44.497054882503456</v>
      </c>
      <c r="H394" s="772">
        <f t="shared" si="391"/>
        <v>46.430839392670578</v>
      </c>
      <c r="I394" s="662">
        <f t="shared" si="371"/>
        <v>-1.6683612589242974E-2</v>
      </c>
      <c r="J394" s="665" t="e">
        <f t="shared" si="309"/>
        <v>#N/A</v>
      </c>
      <c r="K394" s="683"/>
      <c r="L394" s="684" t="e">
        <f t="shared" si="372"/>
        <v>#N/A</v>
      </c>
      <c r="M394" s="685" t="e">
        <f t="shared" si="365"/>
        <v>#N/A</v>
      </c>
      <c r="N394" s="686" t="e">
        <f t="shared" si="366"/>
        <v>#N/A</v>
      </c>
      <c r="O394" s="776">
        <v>44.721497726383014</v>
      </c>
      <c r="P394" s="691">
        <f t="shared" si="373"/>
        <v>3.8221923530954438E-2</v>
      </c>
      <c r="Q394" s="665" t="e">
        <f t="shared" si="310"/>
        <v>#N/A</v>
      </c>
      <c r="R394" s="683"/>
      <c r="S394" s="684" t="e">
        <f t="shared" si="311"/>
        <v>#N/A</v>
      </c>
      <c r="T394" s="695" t="e">
        <f t="shared" si="381"/>
        <v>#N/A</v>
      </c>
      <c r="U394" s="728" t="e">
        <f t="shared" si="382"/>
        <v>#N/A</v>
      </c>
      <c r="V394" s="725">
        <f t="shared" si="325"/>
        <v>3.467882817206891E-2</v>
      </c>
      <c r="W394" s="726">
        <f t="shared" si="326"/>
        <v>-0.16706428498826875</v>
      </c>
      <c r="X394" s="727">
        <f t="shared" si="332"/>
        <v>2.7237742258040765E-2</v>
      </c>
      <c r="Y394" s="724">
        <f t="shared" si="374"/>
        <v>51.393229775435714</v>
      </c>
      <c r="Z394" s="108">
        <f t="shared" si="387"/>
        <v>6.8043152465711701E-2</v>
      </c>
      <c r="AA394" s="723">
        <f t="shared" si="387"/>
        <v>0.26104796967449617</v>
      </c>
      <c r="AB394" s="723">
        <f t="shared" si="387"/>
        <v>-0.12496166474307278</v>
      </c>
      <c r="AC394" s="931">
        <f>[2]Pat!$D394/1000</f>
        <v>151.512</v>
      </c>
      <c r="AD394" s="648">
        <v>1.01239761338156</v>
      </c>
      <c r="AE394" s="649">
        <v>1</v>
      </c>
      <c r="AF394" s="767">
        <v>150.161308370803</v>
      </c>
      <c r="AG394" s="768">
        <f t="shared" si="295"/>
        <v>149.65661514543399</v>
      </c>
      <c r="AH394" s="769">
        <f t="shared" si="375"/>
        <v>149.65661514543399</v>
      </c>
      <c r="AI394" s="772">
        <f t="shared" si="299"/>
        <v>149.44963386091734</v>
      </c>
      <c r="AJ394" s="662">
        <f t="shared" si="376"/>
        <v>-3.5841799715399119E-4</v>
      </c>
      <c r="AK394" s="665" t="e">
        <f t="shared" si="308"/>
        <v>#N/A</v>
      </c>
      <c r="AL394" s="683"/>
      <c r="AM394" s="684" t="e">
        <f t="shared" si="328"/>
        <v>#N/A</v>
      </c>
      <c r="AN394" s="685" t="e">
        <f t="shared" si="367"/>
        <v>#N/A</v>
      </c>
      <c r="AO394" s="686" t="e">
        <f t="shared" si="368"/>
        <v>#N/A</v>
      </c>
      <c r="AP394" s="776">
        <v>152.87215079623425</v>
      </c>
      <c r="AQ394" s="691">
        <f t="shared" si="377"/>
        <v>-2.2388099581844956E-2</v>
      </c>
      <c r="AR394" s="665" t="e">
        <f t="shared" si="312"/>
        <v>#N/A</v>
      </c>
      <c r="AS394" s="683"/>
      <c r="AT394" s="684" t="e">
        <f t="shared" si="313"/>
        <v>#N/A</v>
      </c>
      <c r="AU394" s="695" t="e">
        <f t="shared" si="383"/>
        <v>#N/A</v>
      </c>
      <c r="AV394" s="728" t="e">
        <f t="shared" si="384"/>
        <v>#N/A</v>
      </c>
      <c r="AW394" s="725">
        <f t="shared" si="329"/>
        <v>-8.4949297612142205E-2</v>
      </c>
      <c r="AX394" s="726">
        <f t="shared" si="330"/>
        <v>-0.11089101364235554</v>
      </c>
      <c r="AY394" s="727">
        <f t="shared" si="333"/>
        <v>-6.4299662240171807E-2</v>
      </c>
      <c r="AZ394" s="724">
        <f t="shared" si="378"/>
        <v>158.11757179762049</v>
      </c>
      <c r="BA394" s="108">
        <f t="shared" si="388"/>
        <v>4.7029155077431911E-2</v>
      </c>
      <c r="BB394" s="723">
        <f t="shared" si="388"/>
        <v>0.1285735137719542</v>
      </c>
      <c r="BC394" s="723">
        <f t="shared" si="388"/>
        <v>-3.4515203617090359E-2</v>
      </c>
      <c r="BD394" s="1387">
        <f>[2]Pat!$F394</f>
        <v>909</v>
      </c>
      <c r="BE394" s="648">
        <v>0.96949382432320497</v>
      </c>
      <c r="BF394" s="649">
        <v>1</v>
      </c>
      <c r="BG394" s="1374">
        <v>998.12432490562799</v>
      </c>
      <c r="BH394" s="1375">
        <f t="shared" si="339"/>
        <v>937.60267182162283</v>
      </c>
      <c r="BI394" s="1376">
        <f t="shared" si="338"/>
        <v>937.60267182162283</v>
      </c>
      <c r="BJ394" s="1378">
        <f t="shared" si="341"/>
        <v>979.18027313985965</v>
      </c>
      <c r="BK394" s="335">
        <f t="shared" si="340"/>
        <v>3.6277922487202095E-2</v>
      </c>
      <c r="BL394" s="665" t="e">
        <f t="shared" si="342"/>
        <v>#N/A</v>
      </c>
      <c r="BM394" s="683"/>
      <c r="BN394" s="684" t="e">
        <f t="shared" si="343"/>
        <v>#N/A</v>
      </c>
      <c r="BO394" s="685" t="e">
        <f t="shared" si="358"/>
        <v>#N/A</v>
      </c>
      <c r="BP394" s="686" t="e">
        <f t="shared" si="359"/>
        <v>#N/A</v>
      </c>
      <c r="BQ394" s="776">
        <v>1013.3606602038998</v>
      </c>
      <c r="BR394" s="691">
        <f t="shared" si="344"/>
        <v>-3.3729735528871485E-2</v>
      </c>
      <c r="BS394" s="665" t="e">
        <f t="shared" si="345"/>
        <v>#N/A</v>
      </c>
      <c r="BT394" s="683"/>
      <c r="BU394" s="684" t="e">
        <f t="shared" si="346"/>
        <v>#N/A</v>
      </c>
      <c r="BV394" s="695" t="e">
        <f t="shared" si="389"/>
        <v>#N/A</v>
      </c>
      <c r="BW394" s="728" t="e">
        <f t="shared" si="390"/>
        <v>#N/A</v>
      </c>
      <c r="BX394" s="725">
        <f t="shared" si="360"/>
        <v>-6.1237248431281199E-2</v>
      </c>
      <c r="BY394" s="726">
        <f t="shared" si="361"/>
        <v>-9.2654502409158401E-2</v>
      </c>
      <c r="BZ394" s="943">
        <f t="shared" si="369"/>
        <v>-3.4715420554370047E-2</v>
      </c>
      <c r="CA394" s="947">
        <f t="shared" si="379"/>
        <v>1026.810468872686</v>
      </c>
      <c r="CB394" s="831">
        <f t="shared" si="362"/>
        <v>9.4779206777033151E-2</v>
      </c>
      <c r="CC394" s="723">
        <f t="shared" si="363"/>
        <v>0.2983549397125923</v>
      </c>
      <c r="CD394" s="723">
        <f t="shared" si="364"/>
        <v>-0.10879652615852599</v>
      </c>
      <c r="CE394" s="786" t="e">
        <f>[3]OUTM!M394</f>
        <v>#N/A</v>
      </c>
      <c r="CF394" s="779">
        <f>[1]OUTM!$T682</f>
        <v>1</v>
      </c>
      <c r="CG394" s="781">
        <f>[1]OUTM!$U682</f>
        <v>1</v>
      </c>
    </row>
    <row r="395" spans="1:85" ht="13.8" x14ac:dyDescent="0.25">
      <c r="A395" s="14">
        <f>A383+1</f>
        <v>2026.01</v>
      </c>
      <c r="B395" s="931">
        <f>[2]Pat!$B395/1000</f>
        <v>66.73</v>
      </c>
      <c r="C395" s="648">
        <v>1.36520017800563</v>
      </c>
      <c r="D395" s="649">
        <v>1</v>
      </c>
      <c r="E395" s="767">
        <v>47.576501694553698</v>
      </c>
      <c r="F395" s="768">
        <f t="shared" ref="F395:F406" si="392">IF(C$8="NIV",B395-C395,B395/C395)</f>
        <v>48.879278713165256</v>
      </c>
      <c r="G395" s="769">
        <f t="shared" ref="G395:G406" si="393">D395*F395+(1-D395)*E395</f>
        <v>48.879278713165256</v>
      </c>
      <c r="H395" s="770">
        <f t="shared" ref="H394:H404" si="394">IF(H$9="",G395,(IFERROR((G394+2*G395+G396)/4,(2*G395+G394)/3)))</f>
        <v>47.418537436277994</v>
      </c>
      <c r="I395" s="662">
        <f t="shared" ref="I395:I406" si="395">LN(H395/H394)</f>
        <v>2.1049356861811759E-2</v>
      </c>
      <c r="J395" s="665" t="e">
        <f t="shared" ref="J395:J406" si="396">IF(K395="",NA(),IFERROR((H395+K395*J$8),NA()))</f>
        <v>#N/A</v>
      </c>
      <c r="K395" s="683"/>
      <c r="L395" s="684" t="e">
        <f t="shared" ref="L395:L406" si="397">IF(H395=M395,1,IF(H395=N395,-1,""))</f>
        <v>#N/A</v>
      </c>
      <c r="M395" s="685" t="e">
        <f t="shared" si="365"/>
        <v>#N/A</v>
      </c>
      <c r="N395" s="686" t="e">
        <f t="shared" si="366"/>
        <v>#N/A</v>
      </c>
      <c r="O395" s="776">
        <v>45.012906377996913</v>
      </c>
      <c r="P395" s="691">
        <f t="shared" ref="P395:P406" si="398">H395/O395-1</f>
        <v>5.3443140020325242E-2</v>
      </c>
      <c r="Q395" s="665" t="e">
        <f t="shared" ref="Q395:Q406" si="399">IF(R395="",NA(),IFERROR((H395+R395*Q$8),NA()))</f>
        <v>#N/A</v>
      </c>
      <c r="R395" s="683"/>
      <c r="S395" s="684" t="e">
        <f t="shared" ref="S395:S406" si="400">IF(P395=T395,1,IF(P395=U395,-1,""))</f>
        <v>#N/A</v>
      </c>
      <c r="T395" s="695" t="e">
        <f t="shared" si="381"/>
        <v>#N/A</v>
      </c>
      <c r="U395" s="728" t="e">
        <f t="shared" si="382"/>
        <v>#N/A</v>
      </c>
      <c r="V395" s="725">
        <f t="shared" ref="V395:V406" si="401">H395/H383-1</f>
        <v>-3.118504792137522E-2</v>
      </c>
      <c r="W395" s="726">
        <f t="shared" ref="W395:W406" si="402">(H395/Y394)^W$9-1</f>
        <v>-0.13808864423474509</v>
      </c>
      <c r="X395" s="727">
        <f t="shared" ref="X395:X406" si="403">(H395/Y388)^X$9-1</f>
        <v>1.2085896479292924E-2</v>
      </c>
      <c r="Y395" s="724">
        <f t="shared" ref="Y395:Y406" si="404">Y394+(H395-H383)/12</f>
        <v>51.266034057345692</v>
      </c>
      <c r="Z395" s="108">
        <f t="shared" si="387"/>
        <v>6.8043152465711701E-2</v>
      </c>
      <c r="AA395" s="723">
        <f t="shared" si="387"/>
        <v>0.26104796967449617</v>
      </c>
      <c r="AB395" s="723">
        <f t="shared" si="387"/>
        <v>-0.12496166474307278</v>
      </c>
      <c r="AC395" s="931">
        <f>[2]Pat!$D395/1000</f>
        <v>152.727</v>
      </c>
      <c r="AD395" s="648">
        <v>1.0053328026144399</v>
      </c>
      <c r="AE395" s="649">
        <v>1</v>
      </c>
      <c r="AF395" s="767">
        <v>149.47693561343499</v>
      </c>
      <c r="AG395" s="768">
        <f t="shared" ref="AG395:AG406" si="405">IF(AD$8="NIV",AC395-AD395,AC395/AD395)</f>
        <v>151.91685738575575</v>
      </c>
      <c r="AH395" s="769">
        <f t="shared" ref="AH395:AH406" si="406">AG395*AE395+(1-AE395)*AF395</f>
        <v>151.91685738575575</v>
      </c>
      <c r="AI395" s="770">
        <f t="shared" ref="AI394:AI405" si="407">IF(AI$9="",AH395,(IFERROR((AH394+2*AH395+AH396)/4,(2*AH395+AH394)/3)))</f>
        <v>151.16344330564849</v>
      </c>
      <c r="AJ395" s="662">
        <f t="shared" ref="AJ395:AJ406" si="408">LN(AI395/AI394)</f>
        <v>1.1402218616874186E-2</v>
      </c>
      <c r="AK395" s="665" t="e">
        <f t="shared" ref="AK395:AK406" si="409">IF(AL395="",NA(),IFERROR((AI395+AL395*AK$8),NA()))</f>
        <v>#N/A</v>
      </c>
      <c r="AL395" s="683"/>
      <c r="AM395" s="684" t="e">
        <f t="shared" ref="AM395:AM406" si="410">IF(AI395=AN395,1,IF(AI395=AO395,-1,""))</f>
        <v>#N/A</v>
      </c>
      <c r="AN395" s="685" t="e">
        <f t="shared" si="367"/>
        <v>#N/A</v>
      </c>
      <c r="AO395" s="686" t="e">
        <f t="shared" si="368"/>
        <v>#N/A</v>
      </c>
      <c r="AP395" s="776">
        <v>153.30971387921176</v>
      </c>
      <c r="AQ395" s="691">
        <f t="shared" ref="AQ395:AQ406" si="411">AI395/AP395-1</f>
        <v>-1.3999573277230559E-2</v>
      </c>
      <c r="AR395" s="665" t="e">
        <f t="shared" ref="AR395:AR406" si="412">IF(AS395="",NA(),IFERROR((AI395+AS395*AR$8),NA()))</f>
        <v>#N/A</v>
      </c>
      <c r="AS395" s="683"/>
      <c r="AT395" s="684" t="e">
        <f t="shared" ref="AT395:AT406" si="413">IF(AQ395=AU395,1,IF(AQ395=AV395,-1,""))</f>
        <v>#N/A</v>
      </c>
      <c r="AU395" s="695" t="e">
        <f t="shared" si="383"/>
        <v>#N/A</v>
      </c>
      <c r="AV395" s="728" t="e">
        <f t="shared" si="384"/>
        <v>#N/A</v>
      </c>
      <c r="AW395" s="725">
        <f t="shared" ref="AW395:AW406" si="414">AI395/AI383-1</f>
        <v>-0.10185142783453338</v>
      </c>
      <c r="AX395" s="726">
        <f t="shared" ref="AX395:AX406" si="415">(AI395/AZ394)^AX$9-1</f>
        <v>-7.9680949827439673E-2</v>
      </c>
      <c r="AY395" s="727">
        <f t="shared" ref="AY395:AY406" si="416">(AI395/AZ388)^AY$9-1</f>
        <v>-6.1440999455103507E-2</v>
      </c>
      <c r="AZ395" s="724">
        <f t="shared" ref="AZ395:AZ406" si="417">AZ394+(AI395-AI383)/12</f>
        <v>156.68905790672972</v>
      </c>
      <c r="BA395" s="108">
        <f t="shared" si="388"/>
        <v>4.7029155077431911E-2</v>
      </c>
      <c r="BB395" s="723">
        <f t="shared" si="388"/>
        <v>0.1285735137719542</v>
      </c>
      <c r="BC395" s="723">
        <f t="shared" si="388"/>
        <v>-3.4515203617090359E-2</v>
      </c>
      <c r="BD395" s="1387">
        <f>[2]Pat!$F395</f>
        <v>889</v>
      </c>
      <c r="BE395" s="648">
        <v>0.82709522743252295</v>
      </c>
      <c r="BF395" s="649">
        <v>1</v>
      </c>
      <c r="BG395" s="1374">
        <v>1027.1048175563801</v>
      </c>
      <c r="BH395" s="1375">
        <f t="shared" ref="BH395:BH406" si="418">IF(BE$8="NIV",BD395-BE395,BD395/BE395)</f>
        <v>1074.8460038388112</v>
      </c>
      <c r="BI395" s="1376">
        <f t="shared" ref="BI395:BI406" si="419">BF395*BH395+(1-BF395)*BG395</f>
        <v>1074.8460038388112</v>
      </c>
      <c r="BJ395" s="1379">
        <f t="shared" ref="BJ394:BJ405" si="420">IF(BJ$9="",BI395,(IFERROR((BI394+2*BI395+BI396)/4,(2*BI395+BI394)/3)))</f>
        <v>1029.0982264997483</v>
      </c>
      <c r="BK395" s="335">
        <f t="shared" ref="BK395:BK406" si="421">LN(BJ395/BJ394)</f>
        <v>4.9722423829436889E-2</v>
      </c>
      <c r="BL395" s="665" t="e">
        <f t="shared" ref="BL395:BL406" si="422">IF(BM395="",NA(),IFERROR((BJ395+BM395*BL$8),NA()))</f>
        <v>#N/A</v>
      </c>
      <c r="BM395" s="683"/>
      <c r="BN395" s="684" t="e">
        <f t="shared" ref="BN395:BN406" si="423">IF(BJ395=BO395,1,IF(BJ395=BP395,-1,""))</f>
        <v>#N/A</v>
      </c>
      <c r="BO395" s="685" t="e">
        <f t="shared" si="358"/>
        <v>#N/A</v>
      </c>
      <c r="BP395" s="686" t="e">
        <f t="shared" si="359"/>
        <v>#N/A</v>
      </c>
      <c r="BQ395" s="776">
        <v>1013.1079269340726</v>
      </c>
      <c r="BR395" s="691">
        <f t="shared" ref="BR395:BR406" si="424">BJ395/BQ395-1</f>
        <v>1.5783411757587018E-2</v>
      </c>
      <c r="BS395" s="665" t="e">
        <f t="shared" ref="BS395:BS406" si="425">IF(BT395="",NA(),IFERROR((BJ395+BT395*BS$8),NA()))</f>
        <v>#N/A</v>
      </c>
      <c r="BT395" s="683"/>
      <c r="BU395" s="684" t="e">
        <f t="shared" ref="BU395:BU406" si="426">IF(BR395=BV395,1,IF(BR395=BW395,-1,""))</f>
        <v>#N/A</v>
      </c>
      <c r="BV395" s="695" t="e">
        <f t="shared" si="389"/>
        <v>#N/A</v>
      </c>
      <c r="BW395" s="728" t="e">
        <f t="shared" si="390"/>
        <v>#N/A</v>
      </c>
      <c r="BX395" s="725">
        <f t="shared" ref="BX395:BX406" si="427">BJ395/BJ383-1</f>
        <v>-5.7660562683329308E-2</v>
      </c>
      <c r="BY395" s="726">
        <f t="shared" ref="BY395:BY406" si="428">(BJ395/CA394)^BY$9-1</f>
        <v>4.1171505774739714E-3</v>
      </c>
      <c r="BZ395" s="943">
        <f t="shared" ref="BZ395:BZ406" si="429">(BJ395/CA388)^BZ$9-1</f>
        <v>-3.2621889426518447E-3</v>
      </c>
      <c r="CA395" s="947">
        <f t="shared" ref="CA395:CA406" si="430">CA394+(BJ395-BJ383)/12</f>
        <v>1021.5630335673004</v>
      </c>
      <c r="CB395" s="831">
        <f t="shared" si="362"/>
        <v>9.4779206777033151E-2</v>
      </c>
      <c r="CC395" s="723">
        <f t="shared" si="363"/>
        <v>0.2983549397125923</v>
      </c>
      <c r="CD395" s="723">
        <f t="shared" si="364"/>
        <v>-0.10879652615852599</v>
      </c>
      <c r="CE395" s="786" t="e">
        <f>[3]OUTM!M395</f>
        <v>#N/A</v>
      </c>
      <c r="CF395" s="779" t="e">
        <f>[1]OUTM!$T683</f>
        <v>#N/A</v>
      </c>
      <c r="CG395" s="781" t="e">
        <f>[1]OUTM!$U683</f>
        <v>#N/A</v>
      </c>
    </row>
    <row r="396" spans="1:85" ht="13.8" x14ac:dyDescent="0.25">
      <c r="A396" s="14">
        <f t="shared" si="380"/>
        <v>2026.02</v>
      </c>
      <c r="B396" s="931" t="e">
        <f>[2]Pat!$B396/1000</f>
        <v>#N/A</v>
      </c>
      <c r="C396" s="648">
        <v>0.83898817576787499</v>
      </c>
      <c r="D396" s="649"/>
      <c r="E396" s="767"/>
      <c r="F396" s="768" t="e">
        <f t="shared" si="392"/>
        <v>#N/A</v>
      </c>
      <c r="G396" s="769" t="e">
        <f t="shared" si="393"/>
        <v>#N/A</v>
      </c>
      <c r="H396" s="770" t="e">
        <f t="shared" si="394"/>
        <v>#N/A</v>
      </c>
      <c r="I396" s="662" t="e">
        <f t="shared" si="395"/>
        <v>#N/A</v>
      </c>
      <c r="J396" s="665" t="e">
        <f t="shared" si="396"/>
        <v>#N/A</v>
      </c>
      <c r="K396" s="683"/>
      <c r="L396" s="684" t="e">
        <f t="shared" si="397"/>
        <v>#N/A</v>
      </c>
      <c r="M396" s="685" t="e">
        <f t="shared" si="365"/>
        <v>#N/A</v>
      </c>
      <c r="N396" s="686" t="e">
        <f t="shared" si="366"/>
        <v>#N/A</v>
      </c>
      <c r="O396" s="776" t="e">
        <v>#N/A</v>
      </c>
      <c r="P396" s="691" t="e">
        <f t="shared" si="398"/>
        <v>#N/A</v>
      </c>
      <c r="Q396" s="665" t="e">
        <f t="shared" si="399"/>
        <v>#N/A</v>
      </c>
      <c r="R396" s="683"/>
      <c r="S396" s="684" t="e">
        <f t="shared" si="400"/>
        <v>#N/A</v>
      </c>
      <c r="T396" s="695" t="e">
        <f t="shared" si="381"/>
        <v>#N/A</v>
      </c>
      <c r="U396" s="728" t="e">
        <f t="shared" si="382"/>
        <v>#N/A</v>
      </c>
      <c r="V396" s="725" t="e">
        <f t="shared" si="401"/>
        <v>#N/A</v>
      </c>
      <c r="W396" s="726" t="e">
        <f t="shared" si="402"/>
        <v>#N/A</v>
      </c>
      <c r="X396" s="727" t="e">
        <f t="shared" si="403"/>
        <v>#N/A</v>
      </c>
      <c r="Y396" s="724" t="e">
        <f t="shared" si="404"/>
        <v>#N/A</v>
      </c>
      <c r="Z396" s="108">
        <f t="shared" si="387"/>
        <v>6.8043152465711701E-2</v>
      </c>
      <c r="AA396" s="723">
        <f t="shared" si="387"/>
        <v>0.26104796967449617</v>
      </c>
      <c r="AB396" s="723">
        <f t="shared" si="387"/>
        <v>-0.12496166474307278</v>
      </c>
      <c r="AC396" s="931" t="e">
        <f>[2]Pat!$D396/1000</f>
        <v>#N/A</v>
      </c>
      <c r="AD396" s="648">
        <v>0.86223613685613398</v>
      </c>
      <c r="AE396" s="649"/>
      <c r="AF396" s="767"/>
      <c r="AG396" s="768" t="e">
        <f t="shared" si="405"/>
        <v>#N/A</v>
      </c>
      <c r="AH396" s="769" t="e">
        <f t="shared" si="406"/>
        <v>#N/A</v>
      </c>
      <c r="AI396" s="770" t="e">
        <f t="shared" si="407"/>
        <v>#N/A</v>
      </c>
      <c r="AJ396" s="662" t="e">
        <f t="shared" si="408"/>
        <v>#N/A</v>
      </c>
      <c r="AK396" s="665" t="e">
        <f t="shared" si="409"/>
        <v>#N/A</v>
      </c>
      <c r="AL396" s="683"/>
      <c r="AM396" s="684" t="e">
        <f t="shared" si="410"/>
        <v>#N/A</v>
      </c>
      <c r="AN396" s="685" t="e">
        <f t="shared" si="367"/>
        <v>#N/A</v>
      </c>
      <c r="AO396" s="686" t="e">
        <f t="shared" si="368"/>
        <v>#N/A</v>
      </c>
      <c r="AP396" s="776" t="e">
        <v>#N/A</v>
      </c>
      <c r="AQ396" s="691" t="e">
        <f t="shared" si="411"/>
        <v>#N/A</v>
      </c>
      <c r="AR396" s="665" t="e">
        <f t="shared" si="412"/>
        <v>#N/A</v>
      </c>
      <c r="AS396" s="683"/>
      <c r="AT396" s="684" t="e">
        <f t="shared" si="413"/>
        <v>#N/A</v>
      </c>
      <c r="AU396" s="695" t="e">
        <f t="shared" si="383"/>
        <v>#N/A</v>
      </c>
      <c r="AV396" s="728" t="e">
        <f t="shared" si="384"/>
        <v>#N/A</v>
      </c>
      <c r="AW396" s="725" t="e">
        <f t="shared" si="414"/>
        <v>#N/A</v>
      </c>
      <c r="AX396" s="726" t="e">
        <f t="shared" si="415"/>
        <v>#N/A</v>
      </c>
      <c r="AY396" s="727" t="e">
        <f t="shared" si="416"/>
        <v>#N/A</v>
      </c>
      <c r="AZ396" s="724" t="e">
        <f t="shared" si="417"/>
        <v>#N/A</v>
      </c>
      <c r="BA396" s="108">
        <f t="shared" si="388"/>
        <v>4.7029155077431911E-2</v>
      </c>
      <c r="BB396" s="723">
        <f t="shared" si="388"/>
        <v>0.1285735137719542</v>
      </c>
      <c r="BC396" s="723">
        <f t="shared" si="388"/>
        <v>-3.4515203617090359E-2</v>
      </c>
      <c r="BD396" s="1387" t="e">
        <f>[2]Pat!$F396</f>
        <v>#N/A</v>
      </c>
      <c r="BE396" s="648">
        <v>0.67342718331215301</v>
      </c>
      <c r="BF396" s="649"/>
      <c r="BG396" s="1374"/>
      <c r="BH396" s="1375" t="e">
        <f t="shared" si="418"/>
        <v>#N/A</v>
      </c>
      <c r="BI396" s="1376" t="e">
        <f t="shared" si="419"/>
        <v>#N/A</v>
      </c>
      <c r="BJ396" s="1379" t="e">
        <f t="shared" si="420"/>
        <v>#N/A</v>
      </c>
      <c r="BK396" s="335" t="e">
        <f t="shared" si="421"/>
        <v>#N/A</v>
      </c>
      <c r="BL396" s="665" t="e">
        <f t="shared" si="422"/>
        <v>#N/A</v>
      </c>
      <c r="BM396" s="683"/>
      <c r="BN396" s="684" t="e">
        <f t="shared" si="423"/>
        <v>#N/A</v>
      </c>
      <c r="BO396" s="685" t="e">
        <f t="shared" si="358"/>
        <v>#N/A</v>
      </c>
      <c r="BP396" s="686" t="e">
        <f t="shared" si="359"/>
        <v>#N/A</v>
      </c>
      <c r="BQ396" s="776" t="e">
        <f t="shared" ref="BQ395:BQ406" si="431">BI396/BP396-1</f>
        <v>#N/A</v>
      </c>
      <c r="BR396" s="691" t="e">
        <f t="shared" si="424"/>
        <v>#N/A</v>
      </c>
      <c r="BS396" s="665" t="e">
        <f t="shared" si="425"/>
        <v>#N/A</v>
      </c>
      <c r="BT396" s="683"/>
      <c r="BU396" s="684" t="e">
        <f t="shared" si="426"/>
        <v>#N/A</v>
      </c>
      <c r="BV396" s="695" t="e">
        <f t="shared" si="389"/>
        <v>#N/A</v>
      </c>
      <c r="BW396" s="728" t="e">
        <f t="shared" si="390"/>
        <v>#N/A</v>
      </c>
      <c r="BX396" s="725" t="e">
        <f t="shared" si="427"/>
        <v>#N/A</v>
      </c>
      <c r="BY396" s="726" t="e">
        <f t="shared" si="428"/>
        <v>#N/A</v>
      </c>
      <c r="BZ396" s="943" t="e">
        <f t="shared" si="429"/>
        <v>#N/A</v>
      </c>
      <c r="CA396" s="947" t="e">
        <f t="shared" si="430"/>
        <v>#N/A</v>
      </c>
      <c r="CB396" s="831">
        <f t="shared" si="362"/>
        <v>9.4779206777033151E-2</v>
      </c>
      <c r="CC396" s="723">
        <f t="shared" si="363"/>
        <v>0.2983549397125923</v>
      </c>
      <c r="CD396" s="723">
        <f t="shared" si="364"/>
        <v>-0.10879652615852599</v>
      </c>
      <c r="CE396" s="786" t="e">
        <f>[3]OUTM!M396</f>
        <v>#N/A</v>
      </c>
      <c r="CF396" s="779" t="e">
        <f>[1]OUTM!$T684</f>
        <v>#N/A</v>
      </c>
      <c r="CG396" s="781" t="e">
        <f>[1]OUTM!$U684</f>
        <v>#N/A</v>
      </c>
    </row>
    <row r="397" spans="1:85" ht="13.8" x14ac:dyDescent="0.25">
      <c r="A397" s="14">
        <f t="shared" si="380"/>
        <v>2026.03</v>
      </c>
      <c r="B397" s="931" t="e">
        <f>[2]Pat!$B397/1000</f>
        <v>#N/A</v>
      </c>
      <c r="C397" s="648">
        <v>0.92751288103658303</v>
      </c>
      <c r="D397" s="649"/>
      <c r="E397" s="767"/>
      <c r="F397" s="768" t="e">
        <f t="shared" si="392"/>
        <v>#N/A</v>
      </c>
      <c r="G397" s="769" t="e">
        <f t="shared" si="393"/>
        <v>#N/A</v>
      </c>
      <c r="H397" s="770" t="e">
        <f t="shared" si="394"/>
        <v>#N/A</v>
      </c>
      <c r="I397" s="662" t="e">
        <f t="shared" si="395"/>
        <v>#N/A</v>
      </c>
      <c r="J397" s="665" t="e">
        <f t="shared" si="396"/>
        <v>#N/A</v>
      </c>
      <c r="K397" s="683"/>
      <c r="L397" s="684" t="e">
        <f t="shared" si="397"/>
        <v>#N/A</v>
      </c>
      <c r="M397" s="685" t="e">
        <f t="shared" si="365"/>
        <v>#N/A</v>
      </c>
      <c r="N397" s="686" t="e">
        <f t="shared" si="366"/>
        <v>#N/A</v>
      </c>
      <c r="O397" s="776" t="e">
        <v>#N/A</v>
      </c>
      <c r="P397" s="691" t="e">
        <f t="shared" si="398"/>
        <v>#N/A</v>
      </c>
      <c r="Q397" s="665" t="e">
        <f t="shared" si="399"/>
        <v>#N/A</v>
      </c>
      <c r="R397" s="683"/>
      <c r="S397" s="684" t="e">
        <f t="shared" si="400"/>
        <v>#N/A</v>
      </c>
      <c r="T397" s="695" t="e">
        <f t="shared" si="381"/>
        <v>#N/A</v>
      </c>
      <c r="U397" s="728" t="e">
        <f t="shared" si="382"/>
        <v>#N/A</v>
      </c>
      <c r="V397" s="725" t="e">
        <f t="shared" si="401"/>
        <v>#N/A</v>
      </c>
      <c r="W397" s="726" t="e">
        <f t="shared" si="402"/>
        <v>#N/A</v>
      </c>
      <c r="X397" s="727" t="e">
        <f t="shared" si="403"/>
        <v>#N/A</v>
      </c>
      <c r="Y397" s="724" t="e">
        <f t="shared" si="404"/>
        <v>#N/A</v>
      </c>
      <c r="Z397" s="108">
        <f t="shared" si="387"/>
        <v>6.8043152465711701E-2</v>
      </c>
      <c r="AA397" s="723">
        <f t="shared" si="387"/>
        <v>0.26104796967449617</v>
      </c>
      <c r="AB397" s="723">
        <f t="shared" si="387"/>
        <v>-0.12496166474307278</v>
      </c>
      <c r="AC397" s="931" t="e">
        <f>[2]Pat!$D397/1000</f>
        <v>#N/A</v>
      </c>
      <c r="AD397" s="648">
        <v>0.94429089226450502</v>
      </c>
      <c r="AE397" s="649"/>
      <c r="AF397" s="767"/>
      <c r="AG397" s="768" t="e">
        <f t="shared" si="405"/>
        <v>#N/A</v>
      </c>
      <c r="AH397" s="769" t="e">
        <f t="shared" si="406"/>
        <v>#N/A</v>
      </c>
      <c r="AI397" s="770" t="e">
        <f t="shared" si="407"/>
        <v>#N/A</v>
      </c>
      <c r="AJ397" s="662" t="e">
        <f t="shared" si="408"/>
        <v>#N/A</v>
      </c>
      <c r="AK397" s="665" t="e">
        <f t="shared" si="409"/>
        <v>#N/A</v>
      </c>
      <c r="AL397" s="683"/>
      <c r="AM397" s="684" t="e">
        <f t="shared" si="410"/>
        <v>#N/A</v>
      </c>
      <c r="AN397" s="685" t="e">
        <f t="shared" si="367"/>
        <v>#N/A</v>
      </c>
      <c r="AO397" s="686" t="e">
        <f t="shared" si="368"/>
        <v>#N/A</v>
      </c>
      <c r="AP397" s="776" t="e">
        <v>#N/A</v>
      </c>
      <c r="AQ397" s="691" t="e">
        <f t="shared" si="411"/>
        <v>#N/A</v>
      </c>
      <c r="AR397" s="665" t="e">
        <f t="shared" si="412"/>
        <v>#N/A</v>
      </c>
      <c r="AS397" s="683"/>
      <c r="AT397" s="684" t="e">
        <f t="shared" si="413"/>
        <v>#N/A</v>
      </c>
      <c r="AU397" s="695" t="e">
        <f t="shared" si="383"/>
        <v>#N/A</v>
      </c>
      <c r="AV397" s="728" t="e">
        <f t="shared" si="384"/>
        <v>#N/A</v>
      </c>
      <c r="AW397" s="725" t="e">
        <f t="shared" si="414"/>
        <v>#N/A</v>
      </c>
      <c r="AX397" s="726" t="e">
        <f t="shared" si="415"/>
        <v>#N/A</v>
      </c>
      <c r="AY397" s="727" t="e">
        <f t="shared" si="416"/>
        <v>#N/A</v>
      </c>
      <c r="AZ397" s="724" t="e">
        <f t="shared" si="417"/>
        <v>#N/A</v>
      </c>
      <c r="BA397" s="108">
        <f t="shared" si="388"/>
        <v>4.7029155077431911E-2</v>
      </c>
      <c r="BB397" s="723">
        <f t="shared" si="388"/>
        <v>0.1285735137719542</v>
      </c>
      <c r="BC397" s="723">
        <f t="shared" si="388"/>
        <v>-3.4515203617090359E-2</v>
      </c>
      <c r="BD397" s="1387" t="e">
        <f>[2]Pat!$F397</f>
        <v>#N/A</v>
      </c>
      <c r="BE397" s="648">
        <v>0.76933868913558301</v>
      </c>
      <c r="BF397" s="649"/>
      <c r="BG397" s="1374"/>
      <c r="BH397" s="1375" t="e">
        <f t="shared" si="418"/>
        <v>#N/A</v>
      </c>
      <c r="BI397" s="1376" t="e">
        <f t="shared" si="419"/>
        <v>#N/A</v>
      </c>
      <c r="BJ397" s="1379" t="e">
        <f t="shared" si="420"/>
        <v>#N/A</v>
      </c>
      <c r="BK397" s="335" t="e">
        <f t="shared" si="421"/>
        <v>#N/A</v>
      </c>
      <c r="BL397" s="665" t="e">
        <f t="shared" si="422"/>
        <v>#N/A</v>
      </c>
      <c r="BM397" s="683"/>
      <c r="BN397" s="684" t="e">
        <f t="shared" si="423"/>
        <v>#N/A</v>
      </c>
      <c r="BO397" s="685" t="e">
        <f t="shared" si="358"/>
        <v>#N/A</v>
      </c>
      <c r="BP397" s="686" t="e">
        <f t="shared" si="359"/>
        <v>#N/A</v>
      </c>
      <c r="BQ397" s="776" t="e">
        <f t="shared" si="431"/>
        <v>#N/A</v>
      </c>
      <c r="BR397" s="691" t="e">
        <f t="shared" si="424"/>
        <v>#N/A</v>
      </c>
      <c r="BS397" s="665" t="e">
        <f t="shared" si="425"/>
        <v>#N/A</v>
      </c>
      <c r="BT397" s="683"/>
      <c r="BU397" s="684" t="e">
        <f t="shared" si="426"/>
        <v>#N/A</v>
      </c>
      <c r="BV397" s="695" t="e">
        <f t="shared" si="389"/>
        <v>#N/A</v>
      </c>
      <c r="BW397" s="728" t="e">
        <f t="shared" si="390"/>
        <v>#N/A</v>
      </c>
      <c r="BX397" s="725" t="e">
        <f t="shared" si="427"/>
        <v>#N/A</v>
      </c>
      <c r="BY397" s="726" t="e">
        <f t="shared" si="428"/>
        <v>#N/A</v>
      </c>
      <c r="BZ397" s="943" t="e">
        <f t="shared" si="429"/>
        <v>#N/A</v>
      </c>
      <c r="CA397" s="947" t="e">
        <f t="shared" si="430"/>
        <v>#N/A</v>
      </c>
      <c r="CB397" s="831">
        <f t="shared" si="362"/>
        <v>9.4779206777033151E-2</v>
      </c>
      <c r="CC397" s="723">
        <f t="shared" si="363"/>
        <v>0.2983549397125923</v>
      </c>
      <c r="CD397" s="723">
        <f t="shared" si="364"/>
        <v>-0.10879652615852599</v>
      </c>
      <c r="CE397" s="786" t="e">
        <f>[3]OUTM!M397</f>
        <v>#N/A</v>
      </c>
      <c r="CF397" s="779" t="e">
        <f>[1]OUTM!$T685</f>
        <v>#N/A</v>
      </c>
      <c r="CG397" s="781" t="e">
        <f>[1]OUTM!$U685</f>
        <v>#N/A</v>
      </c>
    </row>
    <row r="398" spans="1:85" ht="13.8" x14ac:dyDescent="0.25">
      <c r="A398" s="14">
        <f t="shared" si="380"/>
        <v>2026.04</v>
      </c>
      <c r="B398" s="931" t="e">
        <f>[2]Pat!$B398/1000</f>
        <v>#N/A</v>
      </c>
      <c r="C398" s="648">
        <v>1.0343764191049101</v>
      </c>
      <c r="D398" s="649"/>
      <c r="E398" s="767"/>
      <c r="F398" s="768" t="e">
        <f t="shared" si="392"/>
        <v>#N/A</v>
      </c>
      <c r="G398" s="769" t="e">
        <f t="shared" si="393"/>
        <v>#N/A</v>
      </c>
      <c r="H398" s="770" t="e">
        <f t="shared" si="394"/>
        <v>#N/A</v>
      </c>
      <c r="I398" s="662" t="e">
        <f t="shared" si="395"/>
        <v>#N/A</v>
      </c>
      <c r="J398" s="665" t="e">
        <f t="shared" si="396"/>
        <v>#N/A</v>
      </c>
      <c r="K398" s="683"/>
      <c r="L398" s="684" t="e">
        <f t="shared" si="397"/>
        <v>#N/A</v>
      </c>
      <c r="M398" s="685" t="e">
        <f t="shared" ref="M398:M406" si="432">MAX(H389:H419)</f>
        <v>#N/A</v>
      </c>
      <c r="N398" s="686" t="e">
        <f t="shared" ref="N398:N406" si="433">MIN(H389:H419)</f>
        <v>#N/A</v>
      </c>
      <c r="O398" s="776" t="e">
        <v>#N/A</v>
      </c>
      <c r="P398" s="691" t="e">
        <f t="shared" si="398"/>
        <v>#N/A</v>
      </c>
      <c r="Q398" s="665" t="e">
        <f t="shared" si="399"/>
        <v>#N/A</v>
      </c>
      <c r="R398" s="683"/>
      <c r="S398" s="684" t="e">
        <f t="shared" si="400"/>
        <v>#N/A</v>
      </c>
      <c r="T398" s="695" t="e">
        <f t="shared" si="381"/>
        <v>#N/A</v>
      </c>
      <c r="U398" s="728" t="e">
        <f t="shared" si="382"/>
        <v>#N/A</v>
      </c>
      <c r="V398" s="725" t="e">
        <f t="shared" si="401"/>
        <v>#N/A</v>
      </c>
      <c r="W398" s="726" t="e">
        <f t="shared" si="402"/>
        <v>#N/A</v>
      </c>
      <c r="X398" s="727" t="e">
        <f t="shared" si="403"/>
        <v>#N/A</v>
      </c>
      <c r="Y398" s="724" t="e">
        <f t="shared" si="404"/>
        <v>#N/A</v>
      </c>
      <c r="Z398" s="108">
        <f t="shared" si="387"/>
        <v>6.8043152465711701E-2</v>
      </c>
      <c r="AA398" s="723">
        <f t="shared" si="387"/>
        <v>0.26104796967449617</v>
      </c>
      <c r="AB398" s="723">
        <f t="shared" si="387"/>
        <v>-0.12496166474307278</v>
      </c>
      <c r="AC398" s="931" t="e">
        <f>[2]Pat!$D398/1000</f>
        <v>#N/A</v>
      </c>
      <c r="AD398" s="648">
        <v>0.88684083517438395</v>
      </c>
      <c r="AE398" s="649"/>
      <c r="AF398" s="767"/>
      <c r="AG398" s="768" t="e">
        <f t="shared" si="405"/>
        <v>#N/A</v>
      </c>
      <c r="AH398" s="769" t="e">
        <f t="shared" si="406"/>
        <v>#N/A</v>
      </c>
      <c r="AI398" s="770" t="e">
        <f t="shared" si="407"/>
        <v>#N/A</v>
      </c>
      <c r="AJ398" s="662" t="e">
        <f t="shared" si="408"/>
        <v>#N/A</v>
      </c>
      <c r="AK398" s="665" t="e">
        <f t="shared" si="409"/>
        <v>#N/A</v>
      </c>
      <c r="AL398" s="683"/>
      <c r="AM398" s="684" t="e">
        <f t="shared" si="410"/>
        <v>#N/A</v>
      </c>
      <c r="AN398" s="685" t="e">
        <f t="shared" ref="AN398:AN406" si="434">MAX(AI389:AI419)</f>
        <v>#N/A</v>
      </c>
      <c r="AO398" s="686" t="e">
        <f t="shared" ref="AO398:AO406" si="435">MIN(AI389:AI419)</f>
        <v>#N/A</v>
      </c>
      <c r="AP398" s="776" t="e">
        <v>#N/A</v>
      </c>
      <c r="AQ398" s="691" t="e">
        <f t="shared" si="411"/>
        <v>#N/A</v>
      </c>
      <c r="AR398" s="665" t="e">
        <f t="shared" si="412"/>
        <v>#N/A</v>
      </c>
      <c r="AS398" s="683"/>
      <c r="AT398" s="684" t="e">
        <f t="shared" si="413"/>
        <v>#N/A</v>
      </c>
      <c r="AU398" s="695" t="e">
        <f t="shared" si="383"/>
        <v>#N/A</v>
      </c>
      <c r="AV398" s="728" t="e">
        <f t="shared" si="384"/>
        <v>#N/A</v>
      </c>
      <c r="AW398" s="725" t="e">
        <f t="shared" si="414"/>
        <v>#N/A</v>
      </c>
      <c r="AX398" s="726" t="e">
        <f t="shared" si="415"/>
        <v>#N/A</v>
      </c>
      <c r="AY398" s="727" t="e">
        <f t="shared" si="416"/>
        <v>#N/A</v>
      </c>
      <c r="AZ398" s="724" t="e">
        <f t="shared" si="417"/>
        <v>#N/A</v>
      </c>
      <c r="BA398" s="108">
        <f t="shared" si="388"/>
        <v>4.7029155077431911E-2</v>
      </c>
      <c r="BB398" s="723">
        <f t="shared" si="388"/>
        <v>0.1285735137719542</v>
      </c>
      <c r="BC398" s="723">
        <f t="shared" si="388"/>
        <v>-3.4515203617090359E-2</v>
      </c>
      <c r="BD398" s="1387" t="e">
        <f>[2]Pat!$F398</f>
        <v>#N/A</v>
      </c>
      <c r="BE398" s="648">
        <v>1.0815958855855601</v>
      </c>
      <c r="BF398" s="649"/>
      <c r="BG398" s="1374"/>
      <c r="BH398" s="1375" t="e">
        <f t="shared" si="418"/>
        <v>#N/A</v>
      </c>
      <c r="BI398" s="1376" t="e">
        <f t="shared" si="419"/>
        <v>#N/A</v>
      </c>
      <c r="BJ398" s="1379" t="e">
        <f t="shared" si="420"/>
        <v>#N/A</v>
      </c>
      <c r="BK398" s="335" t="e">
        <f t="shared" si="421"/>
        <v>#N/A</v>
      </c>
      <c r="BL398" s="665" t="e">
        <f t="shared" si="422"/>
        <v>#N/A</v>
      </c>
      <c r="BM398" s="683"/>
      <c r="BN398" s="684" t="e">
        <f t="shared" si="423"/>
        <v>#N/A</v>
      </c>
      <c r="BO398" s="685" t="e">
        <f t="shared" ref="BO398:BO406" si="436">MAX(BJ389:BJ419)</f>
        <v>#N/A</v>
      </c>
      <c r="BP398" s="686" t="e">
        <f t="shared" ref="BP398:BP406" si="437">MIN(BJ389:BJ419)</f>
        <v>#N/A</v>
      </c>
      <c r="BQ398" s="776" t="e">
        <f t="shared" si="431"/>
        <v>#N/A</v>
      </c>
      <c r="BR398" s="691" t="e">
        <f t="shared" si="424"/>
        <v>#N/A</v>
      </c>
      <c r="BS398" s="665" t="e">
        <f t="shared" si="425"/>
        <v>#N/A</v>
      </c>
      <c r="BT398" s="683"/>
      <c r="BU398" s="684" t="e">
        <f t="shared" si="426"/>
        <v>#N/A</v>
      </c>
      <c r="BV398" s="695" t="e">
        <f t="shared" si="389"/>
        <v>#N/A</v>
      </c>
      <c r="BW398" s="728" t="e">
        <f t="shared" si="390"/>
        <v>#N/A</v>
      </c>
      <c r="BX398" s="725" t="e">
        <f t="shared" si="427"/>
        <v>#N/A</v>
      </c>
      <c r="BY398" s="726" t="e">
        <f t="shared" si="428"/>
        <v>#N/A</v>
      </c>
      <c r="BZ398" s="943" t="e">
        <f t="shared" si="429"/>
        <v>#N/A</v>
      </c>
      <c r="CA398" s="947" t="e">
        <f t="shared" si="430"/>
        <v>#N/A</v>
      </c>
      <c r="CB398" s="831">
        <f t="shared" si="362"/>
        <v>9.4779206777033151E-2</v>
      </c>
      <c r="CC398" s="723">
        <f t="shared" si="363"/>
        <v>0.2983549397125923</v>
      </c>
      <c r="CD398" s="723">
        <f t="shared" si="364"/>
        <v>-0.10879652615852599</v>
      </c>
      <c r="CE398" s="786" t="e">
        <f>[3]OUTM!M398</f>
        <v>#N/A</v>
      </c>
      <c r="CF398" s="779" t="e">
        <f>[1]OUTM!$T686</f>
        <v>#N/A</v>
      </c>
      <c r="CG398" s="781" t="e">
        <f>[1]OUTM!$U686</f>
        <v>#N/A</v>
      </c>
    </row>
    <row r="399" spans="1:85" ht="13.8" x14ac:dyDescent="0.25">
      <c r="A399" s="14">
        <f t="shared" si="380"/>
        <v>2026.05</v>
      </c>
      <c r="B399" s="931" t="e">
        <f>[2]Pat!$B399/1000</f>
        <v>#N/A</v>
      </c>
      <c r="C399" s="648">
        <v>0.98062978428527303</v>
      </c>
      <c r="D399" s="649"/>
      <c r="E399" s="767"/>
      <c r="F399" s="768" t="e">
        <f t="shared" si="392"/>
        <v>#N/A</v>
      </c>
      <c r="G399" s="769" t="e">
        <f t="shared" si="393"/>
        <v>#N/A</v>
      </c>
      <c r="H399" s="770" t="e">
        <f t="shared" si="394"/>
        <v>#N/A</v>
      </c>
      <c r="I399" s="662" t="e">
        <f t="shared" si="395"/>
        <v>#N/A</v>
      </c>
      <c r="J399" s="665" t="e">
        <f t="shared" si="396"/>
        <v>#N/A</v>
      </c>
      <c r="K399" s="683"/>
      <c r="L399" s="684" t="e">
        <f t="shared" si="397"/>
        <v>#N/A</v>
      </c>
      <c r="M399" s="685" t="e">
        <f t="shared" si="432"/>
        <v>#N/A</v>
      </c>
      <c r="N399" s="686" t="e">
        <f t="shared" si="433"/>
        <v>#N/A</v>
      </c>
      <c r="O399" s="776" t="e">
        <v>#N/A</v>
      </c>
      <c r="P399" s="691" t="e">
        <f t="shared" si="398"/>
        <v>#N/A</v>
      </c>
      <c r="Q399" s="665" t="e">
        <f t="shared" si="399"/>
        <v>#N/A</v>
      </c>
      <c r="R399" s="683"/>
      <c r="S399" s="684" t="e">
        <f t="shared" si="400"/>
        <v>#N/A</v>
      </c>
      <c r="T399" s="695" t="e">
        <f t="shared" si="381"/>
        <v>#N/A</v>
      </c>
      <c r="U399" s="728" t="e">
        <f t="shared" si="382"/>
        <v>#N/A</v>
      </c>
      <c r="V399" s="725" t="e">
        <f t="shared" si="401"/>
        <v>#N/A</v>
      </c>
      <c r="W399" s="726" t="e">
        <f t="shared" si="402"/>
        <v>#N/A</v>
      </c>
      <c r="X399" s="727" t="e">
        <f t="shared" si="403"/>
        <v>#N/A</v>
      </c>
      <c r="Y399" s="724" t="e">
        <f t="shared" si="404"/>
        <v>#N/A</v>
      </c>
      <c r="Z399" s="108">
        <f t="shared" si="387"/>
        <v>6.8043152465711701E-2</v>
      </c>
      <c r="AA399" s="723">
        <f t="shared" si="387"/>
        <v>0.26104796967449617</v>
      </c>
      <c r="AB399" s="723">
        <f t="shared" si="387"/>
        <v>-0.12496166474307278</v>
      </c>
      <c r="AC399" s="931" t="e">
        <f>[2]Pat!$D399/1000</f>
        <v>#N/A</v>
      </c>
      <c r="AD399" s="648">
        <v>0.93595989722961104</v>
      </c>
      <c r="AE399" s="649"/>
      <c r="AF399" s="767"/>
      <c r="AG399" s="768" t="e">
        <f t="shared" si="405"/>
        <v>#N/A</v>
      </c>
      <c r="AH399" s="769" t="e">
        <f t="shared" si="406"/>
        <v>#N/A</v>
      </c>
      <c r="AI399" s="770" t="e">
        <f t="shared" si="407"/>
        <v>#N/A</v>
      </c>
      <c r="AJ399" s="662" t="e">
        <f t="shared" si="408"/>
        <v>#N/A</v>
      </c>
      <c r="AK399" s="665" t="e">
        <f t="shared" si="409"/>
        <v>#N/A</v>
      </c>
      <c r="AL399" s="683"/>
      <c r="AM399" s="684" t="e">
        <f t="shared" si="410"/>
        <v>#N/A</v>
      </c>
      <c r="AN399" s="685" t="e">
        <f t="shared" si="434"/>
        <v>#N/A</v>
      </c>
      <c r="AO399" s="686" t="e">
        <f t="shared" si="435"/>
        <v>#N/A</v>
      </c>
      <c r="AP399" s="776" t="e">
        <v>#N/A</v>
      </c>
      <c r="AQ399" s="691" t="e">
        <f t="shared" si="411"/>
        <v>#N/A</v>
      </c>
      <c r="AR399" s="665" t="e">
        <f t="shared" si="412"/>
        <v>#N/A</v>
      </c>
      <c r="AS399" s="683"/>
      <c r="AT399" s="684" t="e">
        <f t="shared" si="413"/>
        <v>#N/A</v>
      </c>
      <c r="AU399" s="695" t="e">
        <f t="shared" si="383"/>
        <v>#N/A</v>
      </c>
      <c r="AV399" s="728" t="e">
        <f t="shared" si="384"/>
        <v>#N/A</v>
      </c>
      <c r="AW399" s="725" t="e">
        <f t="shared" si="414"/>
        <v>#N/A</v>
      </c>
      <c r="AX399" s="726" t="e">
        <f t="shared" si="415"/>
        <v>#N/A</v>
      </c>
      <c r="AY399" s="727" t="e">
        <f t="shared" si="416"/>
        <v>#N/A</v>
      </c>
      <c r="AZ399" s="724" t="e">
        <f t="shared" si="417"/>
        <v>#N/A</v>
      </c>
      <c r="BA399" s="108">
        <f t="shared" si="388"/>
        <v>4.7029155077431911E-2</v>
      </c>
      <c r="BB399" s="723">
        <f t="shared" si="388"/>
        <v>0.1285735137719542</v>
      </c>
      <c r="BC399" s="723">
        <f t="shared" si="388"/>
        <v>-3.4515203617090359E-2</v>
      </c>
      <c r="BD399" s="1387" t="e">
        <f>[2]Pat!$F399</f>
        <v>#N/A</v>
      </c>
      <c r="BE399" s="648">
        <v>1.12200952330649</v>
      </c>
      <c r="BF399" s="649"/>
      <c r="BG399" s="1374"/>
      <c r="BH399" s="1375" t="e">
        <f t="shared" si="418"/>
        <v>#N/A</v>
      </c>
      <c r="BI399" s="1376" t="e">
        <f t="shared" si="419"/>
        <v>#N/A</v>
      </c>
      <c r="BJ399" s="1379" t="e">
        <f t="shared" si="420"/>
        <v>#N/A</v>
      </c>
      <c r="BK399" s="335" t="e">
        <f t="shared" si="421"/>
        <v>#N/A</v>
      </c>
      <c r="BL399" s="665" t="e">
        <f t="shared" si="422"/>
        <v>#N/A</v>
      </c>
      <c r="BM399" s="683"/>
      <c r="BN399" s="684" t="e">
        <f t="shared" si="423"/>
        <v>#N/A</v>
      </c>
      <c r="BO399" s="685" t="e">
        <f t="shared" si="436"/>
        <v>#N/A</v>
      </c>
      <c r="BP399" s="686" t="e">
        <f t="shared" si="437"/>
        <v>#N/A</v>
      </c>
      <c r="BQ399" s="776" t="e">
        <f t="shared" si="431"/>
        <v>#N/A</v>
      </c>
      <c r="BR399" s="691" t="e">
        <f t="shared" si="424"/>
        <v>#N/A</v>
      </c>
      <c r="BS399" s="665" t="e">
        <f t="shared" si="425"/>
        <v>#N/A</v>
      </c>
      <c r="BT399" s="683"/>
      <c r="BU399" s="684" t="e">
        <f t="shared" si="426"/>
        <v>#N/A</v>
      </c>
      <c r="BV399" s="695" t="e">
        <f t="shared" si="389"/>
        <v>#N/A</v>
      </c>
      <c r="BW399" s="728" t="e">
        <f t="shared" si="390"/>
        <v>#N/A</v>
      </c>
      <c r="BX399" s="725" t="e">
        <f t="shared" si="427"/>
        <v>#N/A</v>
      </c>
      <c r="BY399" s="726" t="e">
        <f t="shared" si="428"/>
        <v>#N/A</v>
      </c>
      <c r="BZ399" s="943" t="e">
        <f t="shared" si="429"/>
        <v>#N/A</v>
      </c>
      <c r="CA399" s="947" t="e">
        <f t="shared" si="430"/>
        <v>#N/A</v>
      </c>
      <c r="CB399" s="831">
        <f t="shared" si="362"/>
        <v>9.4779206777033151E-2</v>
      </c>
      <c r="CC399" s="723">
        <f t="shared" si="363"/>
        <v>0.2983549397125923</v>
      </c>
      <c r="CD399" s="723">
        <f t="shared" si="364"/>
        <v>-0.10879652615852599</v>
      </c>
      <c r="CE399" s="786" t="e">
        <f>[3]OUTM!M399</f>
        <v>#N/A</v>
      </c>
      <c r="CF399" s="779" t="e">
        <f>[1]OUTM!$T687</f>
        <v>#N/A</v>
      </c>
      <c r="CG399" s="781" t="e">
        <f>[1]OUTM!$U687</f>
        <v>#N/A</v>
      </c>
    </row>
    <row r="400" spans="1:85" ht="13.8" x14ac:dyDescent="0.25">
      <c r="A400" s="14">
        <f t="shared" si="380"/>
        <v>2026.06</v>
      </c>
      <c r="B400" s="931" t="e">
        <f>[2]Pat!$B400/1000</f>
        <v>#N/A</v>
      </c>
      <c r="C400" s="648">
        <v>1.02943928166643</v>
      </c>
      <c r="D400" s="649"/>
      <c r="E400" s="767"/>
      <c r="F400" s="768" t="e">
        <f t="shared" si="392"/>
        <v>#N/A</v>
      </c>
      <c r="G400" s="769" t="e">
        <f t="shared" si="393"/>
        <v>#N/A</v>
      </c>
      <c r="H400" s="770" t="e">
        <f t="shared" si="394"/>
        <v>#N/A</v>
      </c>
      <c r="I400" s="662" t="e">
        <f t="shared" si="395"/>
        <v>#N/A</v>
      </c>
      <c r="J400" s="665" t="e">
        <f t="shared" si="396"/>
        <v>#N/A</v>
      </c>
      <c r="K400" s="683"/>
      <c r="L400" s="684" t="e">
        <f t="shared" si="397"/>
        <v>#N/A</v>
      </c>
      <c r="M400" s="685" t="e">
        <f t="shared" si="432"/>
        <v>#N/A</v>
      </c>
      <c r="N400" s="686" t="e">
        <f t="shared" si="433"/>
        <v>#N/A</v>
      </c>
      <c r="O400" s="776" t="e">
        <v>#N/A</v>
      </c>
      <c r="P400" s="691" t="e">
        <f t="shared" si="398"/>
        <v>#N/A</v>
      </c>
      <c r="Q400" s="665" t="e">
        <f t="shared" si="399"/>
        <v>#N/A</v>
      </c>
      <c r="R400" s="683"/>
      <c r="S400" s="684" t="e">
        <f t="shared" si="400"/>
        <v>#N/A</v>
      </c>
      <c r="T400" s="695" t="e">
        <f t="shared" si="381"/>
        <v>#N/A</v>
      </c>
      <c r="U400" s="728" t="e">
        <f t="shared" si="382"/>
        <v>#N/A</v>
      </c>
      <c r="V400" s="725" t="e">
        <f t="shared" si="401"/>
        <v>#N/A</v>
      </c>
      <c r="W400" s="726" t="e">
        <f t="shared" si="402"/>
        <v>#N/A</v>
      </c>
      <c r="X400" s="727" t="e">
        <f t="shared" si="403"/>
        <v>#N/A</v>
      </c>
      <c r="Y400" s="724" t="e">
        <f t="shared" si="404"/>
        <v>#N/A</v>
      </c>
      <c r="Z400" s="108">
        <f t="shared" si="387"/>
        <v>6.8043152465711701E-2</v>
      </c>
      <c r="AA400" s="723">
        <f t="shared" si="387"/>
        <v>0.26104796967449617</v>
      </c>
      <c r="AB400" s="723">
        <f t="shared" si="387"/>
        <v>-0.12496166474307278</v>
      </c>
      <c r="AC400" s="931" t="e">
        <f>[2]Pat!$D400/1000</f>
        <v>#N/A</v>
      </c>
      <c r="AD400" s="648">
        <v>1.02387100635204</v>
      </c>
      <c r="AE400" s="649"/>
      <c r="AF400" s="767"/>
      <c r="AG400" s="768" t="e">
        <f t="shared" si="405"/>
        <v>#N/A</v>
      </c>
      <c r="AH400" s="769" t="e">
        <f t="shared" si="406"/>
        <v>#N/A</v>
      </c>
      <c r="AI400" s="770" t="e">
        <f t="shared" si="407"/>
        <v>#N/A</v>
      </c>
      <c r="AJ400" s="662" t="e">
        <f t="shared" si="408"/>
        <v>#N/A</v>
      </c>
      <c r="AK400" s="665" t="e">
        <f t="shared" si="409"/>
        <v>#N/A</v>
      </c>
      <c r="AL400" s="683"/>
      <c r="AM400" s="684" t="e">
        <f t="shared" si="410"/>
        <v>#N/A</v>
      </c>
      <c r="AN400" s="685" t="e">
        <f t="shared" si="434"/>
        <v>#N/A</v>
      </c>
      <c r="AO400" s="686" t="e">
        <f t="shared" si="435"/>
        <v>#N/A</v>
      </c>
      <c r="AP400" s="776" t="e">
        <v>#N/A</v>
      </c>
      <c r="AQ400" s="691" t="e">
        <f t="shared" si="411"/>
        <v>#N/A</v>
      </c>
      <c r="AR400" s="665" t="e">
        <f t="shared" si="412"/>
        <v>#N/A</v>
      </c>
      <c r="AS400" s="683"/>
      <c r="AT400" s="684" t="e">
        <f t="shared" si="413"/>
        <v>#N/A</v>
      </c>
      <c r="AU400" s="695" t="e">
        <f t="shared" si="383"/>
        <v>#N/A</v>
      </c>
      <c r="AV400" s="728" t="e">
        <f t="shared" si="384"/>
        <v>#N/A</v>
      </c>
      <c r="AW400" s="725" t="e">
        <f t="shared" si="414"/>
        <v>#N/A</v>
      </c>
      <c r="AX400" s="726" t="e">
        <f t="shared" si="415"/>
        <v>#N/A</v>
      </c>
      <c r="AY400" s="727" t="e">
        <f t="shared" si="416"/>
        <v>#N/A</v>
      </c>
      <c r="AZ400" s="724" t="e">
        <f t="shared" si="417"/>
        <v>#N/A</v>
      </c>
      <c r="BA400" s="108">
        <f t="shared" si="388"/>
        <v>4.7029155077431911E-2</v>
      </c>
      <c r="BB400" s="723">
        <f t="shared" si="388"/>
        <v>0.1285735137719542</v>
      </c>
      <c r="BC400" s="723">
        <f t="shared" si="388"/>
        <v>-3.4515203617090359E-2</v>
      </c>
      <c r="BD400" s="1387" t="e">
        <f>[2]Pat!$F400</f>
        <v>#N/A</v>
      </c>
      <c r="BE400" s="648">
        <v>0.99967781961853097</v>
      </c>
      <c r="BF400" s="649"/>
      <c r="BG400" s="1374"/>
      <c r="BH400" s="1375" t="e">
        <f t="shared" si="418"/>
        <v>#N/A</v>
      </c>
      <c r="BI400" s="1376" t="e">
        <f t="shared" si="419"/>
        <v>#N/A</v>
      </c>
      <c r="BJ400" s="1379" t="e">
        <f t="shared" si="420"/>
        <v>#N/A</v>
      </c>
      <c r="BK400" s="335" t="e">
        <f t="shared" si="421"/>
        <v>#N/A</v>
      </c>
      <c r="BL400" s="665" t="e">
        <f t="shared" si="422"/>
        <v>#N/A</v>
      </c>
      <c r="BM400" s="683"/>
      <c r="BN400" s="684" t="e">
        <f t="shared" si="423"/>
        <v>#N/A</v>
      </c>
      <c r="BO400" s="685" t="e">
        <f t="shared" si="436"/>
        <v>#N/A</v>
      </c>
      <c r="BP400" s="686" t="e">
        <f t="shared" si="437"/>
        <v>#N/A</v>
      </c>
      <c r="BQ400" s="776" t="e">
        <f t="shared" si="431"/>
        <v>#N/A</v>
      </c>
      <c r="BR400" s="691" t="e">
        <f t="shared" si="424"/>
        <v>#N/A</v>
      </c>
      <c r="BS400" s="665" t="e">
        <f t="shared" si="425"/>
        <v>#N/A</v>
      </c>
      <c r="BT400" s="683"/>
      <c r="BU400" s="684" t="e">
        <f t="shared" si="426"/>
        <v>#N/A</v>
      </c>
      <c r="BV400" s="695" t="e">
        <f t="shared" si="389"/>
        <v>#N/A</v>
      </c>
      <c r="BW400" s="728" t="e">
        <f t="shared" si="390"/>
        <v>#N/A</v>
      </c>
      <c r="BX400" s="725" t="e">
        <f t="shared" si="427"/>
        <v>#N/A</v>
      </c>
      <c r="BY400" s="726" t="e">
        <f t="shared" si="428"/>
        <v>#N/A</v>
      </c>
      <c r="BZ400" s="943" t="e">
        <f t="shared" si="429"/>
        <v>#N/A</v>
      </c>
      <c r="CA400" s="947" t="e">
        <f t="shared" si="430"/>
        <v>#N/A</v>
      </c>
      <c r="CB400" s="831">
        <f t="shared" si="362"/>
        <v>9.4779206777033151E-2</v>
      </c>
      <c r="CC400" s="723">
        <f t="shared" si="363"/>
        <v>0.2983549397125923</v>
      </c>
      <c r="CD400" s="723">
        <f t="shared" si="364"/>
        <v>-0.10879652615852599</v>
      </c>
      <c r="CE400" s="786" t="e">
        <f>[3]OUTM!M400</f>
        <v>#N/A</v>
      </c>
      <c r="CF400" s="779" t="e">
        <f>[1]OUTM!$T688</f>
        <v>#N/A</v>
      </c>
      <c r="CG400" s="781" t="e">
        <f>[1]OUTM!$U688</f>
        <v>#N/A</v>
      </c>
    </row>
    <row r="401" spans="1:85" ht="13.8" x14ac:dyDescent="0.25">
      <c r="A401" s="14">
        <f t="shared" si="380"/>
        <v>2026.07</v>
      </c>
      <c r="B401" s="931" t="e">
        <f>[2]Pat!$B401/1000</f>
        <v>#N/A</v>
      </c>
      <c r="C401" s="648">
        <v>1.20028445463277</v>
      </c>
      <c r="D401" s="649"/>
      <c r="E401" s="767"/>
      <c r="F401" s="768" t="e">
        <f t="shared" si="392"/>
        <v>#N/A</v>
      </c>
      <c r="G401" s="769" t="e">
        <f t="shared" si="393"/>
        <v>#N/A</v>
      </c>
      <c r="H401" s="770" t="e">
        <f t="shared" si="394"/>
        <v>#N/A</v>
      </c>
      <c r="I401" s="662" t="e">
        <f t="shared" si="395"/>
        <v>#N/A</v>
      </c>
      <c r="J401" s="665" t="e">
        <f t="shared" si="396"/>
        <v>#N/A</v>
      </c>
      <c r="K401" s="683"/>
      <c r="L401" s="684" t="e">
        <f t="shared" si="397"/>
        <v>#N/A</v>
      </c>
      <c r="M401" s="685" t="e">
        <f t="shared" si="432"/>
        <v>#N/A</v>
      </c>
      <c r="N401" s="686" t="e">
        <f t="shared" si="433"/>
        <v>#N/A</v>
      </c>
      <c r="O401" s="776" t="e">
        <v>#N/A</v>
      </c>
      <c r="P401" s="691" t="e">
        <f t="shared" si="398"/>
        <v>#N/A</v>
      </c>
      <c r="Q401" s="665" t="e">
        <f t="shared" si="399"/>
        <v>#N/A</v>
      </c>
      <c r="R401" s="683"/>
      <c r="S401" s="684" t="e">
        <f t="shared" si="400"/>
        <v>#N/A</v>
      </c>
      <c r="T401" s="695" t="e">
        <f t="shared" si="381"/>
        <v>#N/A</v>
      </c>
      <c r="U401" s="728" t="e">
        <f t="shared" si="382"/>
        <v>#N/A</v>
      </c>
      <c r="V401" s="725" t="e">
        <f t="shared" si="401"/>
        <v>#N/A</v>
      </c>
      <c r="W401" s="726" t="e">
        <f t="shared" si="402"/>
        <v>#N/A</v>
      </c>
      <c r="X401" s="727" t="e">
        <f t="shared" si="403"/>
        <v>#N/A</v>
      </c>
      <c r="Y401" s="724" t="e">
        <f t="shared" si="404"/>
        <v>#N/A</v>
      </c>
      <c r="Z401" s="108">
        <f t="shared" si="387"/>
        <v>6.8043152465711701E-2</v>
      </c>
      <c r="AA401" s="723">
        <f t="shared" si="387"/>
        <v>0.26104796967449617</v>
      </c>
      <c r="AB401" s="723">
        <f t="shared" si="387"/>
        <v>-0.12496166474307278</v>
      </c>
      <c r="AC401" s="931" t="e">
        <f>[2]Pat!$D401/1000</f>
        <v>#N/A</v>
      </c>
      <c r="AD401" s="648">
        <v>1.1679180799909701</v>
      </c>
      <c r="AE401" s="649"/>
      <c r="AF401" s="767"/>
      <c r="AG401" s="768" t="e">
        <f t="shared" si="405"/>
        <v>#N/A</v>
      </c>
      <c r="AH401" s="769" t="e">
        <f t="shared" si="406"/>
        <v>#N/A</v>
      </c>
      <c r="AI401" s="770" t="e">
        <f t="shared" si="407"/>
        <v>#N/A</v>
      </c>
      <c r="AJ401" s="662" t="e">
        <f t="shared" si="408"/>
        <v>#N/A</v>
      </c>
      <c r="AK401" s="665" t="e">
        <f t="shared" si="409"/>
        <v>#N/A</v>
      </c>
      <c r="AL401" s="683"/>
      <c r="AM401" s="684" t="e">
        <f t="shared" si="410"/>
        <v>#N/A</v>
      </c>
      <c r="AN401" s="685" t="e">
        <f t="shared" si="434"/>
        <v>#N/A</v>
      </c>
      <c r="AO401" s="686" t="e">
        <f t="shared" si="435"/>
        <v>#N/A</v>
      </c>
      <c r="AP401" s="776" t="e">
        <v>#N/A</v>
      </c>
      <c r="AQ401" s="691" t="e">
        <f t="shared" si="411"/>
        <v>#N/A</v>
      </c>
      <c r="AR401" s="665" t="e">
        <f t="shared" si="412"/>
        <v>#N/A</v>
      </c>
      <c r="AS401" s="683"/>
      <c r="AT401" s="684" t="e">
        <f t="shared" si="413"/>
        <v>#N/A</v>
      </c>
      <c r="AU401" s="695" t="e">
        <f t="shared" si="383"/>
        <v>#N/A</v>
      </c>
      <c r="AV401" s="728" t="e">
        <f t="shared" si="384"/>
        <v>#N/A</v>
      </c>
      <c r="AW401" s="725" t="e">
        <f t="shared" si="414"/>
        <v>#N/A</v>
      </c>
      <c r="AX401" s="726" t="e">
        <f t="shared" si="415"/>
        <v>#N/A</v>
      </c>
      <c r="AY401" s="727" t="e">
        <f t="shared" si="416"/>
        <v>#N/A</v>
      </c>
      <c r="AZ401" s="724" t="e">
        <f t="shared" si="417"/>
        <v>#N/A</v>
      </c>
      <c r="BA401" s="108">
        <f t="shared" si="388"/>
        <v>4.7029155077431911E-2</v>
      </c>
      <c r="BB401" s="723">
        <f t="shared" si="388"/>
        <v>0.1285735137719542</v>
      </c>
      <c r="BC401" s="723">
        <f t="shared" si="388"/>
        <v>-3.4515203617090359E-2</v>
      </c>
      <c r="BD401" s="1387" t="e">
        <f>[2]Pat!$F401</f>
        <v>#N/A</v>
      </c>
      <c r="BE401" s="648">
        <v>1.1673125628330601</v>
      </c>
      <c r="BF401" s="649"/>
      <c r="BG401" s="1374"/>
      <c r="BH401" s="1375" t="e">
        <f t="shared" si="418"/>
        <v>#N/A</v>
      </c>
      <c r="BI401" s="1376" t="e">
        <f t="shared" si="419"/>
        <v>#N/A</v>
      </c>
      <c r="BJ401" s="1379" t="e">
        <f t="shared" si="420"/>
        <v>#N/A</v>
      </c>
      <c r="BK401" s="335" t="e">
        <f t="shared" si="421"/>
        <v>#N/A</v>
      </c>
      <c r="BL401" s="665" t="e">
        <f t="shared" si="422"/>
        <v>#N/A</v>
      </c>
      <c r="BM401" s="683"/>
      <c r="BN401" s="684" t="e">
        <f t="shared" si="423"/>
        <v>#N/A</v>
      </c>
      <c r="BO401" s="685" t="e">
        <f t="shared" si="436"/>
        <v>#N/A</v>
      </c>
      <c r="BP401" s="686" t="e">
        <f t="shared" si="437"/>
        <v>#N/A</v>
      </c>
      <c r="BQ401" s="776" t="e">
        <f t="shared" si="431"/>
        <v>#N/A</v>
      </c>
      <c r="BR401" s="691" t="e">
        <f t="shared" si="424"/>
        <v>#N/A</v>
      </c>
      <c r="BS401" s="665" t="e">
        <f t="shared" si="425"/>
        <v>#N/A</v>
      </c>
      <c r="BT401" s="683"/>
      <c r="BU401" s="684" t="e">
        <f t="shared" si="426"/>
        <v>#N/A</v>
      </c>
      <c r="BV401" s="695" t="e">
        <f t="shared" si="389"/>
        <v>#N/A</v>
      </c>
      <c r="BW401" s="728" t="e">
        <f t="shared" si="390"/>
        <v>#N/A</v>
      </c>
      <c r="BX401" s="725" t="e">
        <f t="shared" si="427"/>
        <v>#N/A</v>
      </c>
      <c r="BY401" s="726" t="e">
        <f t="shared" si="428"/>
        <v>#N/A</v>
      </c>
      <c r="BZ401" s="943" t="e">
        <f t="shared" si="429"/>
        <v>#N/A</v>
      </c>
      <c r="CA401" s="947" t="e">
        <f t="shared" si="430"/>
        <v>#N/A</v>
      </c>
      <c r="CB401" s="831">
        <f t="shared" si="362"/>
        <v>9.4779206777033151E-2</v>
      </c>
      <c r="CC401" s="723">
        <f t="shared" si="363"/>
        <v>0.2983549397125923</v>
      </c>
      <c r="CD401" s="723">
        <f t="shared" si="364"/>
        <v>-0.10879652615852599</v>
      </c>
      <c r="CE401" s="786" t="e">
        <f>[3]OUTM!M401</f>
        <v>#N/A</v>
      </c>
      <c r="CF401" s="779" t="e">
        <f>[1]OUTM!$T689</f>
        <v>#N/A</v>
      </c>
      <c r="CG401" s="781" t="e">
        <f>[1]OUTM!$U689</f>
        <v>#N/A</v>
      </c>
    </row>
    <row r="402" spans="1:85" ht="13.8" x14ac:dyDescent="0.25">
      <c r="A402" s="14">
        <f t="shared" si="380"/>
        <v>2026.08</v>
      </c>
      <c r="B402" s="931" t="e">
        <f>[2]Pat!$B402/1000</f>
        <v>#N/A</v>
      </c>
      <c r="C402" s="648">
        <v>1.0472144412211</v>
      </c>
      <c r="D402" s="649"/>
      <c r="E402" s="767"/>
      <c r="F402" s="768" t="e">
        <f t="shared" si="392"/>
        <v>#N/A</v>
      </c>
      <c r="G402" s="769" t="e">
        <f t="shared" si="393"/>
        <v>#N/A</v>
      </c>
      <c r="H402" s="770" t="e">
        <f t="shared" si="394"/>
        <v>#N/A</v>
      </c>
      <c r="I402" s="662" t="e">
        <f t="shared" si="395"/>
        <v>#N/A</v>
      </c>
      <c r="J402" s="665" t="e">
        <f t="shared" si="396"/>
        <v>#N/A</v>
      </c>
      <c r="K402" s="683"/>
      <c r="L402" s="684" t="e">
        <f t="shared" si="397"/>
        <v>#N/A</v>
      </c>
      <c r="M402" s="685" t="e">
        <f t="shared" si="432"/>
        <v>#N/A</v>
      </c>
      <c r="N402" s="686" t="e">
        <f t="shared" si="433"/>
        <v>#N/A</v>
      </c>
      <c r="O402" s="776" t="e">
        <v>#N/A</v>
      </c>
      <c r="P402" s="691" t="e">
        <f t="shared" si="398"/>
        <v>#N/A</v>
      </c>
      <c r="Q402" s="665" t="e">
        <f t="shared" si="399"/>
        <v>#N/A</v>
      </c>
      <c r="R402" s="683"/>
      <c r="S402" s="684" t="e">
        <f t="shared" si="400"/>
        <v>#N/A</v>
      </c>
      <c r="T402" s="695" t="e">
        <f t="shared" si="381"/>
        <v>#N/A</v>
      </c>
      <c r="U402" s="728" t="e">
        <f t="shared" si="382"/>
        <v>#N/A</v>
      </c>
      <c r="V402" s="725" t="e">
        <f t="shared" si="401"/>
        <v>#N/A</v>
      </c>
      <c r="W402" s="726" t="e">
        <f t="shared" si="402"/>
        <v>#N/A</v>
      </c>
      <c r="X402" s="727" t="e">
        <f t="shared" si="403"/>
        <v>#N/A</v>
      </c>
      <c r="Y402" s="724" t="e">
        <f t="shared" si="404"/>
        <v>#N/A</v>
      </c>
      <c r="Z402" s="108">
        <f t="shared" si="387"/>
        <v>6.8043152465711701E-2</v>
      </c>
      <c r="AA402" s="723">
        <f t="shared" si="387"/>
        <v>0.26104796967449617</v>
      </c>
      <c r="AB402" s="723">
        <f t="shared" si="387"/>
        <v>-0.12496166474307278</v>
      </c>
      <c r="AC402" s="931" t="e">
        <f>[2]Pat!$D402/1000</f>
        <v>#N/A</v>
      </c>
      <c r="AD402" s="648">
        <v>1.0309425603408799</v>
      </c>
      <c r="AE402" s="649"/>
      <c r="AF402" s="767"/>
      <c r="AG402" s="768" t="e">
        <f t="shared" si="405"/>
        <v>#N/A</v>
      </c>
      <c r="AH402" s="769" t="e">
        <f t="shared" si="406"/>
        <v>#N/A</v>
      </c>
      <c r="AI402" s="770" t="e">
        <f t="shared" si="407"/>
        <v>#N/A</v>
      </c>
      <c r="AJ402" s="662" t="e">
        <f t="shared" si="408"/>
        <v>#N/A</v>
      </c>
      <c r="AK402" s="665" t="e">
        <f t="shared" si="409"/>
        <v>#N/A</v>
      </c>
      <c r="AL402" s="683"/>
      <c r="AM402" s="684" t="e">
        <f t="shared" si="410"/>
        <v>#N/A</v>
      </c>
      <c r="AN402" s="685" t="e">
        <f t="shared" si="434"/>
        <v>#N/A</v>
      </c>
      <c r="AO402" s="686" t="e">
        <f t="shared" si="435"/>
        <v>#N/A</v>
      </c>
      <c r="AP402" s="776" t="e">
        <v>#N/A</v>
      </c>
      <c r="AQ402" s="691" t="e">
        <f t="shared" si="411"/>
        <v>#N/A</v>
      </c>
      <c r="AR402" s="665" t="e">
        <f t="shared" si="412"/>
        <v>#N/A</v>
      </c>
      <c r="AS402" s="683"/>
      <c r="AT402" s="684" t="e">
        <f t="shared" si="413"/>
        <v>#N/A</v>
      </c>
      <c r="AU402" s="695" t="e">
        <f t="shared" si="383"/>
        <v>#N/A</v>
      </c>
      <c r="AV402" s="728" t="e">
        <f t="shared" si="384"/>
        <v>#N/A</v>
      </c>
      <c r="AW402" s="725" t="e">
        <f t="shared" si="414"/>
        <v>#N/A</v>
      </c>
      <c r="AX402" s="726" t="e">
        <f t="shared" si="415"/>
        <v>#N/A</v>
      </c>
      <c r="AY402" s="727" t="e">
        <f t="shared" si="416"/>
        <v>#N/A</v>
      </c>
      <c r="AZ402" s="724" t="e">
        <f t="shared" si="417"/>
        <v>#N/A</v>
      </c>
      <c r="BA402" s="108">
        <f t="shared" si="388"/>
        <v>4.7029155077431911E-2</v>
      </c>
      <c r="BB402" s="723">
        <f t="shared" si="388"/>
        <v>0.1285735137719542</v>
      </c>
      <c r="BC402" s="723">
        <f t="shared" si="388"/>
        <v>-3.4515203617090359E-2</v>
      </c>
      <c r="BD402" s="1387" t="e">
        <f>[2]Pat!$F402</f>
        <v>#N/A</v>
      </c>
      <c r="BE402" s="648">
        <v>1.1040099656526701</v>
      </c>
      <c r="BF402" s="649"/>
      <c r="BG402" s="1374"/>
      <c r="BH402" s="1375" t="e">
        <f t="shared" si="418"/>
        <v>#N/A</v>
      </c>
      <c r="BI402" s="1376" t="e">
        <f t="shared" si="419"/>
        <v>#N/A</v>
      </c>
      <c r="BJ402" s="1379" t="e">
        <f t="shared" si="420"/>
        <v>#N/A</v>
      </c>
      <c r="BK402" s="335" t="e">
        <f t="shared" si="421"/>
        <v>#N/A</v>
      </c>
      <c r="BL402" s="665" t="e">
        <f t="shared" si="422"/>
        <v>#N/A</v>
      </c>
      <c r="BM402" s="683"/>
      <c r="BN402" s="684" t="e">
        <f t="shared" si="423"/>
        <v>#N/A</v>
      </c>
      <c r="BO402" s="685" t="e">
        <f t="shared" si="436"/>
        <v>#N/A</v>
      </c>
      <c r="BP402" s="686" t="e">
        <f t="shared" si="437"/>
        <v>#N/A</v>
      </c>
      <c r="BQ402" s="776" t="e">
        <f t="shared" si="431"/>
        <v>#N/A</v>
      </c>
      <c r="BR402" s="691" t="e">
        <f t="shared" si="424"/>
        <v>#N/A</v>
      </c>
      <c r="BS402" s="665" t="e">
        <f t="shared" si="425"/>
        <v>#N/A</v>
      </c>
      <c r="BT402" s="683"/>
      <c r="BU402" s="684" t="e">
        <f t="shared" si="426"/>
        <v>#N/A</v>
      </c>
      <c r="BV402" s="695" t="e">
        <f t="shared" si="389"/>
        <v>#N/A</v>
      </c>
      <c r="BW402" s="728" t="e">
        <f t="shared" si="390"/>
        <v>#N/A</v>
      </c>
      <c r="BX402" s="725" t="e">
        <f t="shared" si="427"/>
        <v>#N/A</v>
      </c>
      <c r="BY402" s="726" t="e">
        <f t="shared" si="428"/>
        <v>#N/A</v>
      </c>
      <c r="BZ402" s="943" t="e">
        <f t="shared" si="429"/>
        <v>#N/A</v>
      </c>
      <c r="CA402" s="947" t="e">
        <f t="shared" si="430"/>
        <v>#N/A</v>
      </c>
      <c r="CB402" s="831">
        <f t="shared" si="362"/>
        <v>9.4779206777033151E-2</v>
      </c>
      <c r="CC402" s="723">
        <f t="shared" si="363"/>
        <v>0.2983549397125923</v>
      </c>
      <c r="CD402" s="723">
        <f t="shared" si="364"/>
        <v>-0.10879652615852599</v>
      </c>
      <c r="CE402" s="786" t="e">
        <f>[3]OUTM!M402</f>
        <v>#N/A</v>
      </c>
      <c r="CF402" s="779" t="e">
        <f>[1]OUTM!$T690</f>
        <v>#N/A</v>
      </c>
      <c r="CG402" s="781" t="e">
        <f>[1]OUTM!$U690</f>
        <v>#N/A</v>
      </c>
    </row>
    <row r="403" spans="1:85" ht="13.8" x14ac:dyDescent="0.25">
      <c r="A403" s="14">
        <f t="shared" si="380"/>
        <v>2026.09</v>
      </c>
      <c r="B403" s="931" t="e">
        <f>[2]Pat!$B403/1000</f>
        <v>#N/A</v>
      </c>
      <c r="C403" s="648">
        <v>1.11828780952905</v>
      </c>
      <c r="D403" s="649"/>
      <c r="E403" s="767"/>
      <c r="F403" s="768" t="e">
        <f t="shared" si="392"/>
        <v>#N/A</v>
      </c>
      <c r="G403" s="769" t="e">
        <f t="shared" si="393"/>
        <v>#N/A</v>
      </c>
      <c r="H403" s="770" t="e">
        <f t="shared" si="394"/>
        <v>#N/A</v>
      </c>
      <c r="I403" s="662" t="e">
        <f t="shared" si="395"/>
        <v>#N/A</v>
      </c>
      <c r="J403" s="665" t="e">
        <f t="shared" si="396"/>
        <v>#N/A</v>
      </c>
      <c r="K403" s="683"/>
      <c r="L403" s="684" t="e">
        <f t="shared" si="397"/>
        <v>#N/A</v>
      </c>
      <c r="M403" s="685" t="e">
        <f t="shared" si="432"/>
        <v>#N/A</v>
      </c>
      <c r="N403" s="686" t="e">
        <f t="shared" si="433"/>
        <v>#N/A</v>
      </c>
      <c r="O403" s="776" t="e">
        <v>#N/A</v>
      </c>
      <c r="P403" s="691" t="e">
        <f t="shared" si="398"/>
        <v>#N/A</v>
      </c>
      <c r="Q403" s="665" t="e">
        <f t="shared" si="399"/>
        <v>#N/A</v>
      </c>
      <c r="R403" s="683"/>
      <c r="S403" s="684" t="e">
        <f t="shared" si="400"/>
        <v>#N/A</v>
      </c>
      <c r="T403" s="695" t="e">
        <f t="shared" si="381"/>
        <v>#N/A</v>
      </c>
      <c r="U403" s="728" t="e">
        <f t="shared" si="382"/>
        <v>#N/A</v>
      </c>
      <c r="V403" s="725" t="e">
        <f t="shared" si="401"/>
        <v>#N/A</v>
      </c>
      <c r="W403" s="726" t="e">
        <f t="shared" si="402"/>
        <v>#N/A</v>
      </c>
      <c r="X403" s="727" t="e">
        <f t="shared" si="403"/>
        <v>#N/A</v>
      </c>
      <c r="Y403" s="724" t="e">
        <f t="shared" si="404"/>
        <v>#N/A</v>
      </c>
      <c r="Z403" s="108">
        <f t="shared" si="387"/>
        <v>6.8043152465711701E-2</v>
      </c>
      <c r="AA403" s="723">
        <f t="shared" si="387"/>
        <v>0.26104796967449617</v>
      </c>
      <c r="AB403" s="723">
        <f t="shared" si="387"/>
        <v>-0.12496166474307278</v>
      </c>
      <c r="AC403" s="931" t="e">
        <f>[2]Pat!$D403/1000</f>
        <v>#N/A</v>
      </c>
      <c r="AD403" s="648">
        <v>1.1333979021948399</v>
      </c>
      <c r="AE403" s="649"/>
      <c r="AF403" s="767"/>
      <c r="AG403" s="768" t="e">
        <f t="shared" si="405"/>
        <v>#N/A</v>
      </c>
      <c r="AH403" s="769" t="e">
        <f t="shared" si="406"/>
        <v>#N/A</v>
      </c>
      <c r="AI403" s="770" t="e">
        <f t="shared" si="407"/>
        <v>#N/A</v>
      </c>
      <c r="AJ403" s="662" t="e">
        <f t="shared" si="408"/>
        <v>#N/A</v>
      </c>
      <c r="AK403" s="665" t="e">
        <f t="shared" si="409"/>
        <v>#N/A</v>
      </c>
      <c r="AL403" s="683"/>
      <c r="AM403" s="684" t="e">
        <f t="shared" si="410"/>
        <v>#N/A</v>
      </c>
      <c r="AN403" s="685" t="e">
        <f t="shared" si="434"/>
        <v>#N/A</v>
      </c>
      <c r="AO403" s="686" t="e">
        <f t="shared" si="435"/>
        <v>#N/A</v>
      </c>
      <c r="AP403" s="776" t="e">
        <v>#N/A</v>
      </c>
      <c r="AQ403" s="691" t="e">
        <f t="shared" si="411"/>
        <v>#N/A</v>
      </c>
      <c r="AR403" s="665" t="e">
        <f t="shared" si="412"/>
        <v>#N/A</v>
      </c>
      <c r="AS403" s="683"/>
      <c r="AT403" s="684" t="e">
        <f t="shared" si="413"/>
        <v>#N/A</v>
      </c>
      <c r="AU403" s="695" t="e">
        <f t="shared" si="383"/>
        <v>#N/A</v>
      </c>
      <c r="AV403" s="728" t="e">
        <f t="shared" si="384"/>
        <v>#N/A</v>
      </c>
      <c r="AW403" s="725" t="e">
        <f t="shared" si="414"/>
        <v>#N/A</v>
      </c>
      <c r="AX403" s="726" t="e">
        <f t="shared" si="415"/>
        <v>#N/A</v>
      </c>
      <c r="AY403" s="727" t="e">
        <f t="shared" si="416"/>
        <v>#N/A</v>
      </c>
      <c r="AZ403" s="724" t="e">
        <f t="shared" si="417"/>
        <v>#N/A</v>
      </c>
      <c r="BA403" s="108">
        <f t="shared" si="388"/>
        <v>4.7029155077431911E-2</v>
      </c>
      <c r="BB403" s="723">
        <f t="shared" si="388"/>
        <v>0.1285735137719542</v>
      </c>
      <c r="BC403" s="723">
        <f t="shared" si="388"/>
        <v>-3.4515203617090359E-2</v>
      </c>
      <c r="BD403" s="1387" t="e">
        <f>[2]Pat!$F403</f>
        <v>#N/A</v>
      </c>
      <c r="BE403" s="648">
        <v>1.13341974402111</v>
      </c>
      <c r="BF403" s="649"/>
      <c r="BG403" s="1374"/>
      <c r="BH403" s="1375" t="e">
        <f t="shared" si="418"/>
        <v>#N/A</v>
      </c>
      <c r="BI403" s="1376" t="e">
        <f t="shared" si="419"/>
        <v>#N/A</v>
      </c>
      <c r="BJ403" s="1379" t="e">
        <f t="shared" si="420"/>
        <v>#N/A</v>
      </c>
      <c r="BK403" s="335" t="e">
        <f t="shared" si="421"/>
        <v>#N/A</v>
      </c>
      <c r="BL403" s="665" t="e">
        <f t="shared" si="422"/>
        <v>#N/A</v>
      </c>
      <c r="BM403" s="683"/>
      <c r="BN403" s="684" t="e">
        <f t="shared" si="423"/>
        <v>#N/A</v>
      </c>
      <c r="BO403" s="685" t="e">
        <f t="shared" si="436"/>
        <v>#N/A</v>
      </c>
      <c r="BP403" s="686" t="e">
        <f t="shared" si="437"/>
        <v>#N/A</v>
      </c>
      <c r="BQ403" s="776" t="e">
        <f t="shared" si="431"/>
        <v>#N/A</v>
      </c>
      <c r="BR403" s="691" t="e">
        <f t="shared" si="424"/>
        <v>#N/A</v>
      </c>
      <c r="BS403" s="665" t="e">
        <f t="shared" si="425"/>
        <v>#N/A</v>
      </c>
      <c r="BT403" s="683"/>
      <c r="BU403" s="684" t="e">
        <f t="shared" si="426"/>
        <v>#N/A</v>
      </c>
      <c r="BV403" s="695" t="e">
        <f t="shared" si="389"/>
        <v>#N/A</v>
      </c>
      <c r="BW403" s="728" t="e">
        <f t="shared" si="390"/>
        <v>#N/A</v>
      </c>
      <c r="BX403" s="725" t="e">
        <f t="shared" si="427"/>
        <v>#N/A</v>
      </c>
      <c r="BY403" s="726" t="e">
        <f t="shared" si="428"/>
        <v>#N/A</v>
      </c>
      <c r="BZ403" s="943" t="e">
        <f t="shared" si="429"/>
        <v>#N/A</v>
      </c>
      <c r="CA403" s="947" t="e">
        <f t="shared" si="430"/>
        <v>#N/A</v>
      </c>
      <c r="CB403" s="831">
        <f t="shared" si="362"/>
        <v>9.4779206777033151E-2</v>
      </c>
      <c r="CC403" s="723">
        <f t="shared" si="363"/>
        <v>0.2983549397125923</v>
      </c>
      <c r="CD403" s="723">
        <f t="shared" si="364"/>
        <v>-0.10879652615852599</v>
      </c>
      <c r="CE403" s="786" t="e">
        <f>[3]OUTM!M403</f>
        <v>#N/A</v>
      </c>
      <c r="CF403" s="779" t="e">
        <f>[1]OUTM!$T691</f>
        <v>#N/A</v>
      </c>
      <c r="CG403" s="781" t="e">
        <f>[1]OUTM!$U691</f>
        <v>#N/A</v>
      </c>
    </row>
    <row r="404" spans="1:85" ht="13.8" x14ac:dyDescent="0.25">
      <c r="A404" s="14">
        <f t="shared" si="380"/>
        <v>2026.1</v>
      </c>
      <c r="B404" s="931" t="e">
        <f>[2]Pat!$B404/1000</f>
        <v>#N/A</v>
      </c>
      <c r="C404" s="648">
        <v>1.03794179941691</v>
      </c>
      <c r="D404" s="649"/>
      <c r="E404" s="767"/>
      <c r="F404" s="768" t="e">
        <f t="shared" si="392"/>
        <v>#N/A</v>
      </c>
      <c r="G404" s="769" t="e">
        <f t="shared" si="393"/>
        <v>#N/A</v>
      </c>
      <c r="H404" s="770" t="e">
        <f t="shared" si="394"/>
        <v>#N/A</v>
      </c>
      <c r="I404" s="662" t="e">
        <f t="shared" si="395"/>
        <v>#N/A</v>
      </c>
      <c r="J404" s="665" t="e">
        <f t="shared" si="396"/>
        <v>#N/A</v>
      </c>
      <c r="K404" s="683"/>
      <c r="L404" s="684" t="e">
        <f t="shared" si="397"/>
        <v>#N/A</v>
      </c>
      <c r="M404" s="685" t="e">
        <f t="shared" si="432"/>
        <v>#N/A</v>
      </c>
      <c r="N404" s="686" t="e">
        <f t="shared" si="433"/>
        <v>#N/A</v>
      </c>
      <c r="O404" s="776" t="e">
        <v>#N/A</v>
      </c>
      <c r="P404" s="691" t="e">
        <f t="shared" si="398"/>
        <v>#N/A</v>
      </c>
      <c r="Q404" s="665" t="e">
        <f t="shared" si="399"/>
        <v>#N/A</v>
      </c>
      <c r="R404" s="683"/>
      <c r="S404" s="684" t="e">
        <f t="shared" si="400"/>
        <v>#N/A</v>
      </c>
      <c r="T404" s="695" t="e">
        <f t="shared" si="381"/>
        <v>#N/A</v>
      </c>
      <c r="U404" s="728" t="e">
        <f t="shared" si="382"/>
        <v>#N/A</v>
      </c>
      <c r="V404" s="725" t="e">
        <f t="shared" si="401"/>
        <v>#N/A</v>
      </c>
      <c r="W404" s="726" t="e">
        <f t="shared" si="402"/>
        <v>#N/A</v>
      </c>
      <c r="X404" s="727" t="e">
        <f t="shared" si="403"/>
        <v>#N/A</v>
      </c>
      <c r="Y404" s="724" t="e">
        <f t="shared" si="404"/>
        <v>#N/A</v>
      </c>
      <c r="Z404" s="108">
        <f t="shared" ref="Z404:AB418" si="438">Z$11</f>
        <v>6.8043152465711701E-2</v>
      </c>
      <c r="AA404" s="723">
        <f t="shared" si="438"/>
        <v>0.26104796967449617</v>
      </c>
      <c r="AB404" s="723">
        <f t="shared" si="438"/>
        <v>-0.12496166474307278</v>
      </c>
      <c r="AC404" s="931" t="e">
        <f>[2]Pat!$D404/1000</f>
        <v>#N/A</v>
      </c>
      <c r="AD404" s="648">
        <v>1.05804079199482</v>
      </c>
      <c r="AE404" s="649"/>
      <c r="AF404" s="767"/>
      <c r="AG404" s="768" t="e">
        <f t="shared" si="405"/>
        <v>#N/A</v>
      </c>
      <c r="AH404" s="769" t="e">
        <f t="shared" si="406"/>
        <v>#N/A</v>
      </c>
      <c r="AI404" s="770" t="e">
        <f t="shared" si="407"/>
        <v>#N/A</v>
      </c>
      <c r="AJ404" s="662" t="e">
        <f t="shared" si="408"/>
        <v>#N/A</v>
      </c>
      <c r="AK404" s="665" t="e">
        <f t="shared" si="409"/>
        <v>#N/A</v>
      </c>
      <c r="AL404" s="683"/>
      <c r="AM404" s="684" t="e">
        <f t="shared" si="410"/>
        <v>#N/A</v>
      </c>
      <c r="AN404" s="685" t="e">
        <f t="shared" si="434"/>
        <v>#N/A</v>
      </c>
      <c r="AO404" s="686" t="e">
        <f t="shared" si="435"/>
        <v>#N/A</v>
      </c>
      <c r="AP404" s="776" t="e">
        <v>#N/A</v>
      </c>
      <c r="AQ404" s="691" t="e">
        <f t="shared" si="411"/>
        <v>#N/A</v>
      </c>
      <c r="AR404" s="665" t="e">
        <f t="shared" si="412"/>
        <v>#N/A</v>
      </c>
      <c r="AS404" s="683"/>
      <c r="AT404" s="684" t="e">
        <f t="shared" si="413"/>
        <v>#N/A</v>
      </c>
      <c r="AU404" s="695" t="e">
        <f t="shared" si="383"/>
        <v>#N/A</v>
      </c>
      <c r="AV404" s="728" t="e">
        <f t="shared" si="384"/>
        <v>#N/A</v>
      </c>
      <c r="AW404" s="725" t="e">
        <f t="shared" si="414"/>
        <v>#N/A</v>
      </c>
      <c r="AX404" s="726" t="e">
        <f t="shared" si="415"/>
        <v>#N/A</v>
      </c>
      <c r="AY404" s="727" t="e">
        <f t="shared" si="416"/>
        <v>#N/A</v>
      </c>
      <c r="AZ404" s="724" t="e">
        <f t="shared" si="417"/>
        <v>#N/A</v>
      </c>
      <c r="BA404" s="108">
        <f t="shared" ref="BA404:BC418" si="439">BA$11</f>
        <v>4.7029155077431911E-2</v>
      </c>
      <c r="BB404" s="723">
        <f t="shared" si="439"/>
        <v>0.1285735137719542</v>
      </c>
      <c r="BC404" s="723">
        <f t="shared" si="439"/>
        <v>-3.4515203617090359E-2</v>
      </c>
      <c r="BD404" s="1387" t="e">
        <f>[2]Pat!$F404</f>
        <v>#N/A</v>
      </c>
      <c r="BE404" s="648">
        <v>1.12328991221713</v>
      </c>
      <c r="BF404" s="649"/>
      <c r="BG404" s="1374"/>
      <c r="BH404" s="1375" t="e">
        <f t="shared" si="418"/>
        <v>#N/A</v>
      </c>
      <c r="BI404" s="1376" t="e">
        <f t="shared" si="419"/>
        <v>#N/A</v>
      </c>
      <c r="BJ404" s="1379" t="e">
        <f t="shared" si="420"/>
        <v>#N/A</v>
      </c>
      <c r="BK404" s="335" t="e">
        <f t="shared" si="421"/>
        <v>#N/A</v>
      </c>
      <c r="BL404" s="665" t="e">
        <f t="shared" si="422"/>
        <v>#N/A</v>
      </c>
      <c r="BM404" s="683"/>
      <c r="BN404" s="684" t="e">
        <f t="shared" si="423"/>
        <v>#N/A</v>
      </c>
      <c r="BO404" s="685" t="e">
        <f t="shared" si="436"/>
        <v>#N/A</v>
      </c>
      <c r="BP404" s="686" t="e">
        <f t="shared" si="437"/>
        <v>#N/A</v>
      </c>
      <c r="BQ404" s="776" t="e">
        <f t="shared" si="431"/>
        <v>#N/A</v>
      </c>
      <c r="BR404" s="691" t="e">
        <f t="shared" si="424"/>
        <v>#N/A</v>
      </c>
      <c r="BS404" s="665" t="e">
        <f t="shared" si="425"/>
        <v>#N/A</v>
      </c>
      <c r="BT404" s="683"/>
      <c r="BU404" s="684" t="e">
        <f t="shared" si="426"/>
        <v>#N/A</v>
      </c>
      <c r="BV404" s="695" t="e">
        <f t="shared" si="389"/>
        <v>#N/A</v>
      </c>
      <c r="BW404" s="728" t="e">
        <f t="shared" si="390"/>
        <v>#N/A</v>
      </c>
      <c r="BX404" s="725" t="e">
        <f t="shared" si="427"/>
        <v>#N/A</v>
      </c>
      <c r="BY404" s="726" t="e">
        <f t="shared" si="428"/>
        <v>#N/A</v>
      </c>
      <c r="BZ404" s="943" t="e">
        <f t="shared" si="429"/>
        <v>#N/A</v>
      </c>
      <c r="CA404" s="947" t="e">
        <f t="shared" si="430"/>
        <v>#N/A</v>
      </c>
      <c r="CB404" s="831">
        <f t="shared" si="362"/>
        <v>9.4779206777033151E-2</v>
      </c>
      <c r="CC404" s="723">
        <f t="shared" si="363"/>
        <v>0.2983549397125923</v>
      </c>
      <c r="CD404" s="723">
        <f t="shared" si="364"/>
        <v>-0.10879652615852599</v>
      </c>
      <c r="CE404" s="786" t="e">
        <f>[3]OUTM!M404</f>
        <v>#N/A</v>
      </c>
      <c r="CF404" s="779" t="e">
        <f>[1]OUTM!$T692</f>
        <v>#N/A</v>
      </c>
      <c r="CG404" s="781" t="e">
        <f>[1]OUTM!$U692</f>
        <v>#N/A</v>
      </c>
    </row>
    <row r="405" spans="1:85" ht="13.8" x14ac:dyDescent="0.25">
      <c r="A405" s="14">
        <f t="shared" si="380"/>
        <v>2026.11</v>
      </c>
      <c r="B405" s="931" t="e">
        <f>[2]Pat!$B405/1000</f>
        <v>#N/A</v>
      </c>
      <c r="C405" s="648">
        <v>0.86225671924626301</v>
      </c>
      <c r="D405" s="649"/>
      <c r="E405" s="767"/>
      <c r="F405" s="768" t="e">
        <f t="shared" si="392"/>
        <v>#N/A</v>
      </c>
      <c r="G405" s="769" t="e">
        <f t="shared" si="393"/>
        <v>#N/A</v>
      </c>
      <c r="H405" s="770" t="e">
        <f>IF(H$9="",G405,(IFERROR((G404+2*G405+G406)/4,(2*G405+G404)/3)))</f>
        <v>#N/A</v>
      </c>
      <c r="I405" s="662" t="e">
        <f t="shared" si="395"/>
        <v>#N/A</v>
      </c>
      <c r="J405" s="665" t="e">
        <f t="shared" si="396"/>
        <v>#N/A</v>
      </c>
      <c r="K405" s="683"/>
      <c r="L405" s="684" t="e">
        <f t="shared" si="397"/>
        <v>#N/A</v>
      </c>
      <c r="M405" s="685" t="e">
        <f t="shared" si="432"/>
        <v>#N/A</v>
      </c>
      <c r="N405" s="686" t="e">
        <f t="shared" si="433"/>
        <v>#N/A</v>
      </c>
      <c r="O405" s="776" t="e">
        <v>#N/A</v>
      </c>
      <c r="P405" s="691" t="e">
        <f t="shared" si="398"/>
        <v>#N/A</v>
      </c>
      <c r="Q405" s="665" t="e">
        <f t="shared" si="399"/>
        <v>#N/A</v>
      </c>
      <c r="R405" s="683"/>
      <c r="S405" s="684" t="e">
        <f t="shared" si="400"/>
        <v>#N/A</v>
      </c>
      <c r="T405" s="695" t="e">
        <f t="shared" si="381"/>
        <v>#N/A</v>
      </c>
      <c r="U405" s="728" t="e">
        <f t="shared" si="382"/>
        <v>#N/A</v>
      </c>
      <c r="V405" s="725" t="e">
        <f t="shared" si="401"/>
        <v>#N/A</v>
      </c>
      <c r="W405" s="726" t="e">
        <f t="shared" si="402"/>
        <v>#N/A</v>
      </c>
      <c r="X405" s="727" t="e">
        <f t="shared" si="403"/>
        <v>#N/A</v>
      </c>
      <c r="Y405" s="724" t="e">
        <f t="shared" si="404"/>
        <v>#N/A</v>
      </c>
      <c r="Z405" s="108">
        <f t="shared" si="438"/>
        <v>6.8043152465711701E-2</v>
      </c>
      <c r="AA405" s="723">
        <f t="shared" si="438"/>
        <v>0.26104796967449617</v>
      </c>
      <c r="AB405" s="723">
        <f t="shared" si="438"/>
        <v>-0.12496166474307278</v>
      </c>
      <c r="AC405" s="931" t="e">
        <f>[2]Pat!$D405/1000</f>
        <v>#N/A</v>
      </c>
      <c r="AD405" s="648">
        <v>0.92860385663172196</v>
      </c>
      <c r="AE405" s="649"/>
      <c r="AF405" s="767"/>
      <c r="AG405" s="768" t="e">
        <f t="shared" si="405"/>
        <v>#N/A</v>
      </c>
      <c r="AH405" s="769" t="e">
        <f t="shared" si="406"/>
        <v>#N/A</v>
      </c>
      <c r="AI405" s="770" t="e">
        <f t="shared" si="407"/>
        <v>#N/A</v>
      </c>
      <c r="AJ405" s="662" t="e">
        <f t="shared" si="408"/>
        <v>#N/A</v>
      </c>
      <c r="AK405" s="665" t="e">
        <f t="shared" si="409"/>
        <v>#N/A</v>
      </c>
      <c r="AL405" s="683"/>
      <c r="AM405" s="684" t="e">
        <f t="shared" si="410"/>
        <v>#N/A</v>
      </c>
      <c r="AN405" s="685" t="e">
        <f t="shared" si="434"/>
        <v>#N/A</v>
      </c>
      <c r="AO405" s="686" t="e">
        <f t="shared" si="435"/>
        <v>#N/A</v>
      </c>
      <c r="AP405" s="776" t="e">
        <v>#N/A</v>
      </c>
      <c r="AQ405" s="691" t="e">
        <f t="shared" si="411"/>
        <v>#N/A</v>
      </c>
      <c r="AR405" s="665" t="e">
        <f t="shared" si="412"/>
        <v>#N/A</v>
      </c>
      <c r="AS405" s="683"/>
      <c r="AT405" s="684" t="e">
        <f t="shared" si="413"/>
        <v>#N/A</v>
      </c>
      <c r="AU405" s="695" t="e">
        <f t="shared" si="383"/>
        <v>#N/A</v>
      </c>
      <c r="AV405" s="728" t="e">
        <f t="shared" si="384"/>
        <v>#N/A</v>
      </c>
      <c r="AW405" s="725" t="e">
        <f t="shared" si="414"/>
        <v>#N/A</v>
      </c>
      <c r="AX405" s="726" t="e">
        <f t="shared" si="415"/>
        <v>#N/A</v>
      </c>
      <c r="AY405" s="727" t="e">
        <f t="shared" si="416"/>
        <v>#N/A</v>
      </c>
      <c r="AZ405" s="724" t="e">
        <f t="shared" si="417"/>
        <v>#N/A</v>
      </c>
      <c r="BA405" s="108">
        <f t="shared" si="439"/>
        <v>4.7029155077431911E-2</v>
      </c>
      <c r="BB405" s="723">
        <f t="shared" si="439"/>
        <v>0.1285735137719542</v>
      </c>
      <c r="BC405" s="723">
        <f t="shared" si="439"/>
        <v>-3.4515203617090359E-2</v>
      </c>
      <c r="BD405" s="1387" t="e">
        <f>[2]Pat!$F405</f>
        <v>#N/A</v>
      </c>
      <c r="BE405" s="648">
        <v>1.0207596320211001</v>
      </c>
      <c r="BF405" s="649"/>
      <c r="BG405" s="1374"/>
      <c r="BH405" s="1375" t="e">
        <f t="shared" si="418"/>
        <v>#N/A</v>
      </c>
      <c r="BI405" s="1376" t="e">
        <f t="shared" si="419"/>
        <v>#N/A</v>
      </c>
      <c r="BJ405" s="1379" t="e">
        <f t="shared" si="420"/>
        <v>#N/A</v>
      </c>
      <c r="BK405" s="335" t="e">
        <f t="shared" si="421"/>
        <v>#N/A</v>
      </c>
      <c r="BL405" s="665" t="e">
        <f t="shared" si="422"/>
        <v>#N/A</v>
      </c>
      <c r="BM405" s="683"/>
      <c r="BN405" s="684" t="e">
        <f t="shared" si="423"/>
        <v>#N/A</v>
      </c>
      <c r="BO405" s="685" t="e">
        <f t="shared" si="436"/>
        <v>#N/A</v>
      </c>
      <c r="BP405" s="686" t="e">
        <f t="shared" si="437"/>
        <v>#N/A</v>
      </c>
      <c r="BQ405" s="776" t="e">
        <f t="shared" si="431"/>
        <v>#N/A</v>
      </c>
      <c r="BR405" s="691" t="e">
        <f t="shared" si="424"/>
        <v>#N/A</v>
      </c>
      <c r="BS405" s="665" t="e">
        <f t="shared" si="425"/>
        <v>#N/A</v>
      </c>
      <c r="BT405" s="683"/>
      <c r="BU405" s="684" t="e">
        <f t="shared" si="426"/>
        <v>#N/A</v>
      </c>
      <c r="BV405" s="695" t="e">
        <f t="shared" si="389"/>
        <v>#N/A</v>
      </c>
      <c r="BW405" s="728" t="e">
        <f t="shared" si="390"/>
        <v>#N/A</v>
      </c>
      <c r="BX405" s="725" t="e">
        <f t="shared" si="427"/>
        <v>#N/A</v>
      </c>
      <c r="BY405" s="726" t="e">
        <f t="shared" si="428"/>
        <v>#N/A</v>
      </c>
      <c r="BZ405" s="943" t="e">
        <f t="shared" si="429"/>
        <v>#N/A</v>
      </c>
      <c r="CA405" s="947" t="e">
        <f t="shared" si="430"/>
        <v>#N/A</v>
      </c>
      <c r="CB405" s="831">
        <f t="shared" si="362"/>
        <v>9.4779206777033151E-2</v>
      </c>
      <c r="CC405" s="723">
        <f t="shared" si="363"/>
        <v>0.2983549397125923</v>
      </c>
      <c r="CD405" s="723">
        <f t="shared" si="364"/>
        <v>-0.10879652615852599</v>
      </c>
      <c r="CE405" s="786" t="e">
        <f>[3]OUTM!M405</f>
        <v>#N/A</v>
      </c>
      <c r="CF405" s="779" t="e">
        <f>[1]OUTM!$T693</f>
        <v>#N/A</v>
      </c>
      <c r="CG405" s="781" t="e">
        <f>[1]OUTM!$U693</f>
        <v>#N/A</v>
      </c>
    </row>
    <row r="406" spans="1:85" ht="13.8" x14ac:dyDescent="0.25">
      <c r="A406" s="14">
        <f t="shared" si="380"/>
        <v>2026.12</v>
      </c>
      <c r="B406" s="931" t="e">
        <f>[2]Pat!$B406/1000</f>
        <v>#N/A</v>
      </c>
      <c r="C406" s="648">
        <v>0.55066771682560101</v>
      </c>
      <c r="D406" s="649"/>
      <c r="E406" s="767"/>
      <c r="F406" s="768" t="e">
        <f t="shared" si="392"/>
        <v>#N/A</v>
      </c>
      <c r="G406" s="769" t="e">
        <f t="shared" si="393"/>
        <v>#N/A</v>
      </c>
      <c r="H406" s="770" t="e">
        <f>IF(H$9="",G406,(IFERROR((G405+2*G406+G407)/4,(2*G406+G405)/3)))</f>
        <v>#N/A</v>
      </c>
      <c r="I406" s="662" t="e">
        <f t="shared" si="395"/>
        <v>#N/A</v>
      </c>
      <c r="J406" s="665" t="e">
        <f t="shared" si="396"/>
        <v>#N/A</v>
      </c>
      <c r="K406" s="683"/>
      <c r="L406" s="684" t="e">
        <f t="shared" si="397"/>
        <v>#N/A</v>
      </c>
      <c r="M406" s="685" t="e">
        <f t="shared" si="432"/>
        <v>#N/A</v>
      </c>
      <c r="N406" s="686" t="e">
        <f t="shared" si="433"/>
        <v>#N/A</v>
      </c>
      <c r="O406" s="776" t="e">
        <v>#N/A</v>
      </c>
      <c r="P406" s="691" t="e">
        <f t="shared" si="398"/>
        <v>#N/A</v>
      </c>
      <c r="Q406" s="665" t="e">
        <f t="shared" si="399"/>
        <v>#N/A</v>
      </c>
      <c r="R406" s="683"/>
      <c r="S406" s="684" t="e">
        <f t="shared" si="400"/>
        <v>#N/A</v>
      </c>
      <c r="T406" s="695" t="e">
        <f t="shared" si="381"/>
        <v>#N/A</v>
      </c>
      <c r="U406" s="728" t="e">
        <f t="shared" si="382"/>
        <v>#N/A</v>
      </c>
      <c r="V406" s="725" t="e">
        <f t="shared" si="401"/>
        <v>#N/A</v>
      </c>
      <c r="W406" s="726" t="e">
        <f t="shared" si="402"/>
        <v>#N/A</v>
      </c>
      <c r="X406" s="727" t="e">
        <f t="shared" si="403"/>
        <v>#N/A</v>
      </c>
      <c r="Y406" s="724" t="e">
        <f t="shared" si="404"/>
        <v>#N/A</v>
      </c>
      <c r="Z406" s="108">
        <f t="shared" si="438"/>
        <v>6.8043152465711701E-2</v>
      </c>
      <c r="AA406" s="723">
        <f t="shared" si="438"/>
        <v>0.26104796967449617</v>
      </c>
      <c r="AB406" s="723">
        <f t="shared" si="438"/>
        <v>-0.12496166474307278</v>
      </c>
      <c r="AC406" s="931" t="e">
        <f>[2]Pat!$D406/1000</f>
        <v>#N/A</v>
      </c>
      <c r="AD406" s="648">
        <v>0.99265021642298501</v>
      </c>
      <c r="AE406" s="649"/>
      <c r="AF406" s="767"/>
      <c r="AG406" s="768" t="e">
        <f t="shared" si="405"/>
        <v>#N/A</v>
      </c>
      <c r="AH406" s="769" t="e">
        <f t="shared" si="406"/>
        <v>#N/A</v>
      </c>
      <c r="AI406" s="770" t="e">
        <f>IF(AI$9="",AH406,(IFERROR((AH405+2*AH406+AH407)/4,(2*AH406+AH405)/3)))</f>
        <v>#N/A</v>
      </c>
      <c r="AJ406" s="662" t="e">
        <f t="shared" si="408"/>
        <v>#N/A</v>
      </c>
      <c r="AK406" s="665" t="e">
        <f t="shared" si="409"/>
        <v>#N/A</v>
      </c>
      <c r="AL406" s="683"/>
      <c r="AM406" s="684" t="e">
        <f t="shared" si="410"/>
        <v>#N/A</v>
      </c>
      <c r="AN406" s="685" t="e">
        <f t="shared" si="434"/>
        <v>#N/A</v>
      </c>
      <c r="AO406" s="686" t="e">
        <f t="shared" si="435"/>
        <v>#N/A</v>
      </c>
      <c r="AP406" s="776" t="e">
        <v>#N/A</v>
      </c>
      <c r="AQ406" s="691" t="e">
        <f t="shared" si="411"/>
        <v>#N/A</v>
      </c>
      <c r="AR406" s="665" t="e">
        <f t="shared" si="412"/>
        <v>#N/A</v>
      </c>
      <c r="AS406" s="683"/>
      <c r="AT406" s="684" t="e">
        <f t="shared" si="413"/>
        <v>#N/A</v>
      </c>
      <c r="AU406" s="695" t="e">
        <f t="shared" si="383"/>
        <v>#N/A</v>
      </c>
      <c r="AV406" s="728" t="e">
        <f t="shared" si="384"/>
        <v>#N/A</v>
      </c>
      <c r="AW406" s="725" t="e">
        <f t="shared" si="414"/>
        <v>#N/A</v>
      </c>
      <c r="AX406" s="726" t="e">
        <f t="shared" si="415"/>
        <v>#N/A</v>
      </c>
      <c r="AY406" s="727" t="e">
        <f t="shared" si="416"/>
        <v>#N/A</v>
      </c>
      <c r="AZ406" s="724" t="e">
        <f t="shared" si="417"/>
        <v>#N/A</v>
      </c>
      <c r="BA406" s="108">
        <f t="shared" si="439"/>
        <v>4.7029155077431911E-2</v>
      </c>
      <c r="BB406" s="723">
        <f t="shared" si="439"/>
        <v>0.1285735137719542</v>
      </c>
      <c r="BC406" s="723">
        <f t="shared" si="439"/>
        <v>-3.4515203617090359E-2</v>
      </c>
      <c r="BD406" s="1387" t="e">
        <f>[2]Pat!$F406</f>
        <v>#N/A</v>
      </c>
      <c r="BE406" s="648">
        <v>0.97169202256628096</v>
      </c>
      <c r="BF406" s="649"/>
      <c r="BG406" s="1374"/>
      <c r="BH406" s="1375" t="e">
        <f t="shared" si="418"/>
        <v>#N/A</v>
      </c>
      <c r="BI406" s="1376" t="e">
        <f t="shared" si="419"/>
        <v>#N/A</v>
      </c>
      <c r="BJ406" s="1379" t="e">
        <f>IF(BJ$9="",BI406,(IFERROR((BI405+2*BI406+BI407)/4,(2*BI406+BI405)/3)))</f>
        <v>#N/A</v>
      </c>
      <c r="BK406" s="335" t="e">
        <f t="shared" si="421"/>
        <v>#N/A</v>
      </c>
      <c r="BL406" s="665" t="e">
        <f t="shared" si="422"/>
        <v>#N/A</v>
      </c>
      <c r="BM406" s="683"/>
      <c r="BN406" s="684" t="e">
        <f t="shared" si="423"/>
        <v>#N/A</v>
      </c>
      <c r="BO406" s="685" t="e">
        <f t="shared" si="436"/>
        <v>#N/A</v>
      </c>
      <c r="BP406" s="686" t="e">
        <f t="shared" si="437"/>
        <v>#N/A</v>
      </c>
      <c r="BQ406" s="776" t="e">
        <f t="shared" si="431"/>
        <v>#N/A</v>
      </c>
      <c r="BR406" s="691" t="e">
        <f t="shared" si="424"/>
        <v>#N/A</v>
      </c>
      <c r="BS406" s="665" t="e">
        <f t="shared" si="425"/>
        <v>#N/A</v>
      </c>
      <c r="BT406" s="683"/>
      <c r="BU406" s="684" t="e">
        <f t="shared" si="426"/>
        <v>#N/A</v>
      </c>
      <c r="BV406" s="695" t="e">
        <f t="shared" si="389"/>
        <v>#N/A</v>
      </c>
      <c r="BW406" s="728" t="e">
        <f t="shared" si="390"/>
        <v>#N/A</v>
      </c>
      <c r="BX406" s="725" t="e">
        <f t="shared" si="427"/>
        <v>#N/A</v>
      </c>
      <c r="BY406" s="726" t="e">
        <f t="shared" si="428"/>
        <v>#N/A</v>
      </c>
      <c r="BZ406" s="943" t="e">
        <f t="shared" si="429"/>
        <v>#N/A</v>
      </c>
      <c r="CA406" s="947" t="e">
        <f t="shared" si="430"/>
        <v>#N/A</v>
      </c>
      <c r="CB406" s="831">
        <f t="shared" si="362"/>
        <v>9.4779206777033151E-2</v>
      </c>
      <c r="CC406" s="723">
        <f t="shared" si="363"/>
        <v>0.2983549397125923</v>
      </c>
      <c r="CD406" s="723">
        <f t="shared" si="364"/>
        <v>-0.10879652615852599</v>
      </c>
      <c r="CE406" s="786" t="e">
        <f>[3]OUTM!M406</f>
        <v>#N/A</v>
      </c>
      <c r="CF406" s="779" t="e">
        <f>[1]OUTM!$T694</f>
        <v>#N/A</v>
      </c>
      <c r="CG406" s="781" t="e">
        <f>[1]OUTM!$U694</f>
        <v>#N/A</v>
      </c>
    </row>
    <row r="407" spans="1:85" ht="13.8" x14ac:dyDescent="0.25">
      <c r="A407" s="14">
        <f t="shared" si="380"/>
        <v>2027.01</v>
      </c>
      <c r="B407" s="931" t="e">
        <f>[2]Pat!$B407/1000</f>
        <v>#N/A</v>
      </c>
      <c r="C407" s="648">
        <v>1.3113192860777101</v>
      </c>
      <c r="D407" s="649"/>
      <c r="E407" s="767"/>
      <c r="F407" s="768" t="e">
        <f t="shared" ref="F407:F418" si="440">IF(C$8="NIV",B407-C407,B407/C407)</f>
        <v>#N/A</v>
      </c>
      <c r="G407" s="769" t="e">
        <f t="shared" ref="G407:G418" si="441">D407*F407+(1-D407)*E407</f>
        <v>#N/A</v>
      </c>
      <c r="H407" s="770" t="e">
        <f t="shared" ref="H407:H418" si="442">IF(H$9="",G407,(IFERROR((G406+2*G407+G408)/4,(2*G407+G406)/3)))</f>
        <v>#N/A</v>
      </c>
      <c r="I407" s="662" t="e">
        <f t="shared" ref="I407:I418" si="443">LN(H407/H406)</f>
        <v>#N/A</v>
      </c>
      <c r="J407" s="665" t="e">
        <f t="shared" ref="J407:J418" si="444">IF(K407="",NA(),IFERROR((H407+K407*J$8),NA()))</f>
        <v>#N/A</v>
      </c>
      <c r="K407" s="683"/>
      <c r="L407" s="684" t="e">
        <f t="shared" ref="L407:L418" si="445">IF(H407=M407,1,IF(H407=N407,-1,""))</f>
        <v>#N/A</v>
      </c>
      <c r="M407" s="685" t="e">
        <f t="shared" ref="M407:M418" si="446">MAX(H398:H428)</f>
        <v>#N/A</v>
      </c>
      <c r="N407" s="686" t="e">
        <f t="shared" ref="N407:N418" si="447">MIN(H398:H428)</f>
        <v>#N/A</v>
      </c>
      <c r="O407" s="776" t="e">
        <v>#N/A</v>
      </c>
      <c r="P407" s="691" t="e">
        <f t="shared" ref="P407:P418" si="448">H407/O407-1</f>
        <v>#N/A</v>
      </c>
      <c r="Q407" s="665" t="e">
        <f t="shared" ref="Q407:Q418" si="449">IF(R407="",NA(),IFERROR((H407+R407*Q$8),NA()))</f>
        <v>#N/A</v>
      </c>
      <c r="R407" s="683"/>
      <c r="S407" s="684" t="e">
        <f t="shared" ref="S407:S418" si="450">IF(P407=T407,1,IF(P407=U407,-1,""))</f>
        <v>#N/A</v>
      </c>
      <c r="T407" s="695" t="e">
        <f t="shared" ref="T407:T418" si="451">MAX(P398:P440)</f>
        <v>#N/A</v>
      </c>
      <c r="U407" s="728" t="e">
        <f t="shared" ref="U407:U418" si="452">MIN(P398:P440)</f>
        <v>#N/A</v>
      </c>
      <c r="V407" s="725" t="e">
        <f t="shared" ref="V407:V418" si="453">H407/H395-1</f>
        <v>#N/A</v>
      </c>
      <c r="W407" s="726" t="e">
        <f t="shared" ref="W407:W418" si="454">(H407/Y406)^W$9-1</f>
        <v>#N/A</v>
      </c>
      <c r="X407" s="727" t="e">
        <f t="shared" ref="X407:X418" si="455">(H407/Y400)^X$9-1</f>
        <v>#N/A</v>
      </c>
      <c r="Y407" s="724" t="e">
        <f t="shared" ref="Y407:Y418" si="456">Y406+(H407-H395)/12</f>
        <v>#N/A</v>
      </c>
      <c r="Z407" s="108">
        <f t="shared" si="438"/>
        <v>6.8043152465711701E-2</v>
      </c>
      <c r="AA407" s="723">
        <f t="shared" si="438"/>
        <v>0.26104796967449617</v>
      </c>
      <c r="AB407" s="723">
        <f t="shared" si="438"/>
        <v>-0.12496166474307278</v>
      </c>
      <c r="AC407" s="931" t="e">
        <f>[2]Pat!$D407/1000</f>
        <v>#N/A</v>
      </c>
      <c r="AD407" s="648">
        <v>0.98533564577238297</v>
      </c>
      <c r="AE407" s="649"/>
      <c r="AF407" s="767"/>
      <c r="AG407" s="768" t="e">
        <f t="shared" ref="AG407:AG418" si="457">IF(AD$8="NIV",AC407-AD407,AC407/AD407)</f>
        <v>#N/A</v>
      </c>
      <c r="AH407" s="769" t="e">
        <f t="shared" ref="AH407:AH418" si="458">AG407*AE407+(1-AE407)*AF407</f>
        <v>#N/A</v>
      </c>
      <c r="AI407" s="770" t="e">
        <f t="shared" ref="AI407:AI418" si="459">IF(AI$9="",AH407,(IFERROR((AH406+2*AH407+AH408)/4,(2*AH407+AH406)/3)))</f>
        <v>#N/A</v>
      </c>
      <c r="AJ407" s="662" t="e">
        <f t="shared" ref="AJ407:AJ418" si="460">LN(AI407/AI406)</f>
        <v>#N/A</v>
      </c>
      <c r="AK407" s="665" t="e">
        <f t="shared" ref="AK407:AK418" si="461">IF(AL407="",NA(),IFERROR((AI407+AL407*AK$8),NA()))</f>
        <v>#N/A</v>
      </c>
      <c r="AL407" s="683"/>
      <c r="AM407" s="684" t="e">
        <f t="shared" ref="AM407:AM418" si="462">IF(AI407=AN407,1,IF(AI407=AO407,-1,""))</f>
        <v>#N/A</v>
      </c>
      <c r="AN407" s="685" t="e">
        <f t="shared" ref="AN407:AN418" si="463">MAX(AI398:AI428)</f>
        <v>#N/A</v>
      </c>
      <c r="AO407" s="686" t="e">
        <f t="shared" ref="AO407:AO418" si="464">MIN(AI398:AI428)</f>
        <v>#N/A</v>
      </c>
      <c r="AP407" s="776" t="e">
        <v>#N/A</v>
      </c>
      <c r="AQ407" s="691" t="e">
        <f t="shared" ref="AQ407:AQ418" si="465">AI407/AP407-1</f>
        <v>#N/A</v>
      </c>
      <c r="AR407" s="665" t="e">
        <f t="shared" ref="AR407:AR418" si="466">IF(AS407="",NA(),IFERROR((AI407+AS407*AR$8),NA()))</f>
        <v>#N/A</v>
      </c>
      <c r="AS407" s="683"/>
      <c r="AT407" s="684" t="e">
        <f t="shared" ref="AT407:AT418" si="467">IF(AQ407=AU407,1,IF(AQ407=AV407,-1,""))</f>
        <v>#N/A</v>
      </c>
      <c r="AU407" s="695" t="e">
        <f t="shared" ref="AU407:AU418" si="468">MAX(AQ398:AQ440)</f>
        <v>#N/A</v>
      </c>
      <c r="AV407" s="728" t="e">
        <f t="shared" ref="AV407:AV418" si="469">MIN(AQ398:AQ440)</f>
        <v>#N/A</v>
      </c>
      <c r="AW407" s="725" t="e">
        <f t="shared" ref="AW407:AW418" si="470">AI407/AI395-1</f>
        <v>#N/A</v>
      </c>
      <c r="AX407" s="726" t="e">
        <f t="shared" ref="AX407:AX418" si="471">(AI407/AZ406)^AX$9-1</f>
        <v>#N/A</v>
      </c>
      <c r="AY407" s="727" t="e">
        <f t="shared" ref="AY407:AY418" si="472">(AI407/AZ400)^AY$9-1</f>
        <v>#N/A</v>
      </c>
      <c r="AZ407" s="724" t="e">
        <f t="shared" ref="AZ407:AZ418" si="473">AZ406+(AI407-AI395)/12</f>
        <v>#N/A</v>
      </c>
      <c r="BA407" s="108">
        <f t="shared" si="439"/>
        <v>4.7029155077431911E-2</v>
      </c>
      <c r="BB407" s="723">
        <f t="shared" si="439"/>
        <v>0.1285735137719542</v>
      </c>
      <c r="BC407" s="723">
        <f t="shared" si="439"/>
        <v>-3.4515203617090359E-2</v>
      </c>
      <c r="BD407" s="1387" t="e">
        <f>[2]Pat!$F407</f>
        <v>#N/A</v>
      </c>
      <c r="BE407" s="648">
        <v>0.80502128460142497</v>
      </c>
      <c r="BF407" s="649"/>
      <c r="BG407" s="1374"/>
      <c r="BH407" s="1375" t="e">
        <f t="shared" ref="BH407:BH418" si="474">IF(BE$8="NIV",BD407-BE407,BD407/BE407)</f>
        <v>#N/A</v>
      </c>
      <c r="BI407" s="1376" t="e">
        <f t="shared" ref="BI407:BI418" si="475">BF407*BH407+(1-BF407)*BG407</f>
        <v>#N/A</v>
      </c>
      <c r="BJ407" s="1379" t="e">
        <f t="shared" ref="BJ407:BJ418" si="476">IF(BJ$9="",BI407,(IFERROR((BI406+2*BI407+BI408)/4,(2*BI407+BI406)/3)))</f>
        <v>#N/A</v>
      </c>
      <c r="BK407" s="335" t="e">
        <f t="shared" ref="BK407:BK418" si="477">LN(BJ407/BJ406)</f>
        <v>#N/A</v>
      </c>
      <c r="BL407" s="665" t="e">
        <f t="shared" ref="BL407:BL418" si="478">IF(BM407="",NA(),IFERROR((BJ407+BM407*BL$8),NA()))</f>
        <v>#N/A</v>
      </c>
      <c r="BM407" s="683"/>
      <c r="BN407" s="684" t="e">
        <f t="shared" ref="BN407:BN418" si="479">IF(BJ407=BO407,1,IF(BJ407=BP407,-1,""))</f>
        <v>#N/A</v>
      </c>
      <c r="BO407" s="685" t="e">
        <f t="shared" ref="BO407:BO418" si="480">MAX(BJ398:BJ428)</f>
        <v>#N/A</v>
      </c>
      <c r="BP407" s="686" t="e">
        <f t="shared" ref="BP407:BP418" si="481">MIN(BJ398:BJ428)</f>
        <v>#N/A</v>
      </c>
      <c r="BQ407" s="776" t="e">
        <f t="shared" ref="BQ407:BQ418" si="482">BI407/BP407-1</f>
        <v>#N/A</v>
      </c>
      <c r="BR407" s="691" t="e">
        <f t="shared" ref="BR407:BR418" si="483">BJ407/BQ407-1</f>
        <v>#N/A</v>
      </c>
      <c r="BS407" s="665" t="e">
        <f t="shared" ref="BS407:BS418" si="484">IF(BT407="",NA(),IFERROR((BJ407+BT407*BS$8),NA()))</f>
        <v>#N/A</v>
      </c>
      <c r="BT407" s="683"/>
      <c r="BU407" s="684" t="e">
        <f t="shared" ref="BU407:BU418" si="485">IF(BR407=BV407,1,IF(BR407=BW407,-1,""))</f>
        <v>#N/A</v>
      </c>
      <c r="BV407" s="695" t="e">
        <f t="shared" ref="BV407:BV418" si="486">MAX(BR398:BR438)</f>
        <v>#N/A</v>
      </c>
      <c r="BW407" s="728" t="e">
        <f t="shared" ref="BW407:BW418" si="487">MIN(BR398:BR438)</f>
        <v>#N/A</v>
      </c>
      <c r="BX407" s="725" t="e">
        <f t="shared" ref="BX407:BX418" si="488">BJ407/BJ395-1</f>
        <v>#N/A</v>
      </c>
      <c r="BY407" s="726" t="e">
        <f t="shared" ref="BY407:BY418" si="489">(BJ407/CA406)^BY$9-1</f>
        <v>#N/A</v>
      </c>
      <c r="BZ407" s="943" t="e">
        <f t="shared" ref="BZ407:BZ418" si="490">(BJ407/CA400)^BZ$9-1</f>
        <v>#N/A</v>
      </c>
      <c r="CA407" s="947" t="e">
        <f t="shared" ref="CA407:CA418" si="491">CA406+(BJ407-BJ395)/12</f>
        <v>#N/A</v>
      </c>
      <c r="CB407" s="831">
        <f t="shared" si="362"/>
        <v>9.4779206777033151E-2</v>
      </c>
      <c r="CC407" s="723">
        <f t="shared" si="363"/>
        <v>0.2983549397125923</v>
      </c>
      <c r="CD407" s="723">
        <f t="shared" si="364"/>
        <v>-0.10879652615852599</v>
      </c>
      <c r="CE407" s="786" t="e">
        <f>[3]OUTM!M407</f>
        <v>#N/A</v>
      </c>
      <c r="CF407" s="779" t="e">
        <f>[1]OUTM!$T695</f>
        <v>#N/A</v>
      </c>
      <c r="CG407" s="781" t="e">
        <f>[1]OUTM!$U695</f>
        <v>#N/A</v>
      </c>
    </row>
    <row r="408" spans="1:85" ht="13.8" x14ac:dyDescent="0.25">
      <c r="A408" s="14">
        <f t="shared" si="380"/>
        <v>2027.02</v>
      </c>
      <c r="B408" s="931" t="e">
        <f>[2]Pat!$B408/1000</f>
        <v>#N/A</v>
      </c>
      <c r="C408" s="648">
        <v>2.56562095951459</v>
      </c>
      <c r="D408" s="649"/>
      <c r="E408" s="767" t="e">
        <f t="shared" ref="E407:E418" si="492">F408</f>
        <v>#N/A</v>
      </c>
      <c r="F408" s="768" t="e">
        <f t="shared" si="440"/>
        <v>#N/A</v>
      </c>
      <c r="G408" s="769" t="e">
        <f t="shared" si="441"/>
        <v>#N/A</v>
      </c>
      <c r="H408" s="770" t="e">
        <f t="shared" si="442"/>
        <v>#N/A</v>
      </c>
      <c r="I408" s="662" t="e">
        <f t="shared" si="443"/>
        <v>#N/A</v>
      </c>
      <c r="J408" s="665" t="e">
        <f t="shared" si="444"/>
        <v>#N/A</v>
      </c>
      <c r="K408" s="683"/>
      <c r="L408" s="684" t="e">
        <f t="shared" si="445"/>
        <v>#N/A</v>
      </c>
      <c r="M408" s="685" t="e">
        <f t="shared" si="446"/>
        <v>#N/A</v>
      </c>
      <c r="N408" s="686" t="e">
        <f t="shared" si="447"/>
        <v>#N/A</v>
      </c>
      <c r="O408" s="776" t="e">
        <v>#N/A</v>
      </c>
      <c r="P408" s="691" t="e">
        <f t="shared" si="448"/>
        <v>#N/A</v>
      </c>
      <c r="Q408" s="665" t="e">
        <f t="shared" si="449"/>
        <v>#N/A</v>
      </c>
      <c r="R408" s="683"/>
      <c r="S408" s="684" t="e">
        <f t="shared" si="450"/>
        <v>#N/A</v>
      </c>
      <c r="T408" s="695" t="e">
        <f t="shared" si="451"/>
        <v>#N/A</v>
      </c>
      <c r="U408" s="728" t="e">
        <f t="shared" si="452"/>
        <v>#N/A</v>
      </c>
      <c r="V408" s="725" t="e">
        <f t="shared" si="453"/>
        <v>#N/A</v>
      </c>
      <c r="W408" s="726" t="e">
        <f t="shared" si="454"/>
        <v>#N/A</v>
      </c>
      <c r="X408" s="727" t="e">
        <f t="shared" si="455"/>
        <v>#N/A</v>
      </c>
      <c r="Y408" s="724" t="e">
        <f t="shared" si="456"/>
        <v>#N/A</v>
      </c>
      <c r="Z408" s="108">
        <f t="shared" si="438"/>
        <v>6.8043152465711701E-2</v>
      </c>
      <c r="AA408" s="723">
        <f t="shared" si="438"/>
        <v>0.26104796967449617</v>
      </c>
      <c r="AB408" s="723">
        <f t="shared" si="438"/>
        <v>-0.12496166474307278</v>
      </c>
      <c r="AC408" s="931" t="e">
        <f>[2]Pat!$D408/1000</f>
        <v>#N/A</v>
      </c>
      <c r="AD408" s="648">
        <v>2.9931678722239998</v>
      </c>
      <c r="AE408" s="649"/>
      <c r="AF408" s="767" t="e">
        <f t="shared" ref="AF407:AF418" si="493">AG408</f>
        <v>#N/A</v>
      </c>
      <c r="AG408" s="768" t="e">
        <f t="shared" si="457"/>
        <v>#N/A</v>
      </c>
      <c r="AH408" s="769" t="e">
        <f t="shared" si="458"/>
        <v>#N/A</v>
      </c>
      <c r="AI408" s="770" t="e">
        <f t="shared" si="459"/>
        <v>#N/A</v>
      </c>
      <c r="AJ408" s="662" t="e">
        <f t="shared" si="460"/>
        <v>#N/A</v>
      </c>
      <c r="AK408" s="665" t="e">
        <f t="shared" si="461"/>
        <v>#N/A</v>
      </c>
      <c r="AL408" s="683"/>
      <c r="AM408" s="684" t="e">
        <f t="shared" si="462"/>
        <v>#N/A</v>
      </c>
      <c r="AN408" s="685" t="e">
        <f t="shared" si="463"/>
        <v>#N/A</v>
      </c>
      <c r="AO408" s="686" t="e">
        <f t="shared" si="464"/>
        <v>#N/A</v>
      </c>
      <c r="AP408" s="776" t="e">
        <v>#N/A</v>
      </c>
      <c r="AQ408" s="691" t="e">
        <f t="shared" si="465"/>
        <v>#N/A</v>
      </c>
      <c r="AR408" s="665" t="e">
        <f t="shared" si="466"/>
        <v>#N/A</v>
      </c>
      <c r="AS408" s="683"/>
      <c r="AT408" s="684" t="e">
        <f t="shared" si="467"/>
        <v>#N/A</v>
      </c>
      <c r="AU408" s="695" t="e">
        <f t="shared" si="468"/>
        <v>#N/A</v>
      </c>
      <c r="AV408" s="728" t="e">
        <f t="shared" si="469"/>
        <v>#N/A</v>
      </c>
      <c r="AW408" s="725" t="e">
        <f t="shared" si="470"/>
        <v>#N/A</v>
      </c>
      <c r="AX408" s="726" t="e">
        <f t="shared" si="471"/>
        <v>#N/A</v>
      </c>
      <c r="AY408" s="727" t="e">
        <f t="shared" si="472"/>
        <v>#N/A</v>
      </c>
      <c r="AZ408" s="724" t="e">
        <f t="shared" si="473"/>
        <v>#N/A</v>
      </c>
      <c r="BA408" s="108">
        <f t="shared" si="439"/>
        <v>4.7029155077431911E-2</v>
      </c>
      <c r="BB408" s="723">
        <f t="shared" si="439"/>
        <v>0.1285735137719542</v>
      </c>
      <c r="BC408" s="723">
        <f t="shared" si="439"/>
        <v>-3.4515203617090359E-2</v>
      </c>
      <c r="BD408" s="1387" t="e">
        <f>[2]Pat!$F408</f>
        <v>#N/A</v>
      </c>
      <c r="BE408" s="648">
        <v>2.9944386961196199</v>
      </c>
      <c r="BF408" s="649"/>
      <c r="BG408" s="1374" t="e">
        <f t="shared" ref="BG407:BG418" si="494">BH408</f>
        <v>#N/A</v>
      </c>
      <c r="BH408" s="1375" t="e">
        <f t="shared" si="474"/>
        <v>#N/A</v>
      </c>
      <c r="BI408" s="1376" t="e">
        <f t="shared" si="475"/>
        <v>#N/A</v>
      </c>
      <c r="BJ408" s="1379" t="e">
        <f t="shared" si="476"/>
        <v>#N/A</v>
      </c>
      <c r="BK408" s="335" t="e">
        <f t="shared" si="477"/>
        <v>#N/A</v>
      </c>
      <c r="BL408" s="665" t="e">
        <f t="shared" si="478"/>
        <v>#N/A</v>
      </c>
      <c r="BM408" s="683"/>
      <c r="BN408" s="684" t="e">
        <f t="shared" si="479"/>
        <v>#N/A</v>
      </c>
      <c r="BO408" s="685" t="e">
        <f t="shared" si="480"/>
        <v>#N/A</v>
      </c>
      <c r="BP408" s="686" t="e">
        <f t="shared" si="481"/>
        <v>#N/A</v>
      </c>
      <c r="BQ408" s="776" t="e">
        <f t="shared" si="482"/>
        <v>#N/A</v>
      </c>
      <c r="BR408" s="691" t="e">
        <f t="shared" si="483"/>
        <v>#N/A</v>
      </c>
      <c r="BS408" s="665" t="e">
        <f t="shared" si="484"/>
        <v>#N/A</v>
      </c>
      <c r="BT408" s="683"/>
      <c r="BU408" s="684" t="e">
        <f t="shared" si="485"/>
        <v>#N/A</v>
      </c>
      <c r="BV408" s="695" t="e">
        <f t="shared" si="486"/>
        <v>#N/A</v>
      </c>
      <c r="BW408" s="728" t="e">
        <f t="shared" si="487"/>
        <v>#N/A</v>
      </c>
      <c r="BX408" s="725" t="e">
        <f t="shared" si="488"/>
        <v>#N/A</v>
      </c>
      <c r="BY408" s="726" t="e">
        <f t="shared" si="489"/>
        <v>#N/A</v>
      </c>
      <c r="BZ408" s="943" t="e">
        <f t="shared" si="490"/>
        <v>#N/A</v>
      </c>
      <c r="CA408" s="947" t="e">
        <f t="shared" si="491"/>
        <v>#N/A</v>
      </c>
      <c r="CB408" s="831">
        <f t="shared" si="362"/>
        <v>9.4779206777033151E-2</v>
      </c>
      <c r="CC408" s="723">
        <f t="shared" si="363"/>
        <v>0.2983549397125923</v>
      </c>
      <c r="CD408" s="723">
        <f t="shared" si="364"/>
        <v>-0.10879652615852599</v>
      </c>
      <c r="CE408" s="786" t="e">
        <f>[3]OUTM!M408</f>
        <v>#N/A</v>
      </c>
      <c r="CF408" s="779" t="e">
        <f>[1]OUTM!$T696</f>
        <v>#N/A</v>
      </c>
      <c r="CG408" s="781" t="e">
        <f>[1]OUTM!$U696</f>
        <v>#N/A</v>
      </c>
    </row>
    <row r="409" spans="1:85" ht="13.8" x14ac:dyDescent="0.25">
      <c r="A409" s="14">
        <f t="shared" si="380"/>
        <v>2027.03</v>
      </c>
      <c r="B409" s="931" t="e">
        <f>[2]Pat!$B409/1000</f>
        <v>#N/A</v>
      </c>
      <c r="C409" s="648">
        <v>3.56562095951459</v>
      </c>
      <c r="D409" s="649"/>
      <c r="E409" s="767" t="e">
        <f t="shared" si="492"/>
        <v>#N/A</v>
      </c>
      <c r="F409" s="768" t="e">
        <f t="shared" si="440"/>
        <v>#N/A</v>
      </c>
      <c r="G409" s="769" t="e">
        <f t="shared" si="441"/>
        <v>#N/A</v>
      </c>
      <c r="H409" s="770" t="e">
        <f t="shared" si="442"/>
        <v>#N/A</v>
      </c>
      <c r="I409" s="662" t="e">
        <f t="shared" si="443"/>
        <v>#N/A</v>
      </c>
      <c r="J409" s="665" t="e">
        <f t="shared" si="444"/>
        <v>#N/A</v>
      </c>
      <c r="K409" s="683"/>
      <c r="L409" s="684" t="e">
        <f t="shared" si="445"/>
        <v>#N/A</v>
      </c>
      <c r="M409" s="685" t="e">
        <f t="shared" si="446"/>
        <v>#N/A</v>
      </c>
      <c r="N409" s="686" t="e">
        <f t="shared" si="447"/>
        <v>#N/A</v>
      </c>
      <c r="O409" s="776" t="e">
        <v>#N/A</v>
      </c>
      <c r="P409" s="691" t="e">
        <f t="shared" si="448"/>
        <v>#N/A</v>
      </c>
      <c r="Q409" s="665" t="e">
        <f t="shared" si="449"/>
        <v>#N/A</v>
      </c>
      <c r="R409" s="683"/>
      <c r="S409" s="684" t="e">
        <f t="shared" si="450"/>
        <v>#N/A</v>
      </c>
      <c r="T409" s="695" t="e">
        <f t="shared" si="451"/>
        <v>#N/A</v>
      </c>
      <c r="U409" s="728" t="e">
        <f t="shared" si="452"/>
        <v>#N/A</v>
      </c>
      <c r="V409" s="725" t="e">
        <f t="shared" si="453"/>
        <v>#N/A</v>
      </c>
      <c r="W409" s="726" t="e">
        <f t="shared" si="454"/>
        <v>#N/A</v>
      </c>
      <c r="X409" s="727" t="e">
        <f t="shared" si="455"/>
        <v>#N/A</v>
      </c>
      <c r="Y409" s="724" t="e">
        <f t="shared" si="456"/>
        <v>#N/A</v>
      </c>
      <c r="Z409" s="108">
        <f t="shared" si="438"/>
        <v>6.8043152465711701E-2</v>
      </c>
      <c r="AA409" s="723">
        <f t="shared" si="438"/>
        <v>0.26104796967449617</v>
      </c>
      <c r="AB409" s="723">
        <f t="shared" si="438"/>
        <v>-0.12496166474307278</v>
      </c>
      <c r="AC409" s="931" t="e">
        <f>[2]Pat!$D409/1000</f>
        <v>#N/A</v>
      </c>
      <c r="AD409" s="648">
        <v>3.9931678722239998</v>
      </c>
      <c r="AE409" s="649"/>
      <c r="AF409" s="767" t="e">
        <f t="shared" si="493"/>
        <v>#N/A</v>
      </c>
      <c r="AG409" s="768" t="e">
        <f t="shared" si="457"/>
        <v>#N/A</v>
      </c>
      <c r="AH409" s="769" t="e">
        <f t="shared" si="458"/>
        <v>#N/A</v>
      </c>
      <c r="AI409" s="770" t="e">
        <f t="shared" si="459"/>
        <v>#N/A</v>
      </c>
      <c r="AJ409" s="662" t="e">
        <f t="shared" si="460"/>
        <v>#N/A</v>
      </c>
      <c r="AK409" s="665" t="e">
        <f t="shared" si="461"/>
        <v>#N/A</v>
      </c>
      <c r="AL409" s="683"/>
      <c r="AM409" s="684" t="e">
        <f t="shared" si="462"/>
        <v>#N/A</v>
      </c>
      <c r="AN409" s="685" t="e">
        <f t="shared" si="463"/>
        <v>#N/A</v>
      </c>
      <c r="AO409" s="686" t="e">
        <f t="shared" si="464"/>
        <v>#N/A</v>
      </c>
      <c r="AP409" s="776" t="e">
        <v>#N/A</v>
      </c>
      <c r="AQ409" s="691" t="e">
        <f t="shared" si="465"/>
        <v>#N/A</v>
      </c>
      <c r="AR409" s="665" t="e">
        <f t="shared" si="466"/>
        <v>#N/A</v>
      </c>
      <c r="AS409" s="683"/>
      <c r="AT409" s="684" t="e">
        <f t="shared" si="467"/>
        <v>#N/A</v>
      </c>
      <c r="AU409" s="695" t="e">
        <f t="shared" si="468"/>
        <v>#N/A</v>
      </c>
      <c r="AV409" s="728" t="e">
        <f t="shared" si="469"/>
        <v>#N/A</v>
      </c>
      <c r="AW409" s="725" t="e">
        <f t="shared" si="470"/>
        <v>#N/A</v>
      </c>
      <c r="AX409" s="726" t="e">
        <f t="shared" si="471"/>
        <v>#N/A</v>
      </c>
      <c r="AY409" s="727" t="e">
        <f t="shared" si="472"/>
        <v>#N/A</v>
      </c>
      <c r="AZ409" s="724" t="e">
        <f t="shared" si="473"/>
        <v>#N/A</v>
      </c>
      <c r="BA409" s="108">
        <f t="shared" si="439"/>
        <v>4.7029155077431911E-2</v>
      </c>
      <c r="BB409" s="723">
        <f t="shared" si="439"/>
        <v>0.1285735137719542</v>
      </c>
      <c r="BC409" s="723">
        <f t="shared" si="439"/>
        <v>-3.4515203617090359E-2</v>
      </c>
      <c r="BD409" s="1387" t="e">
        <f>[2]Pat!$F409</f>
        <v>#N/A</v>
      </c>
      <c r="BE409" s="648">
        <v>3.9944386961196199</v>
      </c>
      <c r="BF409" s="649"/>
      <c r="BG409" s="1374" t="e">
        <f t="shared" si="494"/>
        <v>#N/A</v>
      </c>
      <c r="BH409" s="1375" t="e">
        <f t="shared" si="474"/>
        <v>#N/A</v>
      </c>
      <c r="BI409" s="1376" t="e">
        <f t="shared" si="475"/>
        <v>#N/A</v>
      </c>
      <c r="BJ409" s="1379" t="e">
        <f t="shared" si="476"/>
        <v>#N/A</v>
      </c>
      <c r="BK409" s="335" t="e">
        <f t="shared" si="477"/>
        <v>#N/A</v>
      </c>
      <c r="BL409" s="665" t="e">
        <f t="shared" si="478"/>
        <v>#N/A</v>
      </c>
      <c r="BM409" s="683"/>
      <c r="BN409" s="684" t="e">
        <f t="shared" si="479"/>
        <v>#N/A</v>
      </c>
      <c r="BO409" s="685" t="e">
        <f t="shared" si="480"/>
        <v>#N/A</v>
      </c>
      <c r="BP409" s="686" t="e">
        <f t="shared" si="481"/>
        <v>#N/A</v>
      </c>
      <c r="BQ409" s="776" t="e">
        <f t="shared" si="482"/>
        <v>#N/A</v>
      </c>
      <c r="BR409" s="691" t="e">
        <f t="shared" si="483"/>
        <v>#N/A</v>
      </c>
      <c r="BS409" s="665" t="e">
        <f t="shared" si="484"/>
        <v>#N/A</v>
      </c>
      <c r="BT409" s="683"/>
      <c r="BU409" s="684" t="e">
        <f t="shared" si="485"/>
        <v>#N/A</v>
      </c>
      <c r="BV409" s="695" t="e">
        <f t="shared" si="486"/>
        <v>#N/A</v>
      </c>
      <c r="BW409" s="728" t="e">
        <f t="shared" si="487"/>
        <v>#N/A</v>
      </c>
      <c r="BX409" s="725" t="e">
        <f t="shared" si="488"/>
        <v>#N/A</v>
      </c>
      <c r="BY409" s="726" t="e">
        <f t="shared" si="489"/>
        <v>#N/A</v>
      </c>
      <c r="BZ409" s="943" t="e">
        <f t="shared" si="490"/>
        <v>#N/A</v>
      </c>
      <c r="CA409" s="947" t="e">
        <f t="shared" si="491"/>
        <v>#N/A</v>
      </c>
      <c r="CB409" s="831">
        <f t="shared" si="362"/>
        <v>9.4779206777033151E-2</v>
      </c>
      <c r="CC409" s="723">
        <f t="shared" si="363"/>
        <v>0.2983549397125923</v>
      </c>
      <c r="CD409" s="723">
        <f t="shared" si="364"/>
        <v>-0.10879652615852599</v>
      </c>
      <c r="CE409" s="786" t="e">
        <f>[3]OUTM!M409</f>
        <v>#N/A</v>
      </c>
      <c r="CF409" s="779" t="e">
        <f>[1]OUTM!$T697</f>
        <v>#N/A</v>
      </c>
      <c r="CG409" s="781" t="e">
        <f>[1]OUTM!$U697</f>
        <v>#N/A</v>
      </c>
    </row>
    <row r="410" spans="1:85" ht="13.8" x14ac:dyDescent="0.25">
      <c r="A410" s="14">
        <f t="shared" si="380"/>
        <v>2027.04</v>
      </c>
      <c r="B410" s="931" t="e">
        <f>[2]Pat!$B410/1000</f>
        <v>#N/A</v>
      </c>
      <c r="C410" s="648">
        <v>4.5656209595145896</v>
      </c>
      <c r="D410" s="649"/>
      <c r="E410" s="767" t="e">
        <f t="shared" si="492"/>
        <v>#N/A</v>
      </c>
      <c r="F410" s="768" t="e">
        <f t="shared" si="440"/>
        <v>#N/A</v>
      </c>
      <c r="G410" s="769" t="e">
        <f t="shared" si="441"/>
        <v>#N/A</v>
      </c>
      <c r="H410" s="770" t="e">
        <f t="shared" si="442"/>
        <v>#N/A</v>
      </c>
      <c r="I410" s="662" t="e">
        <f t="shared" si="443"/>
        <v>#N/A</v>
      </c>
      <c r="J410" s="665" t="e">
        <f t="shared" si="444"/>
        <v>#N/A</v>
      </c>
      <c r="K410" s="683"/>
      <c r="L410" s="684" t="e">
        <f t="shared" si="445"/>
        <v>#N/A</v>
      </c>
      <c r="M410" s="685" t="e">
        <f t="shared" si="446"/>
        <v>#N/A</v>
      </c>
      <c r="N410" s="686" t="e">
        <f t="shared" si="447"/>
        <v>#N/A</v>
      </c>
      <c r="O410" s="776" t="e">
        <v>#N/A</v>
      </c>
      <c r="P410" s="691" t="e">
        <f t="shared" si="448"/>
        <v>#N/A</v>
      </c>
      <c r="Q410" s="665" t="e">
        <f t="shared" si="449"/>
        <v>#N/A</v>
      </c>
      <c r="R410" s="683"/>
      <c r="S410" s="684" t="e">
        <f t="shared" si="450"/>
        <v>#N/A</v>
      </c>
      <c r="T410" s="695" t="e">
        <f t="shared" si="451"/>
        <v>#N/A</v>
      </c>
      <c r="U410" s="728" t="e">
        <f t="shared" si="452"/>
        <v>#N/A</v>
      </c>
      <c r="V410" s="725" t="e">
        <f t="shared" si="453"/>
        <v>#N/A</v>
      </c>
      <c r="W410" s="726" t="e">
        <f t="shared" si="454"/>
        <v>#N/A</v>
      </c>
      <c r="X410" s="727" t="e">
        <f t="shared" si="455"/>
        <v>#N/A</v>
      </c>
      <c r="Y410" s="724" t="e">
        <f t="shared" si="456"/>
        <v>#N/A</v>
      </c>
      <c r="Z410" s="108">
        <f t="shared" si="438"/>
        <v>6.8043152465711701E-2</v>
      </c>
      <c r="AA410" s="723">
        <f t="shared" si="438"/>
        <v>0.26104796967449617</v>
      </c>
      <c r="AB410" s="723">
        <f t="shared" si="438"/>
        <v>-0.12496166474307278</v>
      </c>
      <c r="AC410" s="931" t="e">
        <f>[2]Pat!$D410/1000</f>
        <v>#N/A</v>
      </c>
      <c r="AD410" s="648">
        <v>4.9931678722240003</v>
      </c>
      <c r="AE410" s="649"/>
      <c r="AF410" s="767" t="e">
        <f t="shared" si="493"/>
        <v>#N/A</v>
      </c>
      <c r="AG410" s="768" t="e">
        <f t="shared" si="457"/>
        <v>#N/A</v>
      </c>
      <c r="AH410" s="769" t="e">
        <f t="shared" si="458"/>
        <v>#N/A</v>
      </c>
      <c r="AI410" s="770" t="e">
        <f t="shared" si="459"/>
        <v>#N/A</v>
      </c>
      <c r="AJ410" s="662" t="e">
        <f t="shared" si="460"/>
        <v>#N/A</v>
      </c>
      <c r="AK410" s="665" t="e">
        <f t="shared" si="461"/>
        <v>#N/A</v>
      </c>
      <c r="AL410" s="683"/>
      <c r="AM410" s="684" t="e">
        <f t="shared" si="462"/>
        <v>#N/A</v>
      </c>
      <c r="AN410" s="685" t="e">
        <f t="shared" si="463"/>
        <v>#N/A</v>
      </c>
      <c r="AO410" s="686" t="e">
        <f t="shared" si="464"/>
        <v>#N/A</v>
      </c>
      <c r="AP410" s="776" t="e">
        <v>#N/A</v>
      </c>
      <c r="AQ410" s="691" t="e">
        <f t="shared" si="465"/>
        <v>#N/A</v>
      </c>
      <c r="AR410" s="665" t="e">
        <f t="shared" si="466"/>
        <v>#N/A</v>
      </c>
      <c r="AS410" s="683"/>
      <c r="AT410" s="684" t="e">
        <f t="shared" si="467"/>
        <v>#N/A</v>
      </c>
      <c r="AU410" s="695" t="e">
        <f t="shared" si="468"/>
        <v>#N/A</v>
      </c>
      <c r="AV410" s="728" t="e">
        <f t="shared" si="469"/>
        <v>#N/A</v>
      </c>
      <c r="AW410" s="725" t="e">
        <f t="shared" si="470"/>
        <v>#N/A</v>
      </c>
      <c r="AX410" s="726" t="e">
        <f t="shared" si="471"/>
        <v>#N/A</v>
      </c>
      <c r="AY410" s="727" t="e">
        <f t="shared" si="472"/>
        <v>#N/A</v>
      </c>
      <c r="AZ410" s="724" t="e">
        <f t="shared" si="473"/>
        <v>#N/A</v>
      </c>
      <c r="BA410" s="108">
        <f t="shared" si="439"/>
        <v>4.7029155077431911E-2</v>
      </c>
      <c r="BB410" s="723">
        <f t="shared" si="439"/>
        <v>0.1285735137719542</v>
      </c>
      <c r="BC410" s="723">
        <f t="shared" si="439"/>
        <v>-3.4515203617090359E-2</v>
      </c>
      <c r="BD410" s="1387" t="e">
        <f>[2]Pat!$F410</f>
        <v>#N/A</v>
      </c>
      <c r="BE410" s="648">
        <v>4.9944386961196203</v>
      </c>
      <c r="BF410" s="649"/>
      <c r="BG410" s="1374" t="e">
        <f t="shared" si="494"/>
        <v>#N/A</v>
      </c>
      <c r="BH410" s="1375" t="e">
        <f t="shared" si="474"/>
        <v>#N/A</v>
      </c>
      <c r="BI410" s="1376" t="e">
        <f t="shared" si="475"/>
        <v>#N/A</v>
      </c>
      <c r="BJ410" s="1379" t="e">
        <f t="shared" si="476"/>
        <v>#N/A</v>
      </c>
      <c r="BK410" s="335" t="e">
        <f t="shared" si="477"/>
        <v>#N/A</v>
      </c>
      <c r="BL410" s="665" t="e">
        <f t="shared" si="478"/>
        <v>#N/A</v>
      </c>
      <c r="BM410" s="683"/>
      <c r="BN410" s="684" t="e">
        <f t="shared" si="479"/>
        <v>#N/A</v>
      </c>
      <c r="BO410" s="685" t="e">
        <f t="shared" si="480"/>
        <v>#N/A</v>
      </c>
      <c r="BP410" s="686" t="e">
        <f t="shared" si="481"/>
        <v>#N/A</v>
      </c>
      <c r="BQ410" s="776" t="e">
        <f t="shared" si="482"/>
        <v>#N/A</v>
      </c>
      <c r="BR410" s="691" t="e">
        <f t="shared" si="483"/>
        <v>#N/A</v>
      </c>
      <c r="BS410" s="665" t="e">
        <f t="shared" si="484"/>
        <v>#N/A</v>
      </c>
      <c r="BT410" s="683"/>
      <c r="BU410" s="684" t="e">
        <f t="shared" si="485"/>
        <v>#N/A</v>
      </c>
      <c r="BV410" s="695" t="e">
        <f t="shared" si="486"/>
        <v>#N/A</v>
      </c>
      <c r="BW410" s="728" t="e">
        <f t="shared" si="487"/>
        <v>#N/A</v>
      </c>
      <c r="BX410" s="725" t="e">
        <f t="shared" si="488"/>
        <v>#N/A</v>
      </c>
      <c r="BY410" s="726" t="e">
        <f t="shared" si="489"/>
        <v>#N/A</v>
      </c>
      <c r="BZ410" s="943" t="e">
        <f t="shared" si="490"/>
        <v>#N/A</v>
      </c>
      <c r="CA410" s="947" t="e">
        <f t="shared" si="491"/>
        <v>#N/A</v>
      </c>
      <c r="CB410" s="831">
        <f t="shared" si="362"/>
        <v>9.4779206777033151E-2</v>
      </c>
      <c r="CC410" s="723">
        <f t="shared" si="363"/>
        <v>0.2983549397125923</v>
      </c>
      <c r="CD410" s="723">
        <f t="shared" si="364"/>
        <v>-0.10879652615852599</v>
      </c>
      <c r="CE410" s="786" t="e">
        <f>[3]OUTM!M410</f>
        <v>#N/A</v>
      </c>
      <c r="CF410" s="779" t="e">
        <f>[1]OUTM!$T698</f>
        <v>#N/A</v>
      </c>
      <c r="CG410" s="781" t="e">
        <f>[1]OUTM!$U698</f>
        <v>#N/A</v>
      </c>
    </row>
    <row r="411" spans="1:85" ht="13.8" x14ac:dyDescent="0.25">
      <c r="A411" s="14">
        <f t="shared" si="380"/>
        <v>2027.05</v>
      </c>
      <c r="B411" s="931" t="e">
        <f>[2]Pat!$B411/1000</f>
        <v>#N/A</v>
      </c>
      <c r="C411" s="648">
        <v>5.5656209595145896</v>
      </c>
      <c r="D411" s="649"/>
      <c r="E411" s="767" t="e">
        <f t="shared" si="492"/>
        <v>#N/A</v>
      </c>
      <c r="F411" s="768" t="e">
        <f t="shared" si="440"/>
        <v>#N/A</v>
      </c>
      <c r="G411" s="769" t="e">
        <f t="shared" si="441"/>
        <v>#N/A</v>
      </c>
      <c r="H411" s="770" t="e">
        <f t="shared" si="442"/>
        <v>#N/A</v>
      </c>
      <c r="I411" s="662" t="e">
        <f t="shared" si="443"/>
        <v>#N/A</v>
      </c>
      <c r="J411" s="665" t="e">
        <f t="shared" si="444"/>
        <v>#N/A</v>
      </c>
      <c r="K411" s="683"/>
      <c r="L411" s="684" t="e">
        <f t="shared" si="445"/>
        <v>#N/A</v>
      </c>
      <c r="M411" s="685" t="e">
        <f t="shared" si="446"/>
        <v>#N/A</v>
      </c>
      <c r="N411" s="686" t="e">
        <f t="shared" si="447"/>
        <v>#N/A</v>
      </c>
      <c r="O411" s="776" t="e">
        <v>#N/A</v>
      </c>
      <c r="P411" s="691" t="e">
        <f t="shared" si="448"/>
        <v>#N/A</v>
      </c>
      <c r="Q411" s="665" t="e">
        <f t="shared" si="449"/>
        <v>#N/A</v>
      </c>
      <c r="R411" s="683"/>
      <c r="S411" s="684" t="e">
        <f t="shared" si="450"/>
        <v>#N/A</v>
      </c>
      <c r="T411" s="695" t="e">
        <f t="shared" si="451"/>
        <v>#N/A</v>
      </c>
      <c r="U411" s="728" t="e">
        <f t="shared" si="452"/>
        <v>#N/A</v>
      </c>
      <c r="V411" s="725" t="e">
        <f t="shared" si="453"/>
        <v>#N/A</v>
      </c>
      <c r="W411" s="726" t="e">
        <f t="shared" si="454"/>
        <v>#N/A</v>
      </c>
      <c r="X411" s="727" t="e">
        <f t="shared" si="455"/>
        <v>#N/A</v>
      </c>
      <c r="Y411" s="724" t="e">
        <f t="shared" si="456"/>
        <v>#N/A</v>
      </c>
      <c r="Z411" s="108">
        <f t="shared" si="438"/>
        <v>6.8043152465711701E-2</v>
      </c>
      <c r="AA411" s="723">
        <f t="shared" si="438"/>
        <v>0.26104796967449617</v>
      </c>
      <c r="AB411" s="723">
        <f t="shared" si="438"/>
        <v>-0.12496166474307278</v>
      </c>
      <c r="AC411" s="931" t="e">
        <f>[2]Pat!$D411/1000</f>
        <v>#N/A</v>
      </c>
      <c r="AD411" s="648">
        <v>5.9931678722240003</v>
      </c>
      <c r="AE411" s="649"/>
      <c r="AF411" s="767" t="e">
        <f t="shared" si="493"/>
        <v>#N/A</v>
      </c>
      <c r="AG411" s="768" t="e">
        <f t="shared" si="457"/>
        <v>#N/A</v>
      </c>
      <c r="AH411" s="769" t="e">
        <f t="shared" si="458"/>
        <v>#N/A</v>
      </c>
      <c r="AI411" s="770" t="e">
        <f t="shared" si="459"/>
        <v>#N/A</v>
      </c>
      <c r="AJ411" s="662" t="e">
        <f t="shared" si="460"/>
        <v>#N/A</v>
      </c>
      <c r="AK411" s="665" t="e">
        <f t="shared" si="461"/>
        <v>#N/A</v>
      </c>
      <c r="AL411" s="683"/>
      <c r="AM411" s="684" t="e">
        <f t="shared" si="462"/>
        <v>#N/A</v>
      </c>
      <c r="AN411" s="685" t="e">
        <f t="shared" si="463"/>
        <v>#N/A</v>
      </c>
      <c r="AO411" s="686" t="e">
        <f t="shared" si="464"/>
        <v>#N/A</v>
      </c>
      <c r="AP411" s="776" t="e">
        <v>#N/A</v>
      </c>
      <c r="AQ411" s="691" t="e">
        <f t="shared" si="465"/>
        <v>#N/A</v>
      </c>
      <c r="AR411" s="665" t="e">
        <f t="shared" si="466"/>
        <v>#N/A</v>
      </c>
      <c r="AS411" s="683"/>
      <c r="AT411" s="684" t="e">
        <f t="shared" si="467"/>
        <v>#N/A</v>
      </c>
      <c r="AU411" s="695" t="e">
        <f t="shared" si="468"/>
        <v>#N/A</v>
      </c>
      <c r="AV411" s="728" t="e">
        <f t="shared" si="469"/>
        <v>#N/A</v>
      </c>
      <c r="AW411" s="725" t="e">
        <f t="shared" si="470"/>
        <v>#N/A</v>
      </c>
      <c r="AX411" s="726" t="e">
        <f t="shared" si="471"/>
        <v>#N/A</v>
      </c>
      <c r="AY411" s="727" t="e">
        <f t="shared" si="472"/>
        <v>#N/A</v>
      </c>
      <c r="AZ411" s="724" t="e">
        <f t="shared" si="473"/>
        <v>#N/A</v>
      </c>
      <c r="BA411" s="108">
        <f t="shared" si="439"/>
        <v>4.7029155077431911E-2</v>
      </c>
      <c r="BB411" s="723">
        <f t="shared" si="439"/>
        <v>0.1285735137719542</v>
      </c>
      <c r="BC411" s="723">
        <f t="shared" si="439"/>
        <v>-3.4515203617090359E-2</v>
      </c>
      <c r="BD411" s="1387" t="e">
        <f>[2]Pat!$F411</f>
        <v>#N/A</v>
      </c>
      <c r="BE411" s="648">
        <v>5.9944386961196203</v>
      </c>
      <c r="BF411" s="649"/>
      <c r="BG411" s="1374" t="e">
        <f t="shared" si="494"/>
        <v>#N/A</v>
      </c>
      <c r="BH411" s="1375" t="e">
        <f t="shared" si="474"/>
        <v>#N/A</v>
      </c>
      <c r="BI411" s="1376" t="e">
        <f t="shared" si="475"/>
        <v>#N/A</v>
      </c>
      <c r="BJ411" s="1379" t="e">
        <f t="shared" si="476"/>
        <v>#N/A</v>
      </c>
      <c r="BK411" s="335" t="e">
        <f t="shared" si="477"/>
        <v>#N/A</v>
      </c>
      <c r="BL411" s="665" t="e">
        <f t="shared" si="478"/>
        <v>#N/A</v>
      </c>
      <c r="BM411" s="683"/>
      <c r="BN411" s="684" t="e">
        <f t="shared" si="479"/>
        <v>#N/A</v>
      </c>
      <c r="BO411" s="685" t="e">
        <f t="shared" si="480"/>
        <v>#N/A</v>
      </c>
      <c r="BP411" s="686" t="e">
        <f t="shared" si="481"/>
        <v>#N/A</v>
      </c>
      <c r="BQ411" s="776" t="e">
        <f t="shared" si="482"/>
        <v>#N/A</v>
      </c>
      <c r="BR411" s="691" t="e">
        <f t="shared" si="483"/>
        <v>#N/A</v>
      </c>
      <c r="BS411" s="665" t="e">
        <f t="shared" si="484"/>
        <v>#N/A</v>
      </c>
      <c r="BT411" s="683"/>
      <c r="BU411" s="684" t="e">
        <f t="shared" si="485"/>
        <v>#N/A</v>
      </c>
      <c r="BV411" s="695" t="e">
        <f t="shared" si="486"/>
        <v>#N/A</v>
      </c>
      <c r="BW411" s="728" t="e">
        <f t="shared" si="487"/>
        <v>#N/A</v>
      </c>
      <c r="BX411" s="725" t="e">
        <f t="shared" si="488"/>
        <v>#N/A</v>
      </c>
      <c r="BY411" s="726" t="e">
        <f t="shared" si="489"/>
        <v>#N/A</v>
      </c>
      <c r="BZ411" s="943" t="e">
        <f t="shared" si="490"/>
        <v>#N/A</v>
      </c>
      <c r="CA411" s="947" t="e">
        <f t="shared" si="491"/>
        <v>#N/A</v>
      </c>
      <c r="CB411" s="831">
        <f t="shared" si="362"/>
        <v>9.4779206777033151E-2</v>
      </c>
      <c r="CC411" s="723">
        <f t="shared" si="363"/>
        <v>0.2983549397125923</v>
      </c>
      <c r="CD411" s="723">
        <f t="shared" si="364"/>
        <v>-0.10879652615852599</v>
      </c>
      <c r="CE411" s="786" t="e">
        <f>[3]OUTM!M411</f>
        <v>#N/A</v>
      </c>
      <c r="CF411" s="779" t="e">
        <f>[1]OUTM!$T699</f>
        <v>#N/A</v>
      </c>
      <c r="CG411" s="781" t="e">
        <f>[1]OUTM!$U699</f>
        <v>#N/A</v>
      </c>
    </row>
    <row r="412" spans="1:85" ht="13.8" x14ac:dyDescent="0.25">
      <c r="A412" s="14">
        <f t="shared" si="380"/>
        <v>2027.06</v>
      </c>
      <c r="B412" s="931" t="e">
        <f>[2]Pat!$B412/1000</f>
        <v>#N/A</v>
      </c>
      <c r="C412" s="648">
        <v>6.5656209595145896</v>
      </c>
      <c r="D412" s="649"/>
      <c r="E412" s="767" t="e">
        <f t="shared" si="492"/>
        <v>#N/A</v>
      </c>
      <c r="F412" s="768" t="e">
        <f t="shared" si="440"/>
        <v>#N/A</v>
      </c>
      <c r="G412" s="769" t="e">
        <f t="shared" si="441"/>
        <v>#N/A</v>
      </c>
      <c r="H412" s="770" t="e">
        <f t="shared" si="442"/>
        <v>#N/A</v>
      </c>
      <c r="I412" s="662" t="e">
        <f t="shared" si="443"/>
        <v>#N/A</v>
      </c>
      <c r="J412" s="665" t="e">
        <f t="shared" si="444"/>
        <v>#N/A</v>
      </c>
      <c r="K412" s="683"/>
      <c r="L412" s="684" t="e">
        <f t="shared" si="445"/>
        <v>#N/A</v>
      </c>
      <c r="M412" s="685" t="e">
        <f t="shared" si="446"/>
        <v>#N/A</v>
      </c>
      <c r="N412" s="686" t="e">
        <f t="shared" si="447"/>
        <v>#N/A</v>
      </c>
      <c r="O412" s="776" t="e">
        <v>#N/A</v>
      </c>
      <c r="P412" s="691" t="e">
        <f t="shared" si="448"/>
        <v>#N/A</v>
      </c>
      <c r="Q412" s="665" t="e">
        <f t="shared" si="449"/>
        <v>#N/A</v>
      </c>
      <c r="R412" s="683"/>
      <c r="S412" s="684" t="e">
        <f t="shared" si="450"/>
        <v>#N/A</v>
      </c>
      <c r="T412" s="695" t="e">
        <f t="shared" si="451"/>
        <v>#N/A</v>
      </c>
      <c r="U412" s="728" t="e">
        <f t="shared" si="452"/>
        <v>#N/A</v>
      </c>
      <c r="V412" s="725" t="e">
        <f t="shared" si="453"/>
        <v>#N/A</v>
      </c>
      <c r="W412" s="726" t="e">
        <f t="shared" si="454"/>
        <v>#N/A</v>
      </c>
      <c r="X412" s="727" t="e">
        <f t="shared" si="455"/>
        <v>#N/A</v>
      </c>
      <c r="Y412" s="724" t="e">
        <f t="shared" si="456"/>
        <v>#N/A</v>
      </c>
      <c r="Z412" s="108">
        <f t="shared" si="438"/>
        <v>6.8043152465711701E-2</v>
      </c>
      <c r="AA412" s="723">
        <f t="shared" si="438"/>
        <v>0.26104796967449617</v>
      </c>
      <c r="AB412" s="723">
        <f t="shared" si="438"/>
        <v>-0.12496166474307278</v>
      </c>
      <c r="AC412" s="931" t="e">
        <f>[2]Pat!$D412/1000</f>
        <v>#N/A</v>
      </c>
      <c r="AD412" s="648">
        <v>6.9931678722240003</v>
      </c>
      <c r="AE412" s="649"/>
      <c r="AF412" s="767" t="e">
        <f t="shared" si="493"/>
        <v>#N/A</v>
      </c>
      <c r="AG412" s="768" t="e">
        <f t="shared" si="457"/>
        <v>#N/A</v>
      </c>
      <c r="AH412" s="769" t="e">
        <f t="shared" si="458"/>
        <v>#N/A</v>
      </c>
      <c r="AI412" s="770" t="e">
        <f t="shared" si="459"/>
        <v>#N/A</v>
      </c>
      <c r="AJ412" s="662" t="e">
        <f t="shared" si="460"/>
        <v>#N/A</v>
      </c>
      <c r="AK412" s="665" t="e">
        <f t="shared" si="461"/>
        <v>#N/A</v>
      </c>
      <c r="AL412" s="683"/>
      <c r="AM412" s="684" t="e">
        <f t="shared" si="462"/>
        <v>#N/A</v>
      </c>
      <c r="AN412" s="685" t="e">
        <f t="shared" si="463"/>
        <v>#N/A</v>
      </c>
      <c r="AO412" s="686" t="e">
        <f t="shared" si="464"/>
        <v>#N/A</v>
      </c>
      <c r="AP412" s="776" t="e">
        <v>#N/A</v>
      </c>
      <c r="AQ412" s="691" t="e">
        <f t="shared" si="465"/>
        <v>#N/A</v>
      </c>
      <c r="AR412" s="665" t="e">
        <f t="shared" si="466"/>
        <v>#N/A</v>
      </c>
      <c r="AS412" s="683"/>
      <c r="AT412" s="684" t="e">
        <f t="shared" si="467"/>
        <v>#N/A</v>
      </c>
      <c r="AU412" s="695" t="e">
        <f t="shared" si="468"/>
        <v>#N/A</v>
      </c>
      <c r="AV412" s="728" t="e">
        <f t="shared" si="469"/>
        <v>#N/A</v>
      </c>
      <c r="AW412" s="725" t="e">
        <f t="shared" si="470"/>
        <v>#N/A</v>
      </c>
      <c r="AX412" s="726" t="e">
        <f t="shared" si="471"/>
        <v>#N/A</v>
      </c>
      <c r="AY412" s="727" t="e">
        <f t="shared" si="472"/>
        <v>#N/A</v>
      </c>
      <c r="AZ412" s="724" t="e">
        <f t="shared" si="473"/>
        <v>#N/A</v>
      </c>
      <c r="BA412" s="108">
        <f t="shared" si="439"/>
        <v>4.7029155077431911E-2</v>
      </c>
      <c r="BB412" s="723">
        <f t="shared" si="439"/>
        <v>0.1285735137719542</v>
      </c>
      <c r="BC412" s="723">
        <f t="shared" si="439"/>
        <v>-3.4515203617090359E-2</v>
      </c>
      <c r="BD412" s="1387" t="e">
        <f>[2]Pat!$F412</f>
        <v>#N/A</v>
      </c>
      <c r="BE412" s="648">
        <v>6.9944386961196203</v>
      </c>
      <c r="BF412" s="649"/>
      <c r="BG412" s="1374" t="e">
        <f t="shared" si="494"/>
        <v>#N/A</v>
      </c>
      <c r="BH412" s="1375" t="e">
        <f t="shared" si="474"/>
        <v>#N/A</v>
      </c>
      <c r="BI412" s="1376" t="e">
        <f t="shared" si="475"/>
        <v>#N/A</v>
      </c>
      <c r="BJ412" s="1379" t="e">
        <f t="shared" si="476"/>
        <v>#N/A</v>
      </c>
      <c r="BK412" s="335" t="e">
        <f t="shared" si="477"/>
        <v>#N/A</v>
      </c>
      <c r="BL412" s="665" t="e">
        <f t="shared" si="478"/>
        <v>#N/A</v>
      </c>
      <c r="BM412" s="683"/>
      <c r="BN412" s="684" t="e">
        <f t="shared" si="479"/>
        <v>#N/A</v>
      </c>
      <c r="BO412" s="685" t="e">
        <f t="shared" si="480"/>
        <v>#N/A</v>
      </c>
      <c r="BP412" s="686" t="e">
        <f t="shared" si="481"/>
        <v>#N/A</v>
      </c>
      <c r="BQ412" s="776" t="e">
        <f t="shared" si="482"/>
        <v>#N/A</v>
      </c>
      <c r="BR412" s="691" t="e">
        <f t="shared" si="483"/>
        <v>#N/A</v>
      </c>
      <c r="BS412" s="665" t="e">
        <f t="shared" si="484"/>
        <v>#N/A</v>
      </c>
      <c r="BT412" s="683"/>
      <c r="BU412" s="684" t="e">
        <f t="shared" si="485"/>
        <v>#N/A</v>
      </c>
      <c r="BV412" s="695" t="e">
        <f t="shared" si="486"/>
        <v>#N/A</v>
      </c>
      <c r="BW412" s="728" t="e">
        <f t="shared" si="487"/>
        <v>#N/A</v>
      </c>
      <c r="BX412" s="725" t="e">
        <f t="shared" si="488"/>
        <v>#N/A</v>
      </c>
      <c r="BY412" s="726" t="e">
        <f t="shared" si="489"/>
        <v>#N/A</v>
      </c>
      <c r="BZ412" s="943" t="e">
        <f t="shared" si="490"/>
        <v>#N/A</v>
      </c>
      <c r="CA412" s="947" t="e">
        <f t="shared" si="491"/>
        <v>#N/A</v>
      </c>
      <c r="CB412" s="831">
        <f t="shared" si="362"/>
        <v>9.4779206777033151E-2</v>
      </c>
      <c r="CC412" s="723">
        <f t="shared" si="363"/>
        <v>0.2983549397125923</v>
      </c>
      <c r="CD412" s="723">
        <f t="shared" si="364"/>
        <v>-0.10879652615852599</v>
      </c>
      <c r="CE412" s="786" t="e">
        <f>[3]OUTM!M412</f>
        <v>#N/A</v>
      </c>
      <c r="CF412" s="779" t="e">
        <f>[1]OUTM!$T700</f>
        <v>#N/A</v>
      </c>
      <c r="CG412" s="781" t="e">
        <f>[1]OUTM!$U700</f>
        <v>#N/A</v>
      </c>
    </row>
    <row r="413" spans="1:85" ht="13.8" x14ac:dyDescent="0.25">
      <c r="A413" s="14">
        <f t="shared" si="380"/>
        <v>2027.07</v>
      </c>
      <c r="B413" s="931" t="e">
        <f>[2]Pat!$B413/1000</f>
        <v>#N/A</v>
      </c>
      <c r="C413" s="648">
        <v>7.5656209595145896</v>
      </c>
      <c r="D413" s="649"/>
      <c r="E413" s="767" t="e">
        <f t="shared" si="492"/>
        <v>#N/A</v>
      </c>
      <c r="F413" s="768" t="e">
        <f t="shared" si="440"/>
        <v>#N/A</v>
      </c>
      <c r="G413" s="769" t="e">
        <f t="shared" si="441"/>
        <v>#N/A</v>
      </c>
      <c r="H413" s="770" t="e">
        <f t="shared" si="442"/>
        <v>#N/A</v>
      </c>
      <c r="I413" s="662" t="e">
        <f t="shared" si="443"/>
        <v>#N/A</v>
      </c>
      <c r="J413" s="665" t="e">
        <f t="shared" si="444"/>
        <v>#N/A</v>
      </c>
      <c r="K413" s="683"/>
      <c r="L413" s="684" t="e">
        <f t="shared" si="445"/>
        <v>#N/A</v>
      </c>
      <c r="M413" s="685" t="e">
        <f t="shared" si="446"/>
        <v>#N/A</v>
      </c>
      <c r="N413" s="686" t="e">
        <f t="shared" si="447"/>
        <v>#N/A</v>
      </c>
      <c r="O413" s="776" t="e">
        <v>#N/A</v>
      </c>
      <c r="P413" s="691" t="e">
        <f t="shared" si="448"/>
        <v>#N/A</v>
      </c>
      <c r="Q413" s="665" t="e">
        <f t="shared" si="449"/>
        <v>#N/A</v>
      </c>
      <c r="R413" s="683"/>
      <c r="S413" s="684" t="e">
        <f t="shared" si="450"/>
        <v>#N/A</v>
      </c>
      <c r="T413" s="695" t="e">
        <f t="shared" si="451"/>
        <v>#N/A</v>
      </c>
      <c r="U413" s="728" t="e">
        <f t="shared" si="452"/>
        <v>#N/A</v>
      </c>
      <c r="V413" s="725" t="e">
        <f t="shared" si="453"/>
        <v>#N/A</v>
      </c>
      <c r="W413" s="726" t="e">
        <f t="shared" si="454"/>
        <v>#N/A</v>
      </c>
      <c r="X413" s="727" t="e">
        <f t="shared" si="455"/>
        <v>#N/A</v>
      </c>
      <c r="Y413" s="724" t="e">
        <f t="shared" si="456"/>
        <v>#N/A</v>
      </c>
      <c r="Z413" s="108">
        <f t="shared" si="438"/>
        <v>6.8043152465711701E-2</v>
      </c>
      <c r="AA413" s="723">
        <f t="shared" si="438"/>
        <v>0.26104796967449617</v>
      </c>
      <c r="AB413" s="723">
        <f t="shared" si="438"/>
        <v>-0.12496166474307278</v>
      </c>
      <c r="AC413" s="931" t="e">
        <f>[2]Pat!$D413/1000</f>
        <v>#N/A</v>
      </c>
      <c r="AD413" s="648">
        <v>7.9931678722240003</v>
      </c>
      <c r="AE413" s="649"/>
      <c r="AF413" s="767" t="e">
        <f t="shared" si="493"/>
        <v>#N/A</v>
      </c>
      <c r="AG413" s="768" t="e">
        <f t="shared" si="457"/>
        <v>#N/A</v>
      </c>
      <c r="AH413" s="769" t="e">
        <f t="shared" si="458"/>
        <v>#N/A</v>
      </c>
      <c r="AI413" s="770" t="e">
        <f t="shared" si="459"/>
        <v>#N/A</v>
      </c>
      <c r="AJ413" s="662" t="e">
        <f t="shared" si="460"/>
        <v>#N/A</v>
      </c>
      <c r="AK413" s="665" t="e">
        <f t="shared" si="461"/>
        <v>#N/A</v>
      </c>
      <c r="AL413" s="683"/>
      <c r="AM413" s="684" t="e">
        <f t="shared" si="462"/>
        <v>#N/A</v>
      </c>
      <c r="AN413" s="685" t="e">
        <f t="shared" si="463"/>
        <v>#N/A</v>
      </c>
      <c r="AO413" s="686" t="e">
        <f t="shared" si="464"/>
        <v>#N/A</v>
      </c>
      <c r="AP413" s="776" t="e">
        <v>#N/A</v>
      </c>
      <c r="AQ413" s="691" t="e">
        <f t="shared" si="465"/>
        <v>#N/A</v>
      </c>
      <c r="AR413" s="665" t="e">
        <f t="shared" si="466"/>
        <v>#N/A</v>
      </c>
      <c r="AS413" s="683"/>
      <c r="AT413" s="684" t="e">
        <f t="shared" si="467"/>
        <v>#N/A</v>
      </c>
      <c r="AU413" s="695" t="e">
        <f t="shared" si="468"/>
        <v>#N/A</v>
      </c>
      <c r="AV413" s="728" t="e">
        <f t="shared" si="469"/>
        <v>#N/A</v>
      </c>
      <c r="AW413" s="725" t="e">
        <f t="shared" si="470"/>
        <v>#N/A</v>
      </c>
      <c r="AX413" s="726" t="e">
        <f t="shared" si="471"/>
        <v>#N/A</v>
      </c>
      <c r="AY413" s="727" t="e">
        <f t="shared" si="472"/>
        <v>#N/A</v>
      </c>
      <c r="AZ413" s="724" t="e">
        <f t="shared" si="473"/>
        <v>#N/A</v>
      </c>
      <c r="BA413" s="108">
        <f t="shared" si="439"/>
        <v>4.7029155077431911E-2</v>
      </c>
      <c r="BB413" s="723">
        <f t="shared" si="439"/>
        <v>0.1285735137719542</v>
      </c>
      <c r="BC413" s="723">
        <f t="shared" si="439"/>
        <v>-3.4515203617090359E-2</v>
      </c>
      <c r="BD413" s="1387" t="e">
        <f>[2]Pat!$F413</f>
        <v>#N/A</v>
      </c>
      <c r="BE413" s="648">
        <v>7.9944386961196203</v>
      </c>
      <c r="BF413" s="649"/>
      <c r="BG413" s="1374" t="e">
        <f t="shared" si="494"/>
        <v>#N/A</v>
      </c>
      <c r="BH413" s="1375" t="e">
        <f t="shared" si="474"/>
        <v>#N/A</v>
      </c>
      <c r="BI413" s="1376" t="e">
        <f t="shared" si="475"/>
        <v>#N/A</v>
      </c>
      <c r="BJ413" s="1379" t="e">
        <f t="shared" si="476"/>
        <v>#N/A</v>
      </c>
      <c r="BK413" s="335" t="e">
        <f t="shared" si="477"/>
        <v>#N/A</v>
      </c>
      <c r="BL413" s="665" t="e">
        <f t="shared" si="478"/>
        <v>#N/A</v>
      </c>
      <c r="BM413" s="683"/>
      <c r="BN413" s="684" t="e">
        <f t="shared" si="479"/>
        <v>#N/A</v>
      </c>
      <c r="BO413" s="685" t="e">
        <f t="shared" si="480"/>
        <v>#N/A</v>
      </c>
      <c r="BP413" s="686" t="e">
        <f t="shared" si="481"/>
        <v>#N/A</v>
      </c>
      <c r="BQ413" s="776" t="e">
        <f t="shared" si="482"/>
        <v>#N/A</v>
      </c>
      <c r="BR413" s="691" t="e">
        <f t="shared" si="483"/>
        <v>#N/A</v>
      </c>
      <c r="BS413" s="665" t="e">
        <f t="shared" si="484"/>
        <v>#N/A</v>
      </c>
      <c r="BT413" s="683"/>
      <c r="BU413" s="684" t="e">
        <f t="shared" si="485"/>
        <v>#N/A</v>
      </c>
      <c r="BV413" s="695" t="e">
        <f t="shared" si="486"/>
        <v>#N/A</v>
      </c>
      <c r="BW413" s="728" t="e">
        <f t="shared" si="487"/>
        <v>#N/A</v>
      </c>
      <c r="BX413" s="725" t="e">
        <f t="shared" si="488"/>
        <v>#N/A</v>
      </c>
      <c r="BY413" s="726" t="e">
        <f t="shared" si="489"/>
        <v>#N/A</v>
      </c>
      <c r="BZ413" s="943" t="e">
        <f t="shared" si="490"/>
        <v>#N/A</v>
      </c>
      <c r="CA413" s="947" t="e">
        <f t="shared" si="491"/>
        <v>#N/A</v>
      </c>
      <c r="CB413" s="831">
        <f t="shared" si="362"/>
        <v>9.4779206777033151E-2</v>
      </c>
      <c r="CC413" s="723">
        <f t="shared" si="363"/>
        <v>0.2983549397125923</v>
      </c>
      <c r="CD413" s="723">
        <f t="shared" si="364"/>
        <v>-0.10879652615852599</v>
      </c>
      <c r="CE413" s="786" t="e">
        <f>[3]OUTM!M413</f>
        <v>#N/A</v>
      </c>
      <c r="CF413" s="779" t="e">
        <f>[1]OUTM!$T701</f>
        <v>#N/A</v>
      </c>
      <c r="CG413" s="781" t="e">
        <f>[1]OUTM!$U701</f>
        <v>#N/A</v>
      </c>
    </row>
    <row r="414" spans="1:85" ht="13.8" x14ac:dyDescent="0.25">
      <c r="A414" s="14">
        <f t="shared" si="380"/>
        <v>2027.08</v>
      </c>
      <c r="B414" s="931" t="e">
        <f>[2]Pat!$B414/1000</f>
        <v>#N/A</v>
      </c>
      <c r="C414" s="648">
        <v>8.5656209595145896</v>
      </c>
      <c r="D414" s="649"/>
      <c r="E414" s="767" t="e">
        <f t="shared" si="492"/>
        <v>#N/A</v>
      </c>
      <c r="F414" s="768" t="e">
        <f t="shared" si="440"/>
        <v>#N/A</v>
      </c>
      <c r="G414" s="769" t="e">
        <f t="shared" si="441"/>
        <v>#N/A</v>
      </c>
      <c r="H414" s="770" t="e">
        <f t="shared" si="442"/>
        <v>#N/A</v>
      </c>
      <c r="I414" s="662" t="e">
        <f t="shared" si="443"/>
        <v>#N/A</v>
      </c>
      <c r="J414" s="665" t="e">
        <f t="shared" si="444"/>
        <v>#N/A</v>
      </c>
      <c r="K414" s="683"/>
      <c r="L414" s="684" t="e">
        <f t="shared" si="445"/>
        <v>#N/A</v>
      </c>
      <c r="M414" s="685" t="e">
        <f t="shared" si="446"/>
        <v>#N/A</v>
      </c>
      <c r="N414" s="686" t="e">
        <f t="shared" si="447"/>
        <v>#N/A</v>
      </c>
      <c r="O414" s="776" t="e">
        <v>#N/A</v>
      </c>
      <c r="P414" s="691" t="e">
        <f t="shared" si="448"/>
        <v>#N/A</v>
      </c>
      <c r="Q414" s="665" t="e">
        <f t="shared" si="449"/>
        <v>#N/A</v>
      </c>
      <c r="R414" s="683"/>
      <c r="S414" s="684" t="e">
        <f t="shared" si="450"/>
        <v>#N/A</v>
      </c>
      <c r="T414" s="695" t="e">
        <f t="shared" si="451"/>
        <v>#N/A</v>
      </c>
      <c r="U414" s="728" t="e">
        <f t="shared" si="452"/>
        <v>#N/A</v>
      </c>
      <c r="V414" s="725" t="e">
        <f t="shared" si="453"/>
        <v>#N/A</v>
      </c>
      <c r="W414" s="726" t="e">
        <f t="shared" si="454"/>
        <v>#N/A</v>
      </c>
      <c r="X414" s="727" t="e">
        <f t="shared" si="455"/>
        <v>#N/A</v>
      </c>
      <c r="Y414" s="724" t="e">
        <f t="shared" si="456"/>
        <v>#N/A</v>
      </c>
      <c r="Z414" s="108">
        <f t="shared" si="438"/>
        <v>6.8043152465711701E-2</v>
      </c>
      <c r="AA414" s="723">
        <f t="shared" si="438"/>
        <v>0.26104796967449617</v>
      </c>
      <c r="AB414" s="723">
        <f t="shared" si="438"/>
        <v>-0.12496166474307278</v>
      </c>
      <c r="AC414" s="931" t="e">
        <f>[2]Pat!$D414/1000</f>
        <v>#N/A</v>
      </c>
      <c r="AD414" s="648">
        <v>8.9931678722239994</v>
      </c>
      <c r="AE414" s="649"/>
      <c r="AF414" s="767" t="e">
        <f t="shared" si="493"/>
        <v>#N/A</v>
      </c>
      <c r="AG414" s="768" t="e">
        <f t="shared" si="457"/>
        <v>#N/A</v>
      </c>
      <c r="AH414" s="769" t="e">
        <f t="shared" si="458"/>
        <v>#N/A</v>
      </c>
      <c r="AI414" s="770" t="e">
        <f t="shared" si="459"/>
        <v>#N/A</v>
      </c>
      <c r="AJ414" s="662" t="e">
        <f t="shared" si="460"/>
        <v>#N/A</v>
      </c>
      <c r="AK414" s="665" t="e">
        <f t="shared" si="461"/>
        <v>#N/A</v>
      </c>
      <c r="AL414" s="683"/>
      <c r="AM414" s="684" t="e">
        <f t="shared" si="462"/>
        <v>#N/A</v>
      </c>
      <c r="AN414" s="685" t="e">
        <f t="shared" si="463"/>
        <v>#N/A</v>
      </c>
      <c r="AO414" s="686" t="e">
        <f t="shared" si="464"/>
        <v>#N/A</v>
      </c>
      <c r="AP414" s="776" t="e">
        <v>#N/A</v>
      </c>
      <c r="AQ414" s="691" t="e">
        <f t="shared" si="465"/>
        <v>#N/A</v>
      </c>
      <c r="AR414" s="665" t="e">
        <f t="shared" si="466"/>
        <v>#N/A</v>
      </c>
      <c r="AS414" s="683"/>
      <c r="AT414" s="684" t="e">
        <f t="shared" si="467"/>
        <v>#N/A</v>
      </c>
      <c r="AU414" s="695" t="e">
        <f t="shared" si="468"/>
        <v>#N/A</v>
      </c>
      <c r="AV414" s="728" t="e">
        <f t="shared" si="469"/>
        <v>#N/A</v>
      </c>
      <c r="AW414" s="725" t="e">
        <f t="shared" si="470"/>
        <v>#N/A</v>
      </c>
      <c r="AX414" s="726" t="e">
        <f t="shared" si="471"/>
        <v>#N/A</v>
      </c>
      <c r="AY414" s="727" t="e">
        <f t="shared" si="472"/>
        <v>#N/A</v>
      </c>
      <c r="AZ414" s="724" t="e">
        <f t="shared" si="473"/>
        <v>#N/A</v>
      </c>
      <c r="BA414" s="108">
        <f t="shared" si="439"/>
        <v>4.7029155077431911E-2</v>
      </c>
      <c r="BB414" s="723">
        <f t="shared" si="439"/>
        <v>0.1285735137719542</v>
      </c>
      <c r="BC414" s="723">
        <f t="shared" si="439"/>
        <v>-3.4515203617090359E-2</v>
      </c>
      <c r="BD414" s="1387" t="e">
        <f>[2]Pat!$F414</f>
        <v>#N/A</v>
      </c>
      <c r="BE414" s="648">
        <v>8.9944386961196194</v>
      </c>
      <c r="BF414" s="649"/>
      <c r="BG414" s="1374" t="e">
        <f t="shared" si="494"/>
        <v>#N/A</v>
      </c>
      <c r="BH414" s="1375" t="e">
        <f t="shared" si="474"/>
        <v>#N/A</v>
      </c>
      <c r="BI414" s="1376" t="e">
        <f t="shared" si="475"/>
        <v>#N/A</v>
      </c>
      <c r="BJ414" s="1379" t="e">
        <f t="shared" si="476"/>
        <v>#N/A</v>
      </c>
      <c r="BK414" s="335" t="e">
        <f t="shared" si="477"/>
        <v>#N/A</v>
      </c>
      <c r="BL414" s="665" t="e">
        <f t="shared" si="478"/>
        <v>#N/A</v>
      </c>
      <c r="BM414" s="683"/>
      <c r="BN414" s="684" t="e">
        <f t="shared" si="479"/>
        <v>#N/A</v>
      </c>
      <c r="BO414" s="685" t="e">
        <f t="shared" si="480"/>
        <v>#N/A</v>
      </c>
      <c r="BP414" s="686" t="e">
        <f t="shared" si="481"/>
        <v>#N/A</v>
      </c>
      <c r="BQ414" s="776" t="e">
        <f t="shared" si="482"/>
        <v>#N/A</v>
      </c>
      <c r="BR414" s="691" t="e">
        <f t="shared" si="483"/>
        <v>#N/A</v>
      </c>
      <c r="BS414" s="665" t="e">
        <f t="shared" si="484"/>
        <v>#N/A</v>
      </c>
      <c r="BT414" s="683"/>
      <c r="BU414" s="684" t="e">
        <f t="shared" si="485"/>
        <v>#N/A</v>
      </c>
      <c r="BV414" s="695" t="e">
        <f t="shared" si="486"/>
        <v>#N/A</v>
      </c>
      <c r="BW414" s="728" t="e">
        <f t="shared" si="487"/>
        <v>#N/A</v>
      </c>
      <c r="BX414" s="725" t="e">
        <f t="shared" si="488"/>
        <v>#N/A</v>
      </c>
      <c r="BY414" s="726" t="e">
        <f t="shared" si="489"/>
        <v>#N/A</v>
      </c>
      <c r="BZ414" s="943" t="e">
        <f t="shared" si="490"/>
        <v>#N/A</v>
      </c>
      <c r="CA414" s="947" t="e">
        <f t="shared" si="491"/>
        <v>#N/A</v>
      </c>
      <c r="CB414" s="831">
        <f t="shared" si="362"/>
        <v>9.4779206777033151E-2</v>
      </c>
      <c r="CC414" s="723">
        <f t="shared" si="363"/>
        <v>0.2983549397125923</v>
      </c>
      <c r="CD414" s="723">
        <f t="shared" si="364"/>
        <v>-0.10879652615852599</v>
      </c>
      <c r="CE414" s="786" t="e">
        <f>[3]OUTM!M414</f>
        <v>#N/A</v>
      </c>
      <c r="CF414" s="779" t="e">
        <f>[1]OUTM!$T702</f>
        <v>#N/A</v>
      </c>
      <c r="CG414" s="781" t="e">
        <f>[1]OUTM!$U702</f>
        <v>#N/A</v>
      </c>
    </row>
    <row r="415" spans="1:85" ht="13.8" x14ac:dyDescent="0.25">
      <c r="A415" s="14">
        <f t="shared" si="380"/>
        <v>2027.09</v>
      </c>
      <c r="B415" s="931" t="e">
        <f>[2]Pat!$B415/1000</f>
        <v>#N/A</v>
      </c>
      <c r="C415" s="648">
        <v>9.5656209595145896</v>
      </c>
      <c r="D415" s="649"/>
      <c r="E415" s="767" t="e">
        <f t="shared" si="492"/>
        <v>#N/A</v>
      </c>
      <c r="F415" s="768" t="e">
        <f t="shared" si="440"/>
        <v>#N/A</v>
      </c>
      <c r="G415" s="769" t="e">
        <f t="shared" si="441"/>
        <v>#N/A</v>
      </c>
      <c r="H415" s="770" t="e">
        <f t="shared" si="442"/>
        <v>#N/A</v>
      </c>
      <c r="I415" s="662" t="e">
        <f t="shared" si="443"/>
        <v>#N/A</v>
      </c>
      <c r="J415" s="665" t="e">
        <f t="shared" si="444"/>
        <v>#N/A</v>
      </c>
      <c r="K415" s="683"/>
      <c r="L415" s="684" t="e">
        <f t="shared" si="445"/>
        <v>#N/A</v>
      </c>
      <c r="M415" s="685" t="e">
        <f t="shared" si="446"/>
        <v>#N/A</v>
      </c>
      <c r="N415" s="686" t="e">
        <f t="shared" si="447"/>
        <v>#N/A</v>
      </c>
      <c r="O415" s="776" t="e">
        <v>#N/A</v>
      </c>
      <c r="P415" s="691" t="e">
        <f t="shared" si="448"/>
        <v>#N/A</v>
      </c>
      <c r="Q415" s="665" t="e">
        <f t="shared" si="449"/>
        <v>#N/A</v>
      </c>
      <c r="R415" s="683"/>
      <c r="S415" s="684" t="e">
        <f t="shared" si="450"/>
        <v>#N/A</v>
      </c>
      <c r="T415" s="695" t="e">
        <f t="shared" si="451"/>
        <v>#N/A</v>
      </c>
      <c r="U415" s="728" t="e">
        <f t="shared" si="452"/>
        <v>#N/A</v>
      </c>
      <c r="V415" s="725" t="e">
        <f t="shared" si="453"/>
        <v>#N/A</v>
      </c>
      <c r="W415" s="726" t="e">
        <f t="shared" si="454"/>
        <v>#N/A</v>
      </c>
      <c r="X415" s="727" t="e">
        <f t="shared" si="455"/>
        <v>#N/A</v>
      </c>
      <c r="Y415" s="724" t="e">
        <f t="shared" si="456"/>
        <v>#N/A</v>
      </c>
      <c r="Z415" s="108">
        <f t="shared" si="438"/>
        <v>6.8043152465711701E-2</v>
      </c>
      <c r="AA415" s="723">
        <f t="shared" si="438"/>
        <v>0.26104796967449617</v>
      </c>
      <c r="AB415" s="723">
        <f t="shared" si="438"/>
        <v>-0.12496166474307278</v>
      </c>
      <c r="AC415" s="931" t="e">
        <f>[2]Pat!$D415/1000</f>
        <v>#N/A</v>
      </c>
      <c r="AD415" s="648">
        <v>9.9931678722239994</v>
      </c>
      <c r="AE415" s="649"/>
      <c r="AF415" s="767" t="e">
        <f t="shared" si="493"/>
        <v>#N/A</v>
      </c>
      <c r="AG415" s="768" t="e">
        <f t="shared" si="457"/>
        <v>#N/A</v>
      </c>
      <c r="AH415" s="769" t="e">
        <f t="shared" si="458"/>
        <v>#N/A</v>
      </c>
      <c r="AI415" s="770" t="e">
        <f t="shared" si="459"/>
        <v>#N/A</v>
      </c>
      <c r="AJ415" s="662" t="e">
        <f t="shared" si="460"/>
        <v>#N/A</v>
      </c>
      <c r="AK415" s="665" t="e">
        <f t="shared" si="461"/>
        <v>#N/A</v>
      </c>
      <c r="AL415" s="683"/>
      <c r="AM415" s="684" t="e">
        <f t="shared" si="462"/>
        <v>#N/A</v>
      </c>
      <c r="AN415" s="685" t="e">
        <f t="shared" si="463"/>
        <v>#N/A</v>
      </c>
      <c r="AO415" s="686" t="e">
        <f t="shared" si="464"/>
        <v>#N/A</v>
      </c>
      <c r="AP415" s="776" t="e">
        <v>#N/A</v>
      </c>
      <c r="AQ415" s="691" t="e">
        <f t="shared" si="465"/>
        <v>#N/A</v>
      </c>
      <c r="AR415" s="665" t="e">
        <f t="shared" si="466"/>
        <v>#N/A</v>
      </c>
      <c r="AS415" s="683"/>
      <c r="AT415" s="684" t="e">
        <f t="shared" si="467"/>
        <v>#N/A</v>
      </c>
      <c r="AU415" s="695" t="e">
        <f t="shared" si="468"/>
        <v>#N/A</v>
      </c>
      <c r="AV415" s="728" t="e">
        <f t="shared" si="469"/>
        <v>#N/A</v>
      </c>
      <c r="AW415" s="725" t="e">
        <f t="shared" si="470"/>
        <v>#N/A</v>
      </c>
      <c r="AX415" s="726" t="e">
        <f t="shared" si="471"/>
        <v>#N/A</v>
      </c>
      <c r="AY415" s="727" t="e">
        <f t="shared" si="472"/>
        <v>#N/A</v>
      </c>
      <c r="AZ415" s="724" t="e">
        <f t="shared" si="473"/>
        <v>#N/A</v>
      </c>
      <c r="BA415" s="108">
        <f t="shared" si="439"/>
        <v>4.7029155077431911E-2</v>
      </c>
      <c r="BB415" s="723">
        <f t="shared" si="439"/>
        <v>0.1285735137719542</v>
      </c>
      <c r="BC415" s="723">
        <f t="shared" si="439"/>
        <v>-3.4515203617090359E-2</v>
      </c>
      <c r="BD415" s="1387" t="e">
        <f>[2]Pat!$F415</f>
        <v>#N/A</v>
      </c>
      <c r="BE415" s="648">
        <v>9.9944386961196194</v>
      </c>
      <c r="BF415" s="649"/>
      <c r="BG415" s="1374" t="e">
        <f t="shared" si="494"/>
        <v>#N/A</v>
      </c>
      <c r="BH415" s="1375" t="e">
        <f t="shared" si="474"/>
        <v>#N/A</v>
      </c>
      <c r="BI415" s="1376" t="e">
        <f t="shared" si="475"/>
        <v>#N/A</v>
      </c>
      <c r="BJ415" s="1379" t="e">
        <f t="shared" si="476"/>
        <v>#N/A</v>
      </c>
      <c r="BK415" s="335" t="e">
        <f t="shared" si="477"/>
        <v>#N/A</v>
      </c>
      <c r="BL415" s="665" t="e">
        <f t="shared" si="478"/>
        <v>#N/A</v>
      </c>
      <c r="BM415" s="683"/>
      <c r="BN415" s="684" t="e">
        <f t="shared" si="479"/>
        <v>#N/A</v>
      </c>
      <c r="BO415" s="685" t="e">
        <f t="shared" si="480"/>
        <v>#N/A</v>
      </c>
      <c r="BP415" s="686" t="e">
        <f t="shared" si="481"/>
        <v>#N/A</v>
      </c>
      <c r="BQ415" s="776" t="e">
        <f t="shared" si="482"/>
        <v>#N/A</v>
      </c>
      <c r="BR415" s="691" t="e">
        <f t="shared" si="483"/>
        <v>#N/A</v>
      </c>
      <c r="BS415" s="665" t="e">
        <f t="shared" si="484"/>
        <v>#N/A</v>
      </c>
      <c r="BT415" s="683"/>
      <c r="BU415" s="684" t="e">
        <f t="shared" si="485"/>
        <v>#N/A</v>
      </c>
      <c r="BV415" s="695" t="e">
        <f t="shared" si="486"/>
        <v>#N/A</v>
      </c>
      <c r="BW415" s="728" t="e">
        <f t="shared" si="487"/>
        <v>#N/A</v>
      </c>
      <c r="BX415" s="725" t="e">
        <f t="shared" si="488"/>
        <v>#N/A</v>
      </c>
      <c r="BY415" s="726" t="e">
        <f t="shared" si="489"/>
        <v>#N/A</v>
      </c>
      <c r="BZ415" s="943" t="e">
        <f t="shared" si="490"/>
        <v>#N/A</v>
      </c>
      <c r="CA415" s="947" t="e">
        <f t="shared" si="491"/>
        <v>#N/A</v>
      </c>
      <c r="CB415" s="831">
        <f t="shared" si="362"/>
        <v>9.4779206777033151E-2</v>
      </c>
      <c r="CC415" s="723">
        <f t="shared" si="363"/>
        <v>0.2983549397125923</v>
      </c>
      <c r="CD415" s="723">
        <f t="shared" si="364"/>
        <v>-0.10879652615852599</v>
      </c>
      <c r="CE415" s="786" t="e">
        <f>[3]OUTM!M415</f>
        <v>#N/A</v>
      </c>
      <c r="CF415" s="779" t="e">
        <f>[1]OUTM!$T703</f>
        <v>#N/A</v>
      </c>
      <c r="CG415" s="781" t="e">
        <f>[1]OUTM!$U703</f>
        <v>#N/A</v>
      </c>
    </row>
    <row r="416" spans="1:85" ht="13.8" x14ac:dyDescent="0.25">
      <c r="A416" s="14">
        <f t="shared" si="380"/>
        <v>2027.1</v>
      </c>
      <c r="B416" s="931" t="e">
        <f>[2]Pat!$B416/1000</f>
        <v>#N/A</v>
      </c>
      <c r="C416" s="648">
        <v>10.5656209595146</v>
      </c>
      <c r="D416" s="649"/>
      <c r="E416" s="767" t="e">
        <f t="shared" si="492"/>
        <v>#N/A</v>
      </c>
      <c r="F416" s="768" t="e">
        <f t="shared" si="440"/>
        <v>#N/A</v>
      </c>
      <c r="G416" s="769" t="e">
        <f t="shared" si="441"/>
        <v>#N/A</v>
      </c>
      <c r="H416" s="770" t="e">
        <f t="shared" si="442"/>
        <v>#N/A</v>
      </c>
      <c r="I416" s="662" t="e">
        <f t="shared" si="443"/>
        <v>#N/A</v>
      </c>
      <c r="J416" s="665" t="e">
        <f t="shared" si="444"/>
        <v>#N/A</v>
      </c>
      <c r="K416" s="683"/>
      <c r="L416" s="684" t="e">
        <f t="shared" si="445"/>
        <v>#N/A</v>
      </c>
      <c r="M416" s="685" t="e">
        <f t="shared" si="446"/>
        <v>#N/A</v>
      </c>
      <c r="N416" s="686" t="e">
        <f t="shared" si="447"/>
        <v>#N/A</v>
      </c>
      <c r="O416" s="776" t="e">
        <v>#N/A</v>
      </c>
      <c r="P416" s="691" t="e">
        <f t="shared" si="448"/>
        <v>#N/A</v>
      </c>
      <c r="Q416" s="665" t="e">
        <f t="shared" si="449"/>
        <v>#N/A</v>
      </c>
      <c r="R416" s="683"/>
      <c r="S416" s="684" t="e">
        <f t="shared" si="450"/>
        <v>#N/A</v>
      </c>
      <c r="T416" s="695" t="e">
        <f t="shared" si="451"/>
        <v>#N/A</v>
      </c>
      <c r="U416" s="728" t="e">
        <f t="shared" si="452"/>
        <v>#N/A</v>
      </c>
      <c r="V416" s="725" t="e">
        <f t="shared" si="453"/>
        <v>#N/A</v>
      </c>
      <c r="W416" s="726" t="e">
        <f t="shared" si="454"/>
        <v>#N/A</v>
      </c>
      <c r="X416" s="727" t="e">
        <f t="shared" si="455"/>
        <v>#N/A</v>
      </c>
      <c r="Y416" s="724" t="e">
        <f t="shared" si="456"/>
        <v>#N/A</v>
      </c>
      <c r="Z416" s="108">
        <f t="shared" si="438"/>
        <v>6.8043152465711701E-2</v>
      </c>
      <c r="AA416" s="723">
        <f t="shared" si="438"/>
        <v>0.26104796967449617</v>
      </c>
      <c r="AB416" s="723">
        <f t="shared" si="438"/>
        <v>-0.12496166474307278</v>
      </c>
      <c r="AC416" s="931" t="e">
        <f>[2]Pat!$D416/1000</f>
        <v>#N/A</v>
      </c>
      <c r="AD416" s="648">
        <v>10.993167872223999</v>
      </c>
      <c r="AE416" s="649"/>
      <c r="AF416" s="767" t="e">
        <f t="shared" si="493"/>
        <v>#N/A</v>
      </c>
      <c r="AG416" s="768" t="e">
        <f t="shared" si="457"/>
        <v>#N/A</v>
      </c>
      <c r="AH416" s="769" t="e">
        <f t="shared" si="458"/>
        <v>#N/A</v>
      </c>
      <c r="AI416" s="770" t="e">
        <f t="shared" si="459"/>
        <v>#N/A</v>
      </c>
      <c r="AJ416" s="662" t="e">
        <f t="shared" si="460"/>
        <v>#N/A</v>
      </c>
      <c r="AK416" s="665" t="e">
        <f t="shared" si="461"/>
        <v>#N/A</v>
      </c>
      <c r="AL416" s="683"/>
      <c r="AM416" s="684" t="e">
        <f t="shared" si="462"/>
        <v>#N/A</v>
      </c>
      <c r="AN416" s="685" t="e">
        <f t="shared" si="463"/>
        <v>#N/A</v>
      </c>
      <c r="AO416" s="686" t="e">
        <f t="shared" si="464"/>
        <v>#N/A</v>
      </c>
      <c r="AP416" s="776" t="e">
        <v>#N/A</v>
      </c>
      <c r="AQ416" s="691" t="e">
        <f t="shared" si="465"/>
        <v>#N/A</v>
      </c>
      <c r="AR416" s="665" t="e">
        <f t="shared" si="466"/>
        <v>#N/A</v>
      </c>
      <c r="AS416" s="683"/>
      <c r="AT416" s="684" t="e">
        <f t="shared" si="467"/>
        <v>#N/A</v>
      </c>
      <c r="AU416" s="695" t="e">
        <f t="shared" si="468"/>
        <v>#N/A</v>
      </c>
      <c r="AV416" s="728" t="e">
        <f t="shared" si="469"/>
        <v>#N/A</v>
      </c>
      <c r="AW416" s="725" t="e">
        <f t="shared" si="470"/>
        <v>#N/A</v>
      </c>
      <c r="AX416" s="726" t="e">
        <f t="shared" si="471"/>
        <v>#N/A</v>
      </c>
      <c r="AY416" s="727" t="e">
        <f t="shared" si="472"/>
        <v>#N/A</v>
      </c>
      <c r="AZ416" s="724" t="e">
        <f t="shared" si="473"/>
        <v>#N/A</v>
      </c>
      <c r="BA416" s="108">
        <f t="shared" si="439"/>
        <v>4.7029155077431911E-2</v>
      </c>
      <c r="BB416" s="723">
        <f t="shared" si="439"/>
        <v>0.1285735137719542</v>
      </c>
      <c r="BC416" s="723">
        <f t="shared" si="439"/>
        <v>-3.4515203617090359E-2</v>
      </c>
      <c r="BD416" s="1387" t="e">
        <f>[2]Pat!$F416</f>
        <v>#N/A</v>
      </c>
      <c r="BE416" s="648">
        <v>10.9944386961196</v>
      </c>
      <c r="BF416" s="649"/>
      <c r="BG416" s="1374" t="e">
        <f t="shared" si="494"/>
        <v>#N/A</v>
      </c>
      <c r="BH416" s="1375" t="e">
        <f t="shared" si="474"/>
        <v>#N/A</v>
      </c>
      <c r="BI416" s="1376" t="e">
        <f t="shared" si="475"/>
        <v>#N/A</v>
      </c>
      <c r="BJ416" s="1379" t="e">
        <f t="shared" si="476"/>
        <v>#N/A</v>
      </c>
      <c r="BK416" s="335" t="e">
        <f t="shared" si="477"/>
        <v>#N/A</v>
      </c>
      <c r="BL416" s="665" t="e">
        <f t="shared" si="478"/>
        <v>#N/A</v>
      </c>
      <c r="BM416" s="683"/>
      <c r="BN416" s="684" t="e">
        <f t="shared" si="479"/>
        <v>#N/A</v>
      </c>
      <c r="BO416" s="685" t="e">
        <f t="shared" si="480"/>
        <v>#N/A</v>
      </c>
      <c r="BP416" s="686" t="e">
        <f t="shared" si="481"/>
        <v>#N/A</v>
      </c>
      <c r="BQ416" s="776" t="e">
        <f t="shared" si="482"/>
        <v>#N/A</v>
      </c>
      <c r="BR416" s="691" t="e">
        <f t="shared" si="483"/>
        <v>#N/A</v>
      </c>
      <c r="BS416" s="665" t="e">
        <f t="shared" si="484"/>
        <v>#N/A</v>
      </c>
      <c r="BT416" s="683"/>
      <c r="BU416" s="684" t="e">
        <f t="shared" si="485"/>
        <v>#N/A</v>
      </c>
      <c r="BV416" s="695" t="e">
        <f t="shared" si="486"/>
        <v>#N/A</v>
      </c>
      <c r="BW416" s="728" t="e">
        <f t="shared" si="487"/>
        <v>#N/A</v>
      </c>
      <c r="BX416" s="725" t="e">
        <f t="shared" si="488"/>
        <v>#N/A</v>
      </c>
      <c r="BY416" s="726" t="e">
        <f t="shared" si="489"/>
        <v>#N/A</v>
      </c>
      <c r="BZ416" s="943" t="e">
        <f t="shared" si="490"/>
        <v>#N/A</v>
      </c>
      <c r="CA416" s="947" t="e">
        <f t="shared" si="491"/>
        <v>#N/A</v>
      </c>
      <c r="CB416" s="831">
        <f t="shared" si="362"/>
        <v>9.4779206777033151E-2</v>
      </c>
      <c r="CC416" s="723">
        <f t="shared" si="363"/>
        <v>0.2983549397125923</v>
      </c>
      <c r="CD416" s="723">
        <f t="shared" si="364"/>
        <v>-0.10879652615852599</v>
      </c>
      <c r="CE416" s="786" t="e">
        <f>[3]OUTM!M416</f>
        <v>#N/A</v>
      </c>
      <c r="CF416" s="779" t="e">
        <f>[1]OUTM!$T704</f>
        <v>#N/A</v>
      </c>
      <c r="CG416" s="781" t="e">
        <f>[1]OUTM!$U704</f>
        <v>#N/A</v>
      </c>
    </row>
    <row r="417" spans="1:85" ht="13.8" x14ac:dyDescent="0.25">
      <c r="A417" s="14">
        <f t="shared" si="380"/>
        <v>2027.11</v>
      </c>
      <c r="B417" s="931" t="e">
        <f>[2]Pat!$B417/1000</f>
        <v>#N/A</v>
      </c>
      <c r="C417" s="648">
        <v>11.5656209595146</v>
      </c>
      <c r="D417" s="649"/>
      <c r="E417" s="767" t="e">
        <f t="shared" si="492"/>
        <v>#N/A</v>
      </c>
      <c r="F417" s="768" t="e">
        <f t="shared" si="440"/>
        <v>#N/A</v>
      </c>
      <c r="G417" s="769" t="e">
        <f t="shared" si="441"/>
        <v>#N/A</v>
      </c>
      <c r="H417" s="770" t="e">
        <f t="shared" si="442"/>
        <v>#N/A</v>
      </c>
      <c r="I417" s="662" t="e">
        <f t="shared" si="443"/>
        <v>#N/A</v>
      </c>
      <c r="J417" s="665" t="e">
        <f t="shared" si="444"/>
        <v>#N/A</v>
      </c>
      <c r="K417" s="683"/>
      <c r="L417" s="684" t="e">
        <f t="shared" si="445"/>
        <v>#N/A</v>
      </c>
      <c r="M417" s="685" t="e">
        <f t="shared" si="446"/>
        <v>#N/A</v>
      </c>
      <c r="N417" s="686" t="e">
        <f t="shared" si="447"/>
        <v>#N/A</v>
      </c>
      <c r="O417" s="776" t="e">
        <v>#N/A</v>
      </c>
      <c r="P417" s="691" t="e">
        <f t="shared" si="448"/>
        <v>#N/A</v>
      </c>
      <c r="Q417" s="665" t="e">
        <f t="shared" si="449"/>
        <v>#N/A</v>
      </c>
      <c r="R417" s="683"/>
      <c r="S417" s="684" t="e">
        <f t="shared" si="450"/>
        <v>#N/A</v>
      </c>
      <c r="T417" s="695" t="e">
        <f t="shared" si="451"/>
        <v>#N/A</v>
      </c>
      <c r="U417" s="728" t="e">
        <f t="shared" si="452"/>
        <v>#N/A</v>
      </c>
      <c r="V417" s="725" t="e">
        <f t="shared" si="453"/>
        <v>#N/A</v>
      </c>
      <c r="W417" s="726" t="e">
        <f t="shared" si="454"/>
        <v>#N/A</v>
      </c>
      <c r="X417" s="727" t="e">
        <f t="shared" si="455"/>
        <v>#N/A</v>
      </c>
      <c r="Y417" s="724" t="e">
        <f t="shared" si="456"/>
        <v>#N/A</v>
      </c>
      <c r="Z417" s="108">
        <f t="shared" si="438"/>
        <v>6.8043152465711701E-2</v>
      </c>
      <c r="AA417" s="723">
        <f t="shared" si="438"/>
        <v>0.26104796967449617</v>
      </c>
      <c r="AB417" s="723">
        <f t="shared" si="438"/>
        <v>-0.12496166474307278</v>
      </c>
      <c r="AC417" s="931" t="e">
        <f>[2]Pat!$D417/1000</f>
        <v>#N/A</v>
      </c>
      <c r="AD417" s="648">
        <v>11.993167872223999</v>
      </c>
      <c r="AE417" s="649"/>
      <c r="AF417" s="767" t="e">
        <f t="shared" si="493"/>
        <v>#N/A</v>
      </c>
      <c r="AG417" s="768" t="e">
        <f t="shared" si="457"/>
        <v>#N/A</v>
      </c>
      <c r="AH417" s="769" t="e">
        <f t="shared" si="458"/>
        <v>#N/A</v>
      </c>
      <c r="AI417" s="770" t="e">
        <f t="shared" si="459"/>
        <v>#N/A</v>
      </c>
      <c r="AJ417" s="662" t="e">
        <f t="shared" si="460"/>
        <v>#N/A</v>
      </c>
      <c r="AK417" s="665" t="e">
        <f t="shared" si="461"/>
        <v>#N/A</v>
      </c>
      <c r="AL417" s="683"/>
      <c r="AM417" s="684" t="e">
        <f t="shared" si="462"/>
        <v>#N/A</v>
      </c>
      <c r="AN417" s="685" t="e">
        <f t="shared" si="463"/>
        <v>#N/A</v>
      </c>
      <c r="AO417" s="686" t="e">
        <f t="shared" si="464"/>
        <v>#N/A</v>
      </c>
      <c r="AP417" s="776" t="e">
        <v>#N/A</v>
      </c>
      <c r="AQ417" s="691" t="e">
        <f t="shared" si="465"/>
        <v>#N/A</v>
      </c>
      <c r="AR417" s="665" t="e">
        <f t="shared" si="466"/>
        <v>#N/A</v>
      </c>
      <c r="AS417" s="683"/>
      <c r="AT417" s="684" t="e">
        <f t="shared" si="467"/>
        <v>#N/A</v>
      </c>
      <c r="AU417" s="695" t="e">
        <f t="shared" si="468"/>
        <v>#N/A</v>
      </c>
      <c r="AV417" s="728" t="e">
        <f t="shared" si="469"/>
        <v>#N/A</v>
      </c>
      <c r="AW417" s="725" t="e">
        <f t="shared" si="470"/>
        <v>#N/A</v>
      </c>
      <c r="AX417" s="726" t="e">
        <f t="shared" si="471"/>
        <v>#N/A</v>
      </c>
      <c r="AY417" s="727" t="e">
        <f t="shared" si="472"/>
        <v>#N/A</v>
      </c>
      <c r="AZ417" s="724" t="e">
        <f t="shared" si="473"/>
        <v>#N/A</v>
      </c>
      <c r="BA417" s="108">
        <f t="shared" si="439"/>
        <v>4.7029155077431911E-2</v>
      </c>
      <c r="BB417" s="723">
        <f t="shared" si="439"/>
        <v>0.1285735137719542</v>
      </c>
      <c r="BC417" s="723">
        <f t="shared" si="439"/>
        <v>-3.4515203617090359E-2</v>
      </c>
      <c r="BD417" s="1387" t="e">
        <f>[2]Pat!$F417</f>
        <v>#N/A</v>
      </c>
      <c r="BE417" s="648">
        <v>11.9944386961196</v>
      </c>
      <c r="BF417" s="649"/>
      <c r="BG417" s="1374" t="e">
        <f t="shared" si="494"/>
        <v>#N/A</v>
      </c>
      <c r="BH417" s="1375" t="e">
        <f t="shared" si="474"/>
        <v>#N/A</v>
      </c>
      <c r="BI417" s="1376" t="e">
        <f t="shared" si="475"/>
        <v>#N/A</v>
      </c>
      <c r="BJ417" s="1379" t="e">
        <f t="shared" si="476"/>
        <v>#N/A</v>
      </c>
      <c r="BK417" s="335" t="e">
        <f t="shared" si="477"/>
        <v>#N/A</v>
      </c>
      <c r="BL417" s="665" t="e">
        <f t="shared" si="478"/>
        <v>#N/A</v>
      </c>
      <c r="BM417" s="683"/>
      <c r="BN417" s="684" t="e">
        <f t="shared" si="479"/>
        <v>#N/A</v>
      </c>
      <c r="BO417" s="685" t="e">
        <f t="shared" si="480"/>
        <v>#N/A</v>
      </c>
      <c r="BP417" s="686" t="e">
        <f t="shared" si="481"/>
        <v>#N/A</v>
      </c>
      <c r="BQ417" s="776" t="e">
        <f t="shared" si="482"/>
        <v>#N/A</v>
      </c>
      <c r="BR417" s="691" t="e">
        <f t="shared" si="483"/>
        <v>#N/A</v>
      </c>
      <c r="BS417" s="665" t="e">
        <f t="shared" si="484"/>
        <v>#N/A</v>
      </c>
      <c r="BT417" s="683"/>
      <c r="BU417" s="684" t="e">
        <f t="shared" si="485"/>
        <v>#N/A</v>
      </c>
      <c r="BV417" s="695" t="e">
        <f t="shared" si="486"/>
        <v>#N/A</v>
      </c>
      <c r="BW417" s="728" t="e">
        <f t="shared" si="487"/>
        <v>#N/A</v>
      </c>
      <c r="BX417" s="725" t="e">
        <f t="shared" si="488"/>
        <v>#N/A</v>
      </c>
      <c r="BY417" s="726" t="e">
        <f t="shared" si="489"/>
        <v>#N/A</v>
      </c>
      <c r="BZ417" s="943" t="e">
        <f t="shared" si="490"/>
        <v>#N/A</v>
      </c>
      <c r="CA417" s="947" t="e">
        <f t="shared" si="491"/>
        <v>#N/A</v>
      </c>
      <c r="CB417" s="831">
        <f t="shared" si="362"/>
        <v>9.4779206777033151E-2</v>
      </c>
      <c r="CC417" s="723">
        <f t="shared" si="363"/>
        <v>0.2983549397125923</v>
      </c>
      <c r="CD417" s="723">
        <f t="shared" si="364"/>
        <v>-0.10879652615852599</v>
      </c>
      <c r="CE417" s="786" t="e">
        <f>[3]OUTM!M417</f>
        <v>#N/A</v>
      </c>
      <c r="CF417" s="779" t="e">
        <f>[1]OUTM!$T705</f>
        <v>#N/A</v>
      </c>
      <c r="CG417" s="781" t="e">
        <f>[1]OUTM!$U705</f>
        <v>#N/A</v>
      </c>
    </row>
    <row r="418" spans="1:85" ht="13.8" x14ac:dyDescent="0.25">
      <c r="A418" s="14">
        <f t="shared" si="380"/>
        <v>2027.12</v>
      </c>
      <c r="B418" s="931" t="e">
        <f>[2]Pat!$B418/1000</f>
        <v>#N/A</v>
      </c>
      <c r="C418" s="648">
        <v>12.5656209595146</v>
      </c>
      <c r="D418" s="649"/>
      <c r="E418" s="767" t="e">
        <f t="shared" si="492"/>
        <v>#N/A</v>
      </c>
      <c r="F418" s="768" t="e">
        <f t="shared" si="440"/>
        <v>#N/A</v>
      </c>
      <c r="G418" s="769" t="e">
        <f t="shared" si="441"/>
        <v>#N/A</v>
      </c>
      <c r="H418" s="770" t="e">
        <f t="shared" si="442"/>
        <v>#N/A</v>
      </c>
      <c r="I418" s="662" t="e">
        <f t="shared" si="443"/>
        <v>#N/A</v>
      </c>
      <c r="J418" s="665" t="e">
        <f t="shared" si="444"/>
        <v>#N/A</v>
      </c>
      <c r="K418" s="683"/>
      <c r="L418" s="684" t="e">
        <f t="shared" si="445"/>
        <v>#N/A</v>
      </c>
      <c r="M418" s="685" t="e">
        <f t="shared" si="446"/>
        <v>#N/A</v>
      </c>
      <c r="N418" s="686" t="e">
        <f t="shared" si="447"/>
        <v>#N/A</v>
      </c>
      <c r="O418" s="776" t="e">
        <v>#N/A</v>
      </c>
      <c r="P418" s="691" t="e">
        <f t="shared" si="448"/>
        <v>#N/A</v>
      </c>
      <c r="Q418" s="665" t="e">
        <f t="shared" si="449"/>
        <v>#N/A</v>
      </c>
      <c r="R418" s="683"/>
      <c r="S418" s="684" t="e">
        <f t="shared" si="450"/>
        <v>#N/A</v>
      </c>
      <c r="T418" s="695" t="e">
        <f t="shared" si="451"/>
        <v>#N/A</v>
      </c>
      <c r="U418" s="728" t="e">
        <f t="shared" si="452"/>
        <v>#N/A</v>
      </c>
      <c r="V418" s="725" t="e">
        <f t="shared" si="453"/>
        <v>#N/A</v>
      </c>
      <c r="W418" s="726" t="e">
        <f t="shared" si="454"/>
        <v>#N/A</v>
      </c>
      <c r="X418" s="727" t="e">
        <f t="shared" si="455"/>
        <v>#N/A</v>
      </c>
      <c r="Y418" s="724" t="e">
        <f t="shared" si="456"/>
        <v>#N/A</v>
      </c>
      <c r="Z418" s="108">
        <f t="shared" si="438"/>
        <v>6.8043152465711701E-2</v>
      </c>
      <c r="AA418" s="723">
        <f t="shared" si="438"/>
        <v>0.26104796967449617</v>
      </c>
      <c r="AB418" s="723">
        <f t="shared" si="438"/>
        <v>-0.12496166474307278</v>
      </c>
      <c r="AC418" s="931" t="e">
        <f>[2]Pat!$D418/1000</f>
        <v>#N/A</v>
      </c>
      <c r="AD418" s="648">
        <v>12.993167872223999</v>
      </c>
      <c r="AE418" s="649"/>
      <c r="AF418" s="767" t="e">
        <f t="shared" si="493"/>
        <v>#N/A</v>
      </c>
      <c r="AG418" s="768" t="e">
        <f t="shared" si="457"/>
        <v>#N/A</v>
      </c>
      <c r="AH418" s="769" t="e">
        <f t="shared" si="458"/>
        <v>#N/A</v>
      </c>
      <c r="AI418" s="770" t="e">
        <f t="shared" si="459"/>
        <v>#N/A</v>
      </c>
      <c r="AJ418" s="662" t="e">
        <f t="shared" si="460"/>
        <v>#N/A</v>
      </c>
      <c r="AK418" s="665" t="e">
        <f t="shared" si="461"/>
        <v>#N/A</v>
      </c>
      <c r="AL418" s="683"/>
      <c r="AM418" s="684" t="e">
        <f t="shared" si="462"/>
        <v>#N/A</v>
      </c>
      <c r="AN418" s="685" t="e">
        <f t="shared" si="463"/>
        <v>#N/A</v>
      </c>
      <c r="AO418" s="686" t="e">
        <f t="shared" si="464"/>
        <v>#N/A</v>
      </c>
      <c r="AP418" s="776" t="e">
        <v>#N/A</v>
      </c>
      <c r="AQ418" s="691" t="e">
        <f t="shared" si="465"/>
        <v>#N/A</v>
      </c>
      <c r="AR418" s="665" t="e">
        <f t="shared" si="466"/>
        <v>#N/A</v>
      </c>
      <c r="AS418" s="683"/>
      <c r="AT418" s="684" t="e">
        <f t="shared" si="467"/>
        <v>#N/A</v>
      </c>
      <c r="AU418" s="695" t="e">
        <f t="shared" si="468"/>
        <v>#N/A</v>
      </c>
      <c r="AV418" s="728" t="e">
        <f t="shared" si="469"/>
        <v>#N/A</v>
      </c>
      <c r="AW418" s="725" t="e">
        <f t="shared" si="470"/>
        <v>#N/A</v>
      </c>
      <c r="AX418" s="726" t="e">
        <f t="shared" si="471"/>
        <v>#N/A</v>
      </c>
      <c r="AY418" s="727" t="e">
        <f t="shared" si="472"/>
        <v>#N/A</v>
      </c>
      <c r="AZ418" s="724" t="e">
        <f t="shared" si="473"/>
        <v>#N/A</v>
      </c>
      <c r="BA418" s="108">
        <f t="shared" si="439"/>
        <v>4.7029155077431911E-2</v>
      </c>
      <c r="BB418" s="723">
        <f t="shared" si="439"/>
        <v>0.1285735137719542</v>
      </c>
      <c r="BC418" s="723">
        <f t="shared" si="439"/>
        <v>-3.4515203617090359E-2</v>
      </c>
      <c r="BD418" s="1387" t="e">
        <f>[2]Pat!$F418</f>
        <v>#N/A</v>
      </c>
      <c r="BE418" s="648">
        <v>12.9944386961196</v>
      </c>
      <c r="BF418" s="649"/>
      <c r="BG418" s="1374" t="e">
        <f t="shared" si="494"/>
        <v>#N/A</v>
      </c>
      <c r="BH418" s="1375" t="e">
        <f t="shared" si="474"/>
        <v>#N/A</v>
      </c>
      <c r="BI418" s="1376" t="e">
        <f t="shared" si="475"/>
        <v>#N/A</v>
      </c>
      <c r="BJ418" s="1379" t="e">
        <f t="shared" si="476"/>
        <v>#N/A</v>
      </c>
      <c r="BK418" s="335" t="e">
        <f t="shared" si="477"/>
        <v>#N/A</v>
      </c>
      <c r="BL418" s="665" t="e">
        <f t="shared" si="478"/>
        <v>#N/A</v>
      </c>
      <c r="BM418" s="683"/>
      <c r="BN418" s="684" t="e">
        <f t="shared" si="479"/>
        <v>#N/A</v>
      </c>
      <c r="BO418" s="685" t="e">
        <f t="shared" si="480"/>
        <v>#N/A</v>
      </c>
      <c r="BP418" s="686" t="e">
        <f t="shared" si="481"/>
        <v>#N/A</v>
      </c>
      <c r="BQ418" s="776" t="e">
        <f t="shared" si="482"/>
        <v>#N/A</v>
      </c>
      <c r="BR418" s="691" t="e">
        <f t="shared" si="483"/>
        <v>#N/A</v>
      </c>
      <c r="BS418" s="665" t="e">
        <f t="shared" si="484"/>
        <v>#N/A</v>
      </c>
      <c r="BT418" s="683"/>
      <c r="BU418" s="684" t="e">
        <f t="shared" si="485"/>
        <v>#N/A</v>
      </c>
      <c r="BV418" s="695" t="e">
        <f t="shared" si="486"/>
        <v>#N/A</v>
      </c>
      <c r="BW418" s="728" t="e">
        <f t="shared" si="487"/>
        <v>#N/A</v>
      </c>
      <c r="BX418" s="725" t="e">
        <f t="shared" si="488"/>
        <v>#N/A</v>
      </c>
      <c r="BY418" s="726" t="e">
        <f t="shared" si="489"/>
        <v>#N/A</v>
      </c>
      <c r="BZ418" s="943" t="e">
        <f t="shared" si="490"/>
        <v>#N/A</v>
      </c>
      <c r="CA418" s="947" t="e">
        <f t="shared" si="491"/>
        <v>#N/A</v>
      </c>
      <c r="CB418" s="831">
        <f t="shared" si="362"/>
        <v>9.4779206777033151E-2</v>
      </c>
      <c r="CC418" s="723">
        <f t="shared" si="363"/>
        <v>0.2983549397125923</v>
      </c>
      <c r="CD418" s="723">
        <f t="shared" si="364"/>
        <v>-0.10879652615852599</v>
      </c>
      <c r="CE418" s="786" t="e">
        <f>[3]OUTM!M418</f>
        <v>#N/A</v>
      </c>
      <c r="CF418" s="779" t="e">
        <f>[1]OUTM!$T706</f>
        <v>#N/A</v>
      </c>
      <c r="CG418" s="781" t="e">
        <f>[1]OUTM!$U706</f>
        <v>#N/A</v>
      </c>
    </row>
    <row r="419" spans="1:85" ht="13.8" thickBot="1" x14ac:dyDescent="0.3"/>
    <row r="420" spans="1:85" ht="23.4" customHeight="1" thickTop="1" thickBot="1" x14ac:dyDescent="0.3">
      <c r="B420" s="1421" t="s">
        <v>23</v>
      </c>
      <c r="C420" s="1422"/>
      <c r="D420" s="1422"/>
      <c r="E420" s="1423"/>
      <c r="G420" s="1388"/>
      <c r="AC420" s="1421" t="s">
        <v>23</v>
      </c>
      <c r="AD420" s="1422"/>
      <c r="AE420" s="1422"/>
      <c r="AF420" s="1423"/>
      <c r="AI420" s="1390"/>
      <c r="BD420" s="1421" t="s">
        <v>23</v>
      </c>
      <c r="BE420" s="1422"/>
      <c r="BF420" s="1422"/>
      <c r="BG420" s="1423"/>
    </row>
    <row r="421" spans="1:85" ht="13.8" thickTop="1" x14ac:dyDescent="0.25"/>
  </sheetData>
  <mergeCells count="14">
    <mergeCell ref="B420:E420"/>
    <mergeCell ref="AC420:AF420"/>
    <mergeCell ref="BD420:BG420"/>
    <mergeCell ref="CF2:CG3"/>
    <mergeCell ref="V1:W1"/>
    <mergeCell ref="T1:U1"/>
    <mergeCell ref="AU1:AV1"/>
    <mergeCell ref="AW1:AX1"/>
    <mergeCell ref="BB10:BC10"/>
    <mergeCell ref="CC10:CD10"/>
    <mergeCell ref="CB6:CD6"/>
    <mergeCell ref="Z6:AB6"/>
    <mergeCell ref="BA6:BC6"/>
    <mergeCell ref="AA10:AB10"/>
  </mergeCells>
  <phoneticPr fontId="0" type="noConversion"/>
  <conditionalFormatting sqref="K17:K418">
    <cfRule type="containsText" dxfId="43" priority="49" operator="containsText" text="No">
      <formula>NOT(ISERROR(SEARCH("No",K17)))</formula>
    </cfRule>
    <cfRule type="cellIs" dxfId="42" priority="50" operator="equal">
      <formula>1</formula>
    </cfRule>
    <cfRule type="cellIs" dxfId="41" priority="51" operator="equal">
      <formula>-1</formula>
    </cfRule>
  </conditionalFormatting>
  <conditionalFormatting sqref="L17:L418">
    <cfRule type="cellIs" dxfId="40" priority="48" stopIfTrue="1" operator="lessThan">
      <formula>0</formula>
    </cfRule>
  </conditionalFormatting>
  <conditionalFormatting sqref="R17:R418">
    <cfRule type="containsText" dxfId="39" priority="40" operator="containsText" text="No">
      <formula>NOT(ISERROR(SEARCH("No",R17)))</formula>
    </cfRule>
    <cfRule type="cellIs" dxfId="38" priority="41" operator="equal">
      <formula>1</formula>
    </cfRule>
    <cfRule type="cellIs" dxfId="37" priority="42" operator="equal">
      <formula>-1</formula>
    </cfRule>
  </conditionalFormatting>
  <conditionalFormatting sqref="S11:S418">
    <cfRule type="cellIs" dxfId="36" priority="43" stopIfTrue="1" operator="lessThan">
      <formula>0</formula>
    </cfRule>
  </conditionalFormatting>
  <conditionalFormatting sqref="AL17:AL418">
    <cfRule type="containsText" dxfId="35" priority="37" operator="containsText" text="No">
      <formula>NOT(ISERROR(SEARCH("No",AL17)))</formula>
    </cfRule>
    <cfRule type="cellIs" dxfId="34" priority="38" operator="equal">
      <formula>1</formula>
    </cfRule>
    <cfRule type="cellIs" dxfId="33" priority="39" operator="equal">
      <formula>-1</formula>
    </cfRule>
  </conditionalFormatting>
  <conditionalFormatting sqref="AM17:AM418">
    <cfRule type="cellIs" dxfId="32" priority="36" stopIfTrue="1" operator="lessThan">
      <formula>0</formula>
    </cfRule>
  </conditionalFormatting>
  <conditionalFormatting sqref="AS17:AS418">
    <cfRule type="containsText" dxfId="31" priority="32" operator="containsText" text="No">
      <formula>NOT(ISERROR(SEARCH("No",AS17)))</formula>
    </cfRule>
    <cfRule type="cellIs" dxfId="30" priority="33" operator="equal">
      <formula>1</formula>
    </cfRule>
    <cfRule type="cellIs" dxfId="29" priority="34" operator="equal">
      <formula>-1</formula>
    </cfRule>
  </conditionalFormatting>
  <conditionalFormatting sqref="AT11:AT418">
    <cfRule type="cellIs" dxfId="28" priority="35" stopIfTrue="1" operator="lessThan">
      <formula>0</formula>
    </cfRule>
  </conditionalFormatting>
  <conditionalFormatting sqref="BM113:BM418">
    <cfRule type="containsText" dxfId="27" priority="11" operator="containsText" text="No">
      <formula>NOT(ISERROR(SEARCH("No",BM113)))</formula>
    </cfRule>
    <cfRule type="cellIs" dxfId="26" priority="12" operator="equal">
      <formula>1</formula>
    </cfRule>
    <cfRule type="cellIs" dxfId="25" priority="13" operator="equal">
      <formula>-1</formula>
    </cfRule>
  </conditionalFormatting>
  <conditionalFormatting sqref="BN113:BN418">
    <cfRule type="cellIs" dxfId="24" priority="18" stopIfTrue="1" operator="lessThan">
      <formula>0</formula>
    </cfRule>
  </conditionalFormatting>
  <conditionalFormatting sqref="BT113:BT418">
    <cfRule type="containsText" dxfId="23" priority="4" operator="containsText" text="No">
      <formula>NOT(ISERROR(SEARCH("No",BT113)))</formula>
    </cfRule>
    <cfRule type="cellIs" dxfId="22" priority="5" operator="equal">
      <formula>1</formula>
    </cfRule>
    <cfRule type="cellIs" dxfId="21" priority="6" operator="equal">
      <formula>-1</formula>
    </cfRule>
  </conditionalFormatting>
  <conditionalFormatting sqref="BU107:BU418">
    <cfRule type="cellIs" dxfId="20" priority="10" stopIfTrue="1" operator="lessThan">
      <formula>0</formula>
    </cfRule>
  </conditionalFormatting>
  <conditionalFormatting sqref="CE11:CE418">
    <cfRule type="cellIs" dxfId="19" priority="1" stopIfTrue="1" operator="equal">
      <formula>1</formula>
    </cfRule>
  </conditionalFormatting>
  <conditionalFormatting sqref="CF11:CF418">
    <cfRule type="cellIs" dxfId="18" priority="2" stopIfTrue="1" operator="equal">
      <formula>1</formula>
    </cfRule>
  </conditionalFormatting>
  <conditionalFormatting sqref="CG11:CG418">
    <cfRule type="cellIs" dxfId="17" priority="3" stopIfTrue="1" operator="equal">
      <formula>1</formula>
    </cfRule>
  </conditionalFormatting>
  <printOptions headings="1" gridLines="1" gridLinesSet="0"/>
  <pageMargins left="0.78740157480314965" right="0.78740157480314965" top="0.98425196850393704" bottom="0.98425196850393704" header="0.51181102362204722" footer="0.51181102362204722"/>
  <pageSetup orientation="portrait" horizontalDpi="300" verticalDpi="300" r:id="rId1"/>
  <headerFooter alignWithMargins="0">
    <oddHeader>&amp;A</oddHead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>
    <tabColor rgb="FFFF0000"/>
  </sheetPr>
  <dimension ref="A1:D419"/>
  <sheetViews>
    <sheetView workbookViewId="0">
      <pane xSplit="1" ySplit="10" topLeftCell="B96" activePane="bottomRight" state="frozen"/>
      <selection pane="topRight" activeCell="B1" sqref="B1"/>
      <selection pane="bottomLeft" activeCell="A11" sqref="A11"/>
      <selection pane="bottomRight" activeCell="F104" sqref="F104"/>
    </sheetView>
  </sheetViews>
  <sheetFormatPr baseColWidth="10" defaultColWidth="11.5546875" defaultRowHeight="13.2" x14ac:dyDescent="0.25"/>
  <cols>
    <col min="1" max="1" width="10" bestFit="1" customWidth="1"/>
    <col min="2" max="3" width="22.88671875" customWidth="1"/>
    <col min="4" max="4" width="23.5546875" bestFit="1" customWidth="1"/>
    <col min="16" max="16" width="10.5546875" customWidth="1"/>
  </cols>
  <sheetData>
    <row r="1" spans="1:4" x14ac:dyDescent="0.25">
      <c r="A1" s="964"/>
      <c r="B1" s="1338"/>
      <c r="C1" s="1356"/>
      <c r="D1" s="752"/>
    </row>
    <row r="2" spans="1:4" x14ac:dyDescent="0.25">
      <c r="A2" s="964"/>
      <c r="B2" s="1339"/>
      <c r="C2" s="1357"/>
      <c r="D2" s="753"/>
    </row>
    <row r="3" spans="1:4" ht="13.8" x14ac:dyDescent="0.25">
      <c r="A3" s="964"/>
      <c r="B3" s="1358"/>
      <c r="C3" s="1359"/>
      <c r="D3" s="1360"/>
    </row>
    <row r="4" spans="1:4" x14ac:dyDescent="0.25">
      <c r="A4" s="965" t="s">
        <v>19</v>
      </c>
      <c r="B4" s="1437" t="s">
        <v>261</v>
      </c>
      <c r="C4" s="1433" t="s">
        <v>21</v>
      </c>
      <c r="D4" s="1435" t="str">
        <f>C4</f>
        <v>Desde 1994.01</v>
      </c>
    </row>
    <row r="5" spans="1:4" ht="24" x14ac:dyDescent="0.25">
      <c r="A5" s="966" t="s">
        <v>30</v>
      </c>
      <c r="B5" s="1438"/>
      <c r="C5" s="1434"/>
      <c r="D5" s="1436"/>
    </row>
    <row r="6" spans="1:4" x14ac:dyDescent="0.25">
      <c r="A6" s="963"/>
      <c r="B6" s="1340"/>
      <c r="C6" s="1344"/>
      <c r="D6" s="1345"/>
    </row>
    <row r="7" spans="1:4" x14ac:dyDescent="0.25">
      <c r="A7" s="963"/>
      <c r="B7" s="1341" t="s">
        <v>270</v>
      </c>
      <c r="C7" s="1346" t="s">
        <v>271</v>
      </c>
      <c r="D7" s="1347" t="s">
        <v>272</v>
      </c>
    </row>
    <row r="8" spans="1:4" x14ac:dyDescent="0.25">
      <c r="B8" s="1342" t="str">
        <f>"PT-"&amp;REGV!BD10</f>
        <v>PT-REMAQN</v>
      </c>
      <c r="C8" s="1348" t="str">
        <f>"PT-"&amp;REGV!B10</f>
        <v>PT-REGVN</v>
      </c>
      <c r="D8" s="1349" t="str">
        <f>"PT-"&amp;REGV!AC10</f>
        <v>PT-REGVU</v>
      </c>
    </row>
    <row r="9" spans="1:4" x14ac:dyDescent="0.25">
      <c r="A9" s="1431" t="s">
        <v>15</v>
      </c>
      <c r="B9" s="1343"/>
      <c r="C9" s="1350"/>
      <c r="D9" s="1349"/>
    </row>
    <row r="10" spans="1:4" ht="13.8" thickBot="1" x14ac:dyDescent="0.3">
      <c r="A10" s="1432"/>
      <c r="B10" s="970"/>
      <c r="C10" s="1351"/>
      <c r="D10" s="1352"/>
    </row>
    <row r="11" spans="1:4" x14ac:dyDescent="0.25">
      <c r="A11" s="967">
        <f>REGV!A11</f>
        <v>1994.01</v>
      </c>
      <c r="B11" s="1361"/>
      <c r="C11" s="1353">
        <f>REGV!B11</f>
        <v>64.045023466387718</v>
      </c>
      <c r="D11" s="1355">
        <f>REGV!AC11</f>
        <v>65.94647012612019</v>
      </c>
    </row>
    <row r="12" spans="1:4" x14ac:dyDescent="0.25">
      <c r="A12" s="968">
        <f>REGV!A12</f>
        <v>1994.02</v>
      </c>
      <c r="B12" s="1362"/>
      <c r="C12" s="1354">
        <f>REGV!B12</f>
        <v>34.202994125157304</v>
      </c>
      <c r="D12" s="1355">
        <f>REGV!AC12</f>
        <v>53.811394568509627</v>
      </c>
    </row>
    <row r="13" spans="1:4" x14ac:dyDescent="0.25">
      <c r="A13" s="968">
        <f>REGV!A13</f>
        <v>1994.03</v>
      </c>
      <c r="B13" s="1362"/>
      <c r="C13" s="1354">
        <f>REGV!B13</f>
        <v>33.899655641538068</v>
      </c>
      <c r="D13" s="1355">
        <f>REGV!AC13</f>
        <v>57.710663784921103</v>
      </c>
    </row>
    <row r="14" spans="1:4" x14ac:dyDescent="0.25">
      <c r="A14" s="968">
        <f>REGV!A14</f>
        <v>1994.04</v>
      </c>
      <c r="B14" s="1362"/>
      <c r="C14" s="1354">
        <f>REGV!B14</f>
        <v>40.106550081615424</v>
      </c>
      <c r="D14" s="1355">
        <f>REGV!AC14</f>
        <v>45.845192728897466</v>
      </c>
    </row>
    <row r="15" spans="1:4" x14ac:dyDescent="0.25">
      <c r="A15" s="968">
        <f>REGV!A15</f>
        <v>1994.05</v>
      </c>
      <c r="B15" s="1362"/>
      <c r="C15" s="1354">
        <f>REGV!B15</f>
        <v>41.118573940913073</v>
      </c>
      <c r="D15" s="1355">
        <f>REGV!AC15</f>
        <v>52.533723616592837</v>
      </c>
    </row>
    <row r="16" spans="1:4" x14ac:dyDescent="0.25">
      <c r="A16" s="968">
        <f>REGV!A16</f>
        <v>1994.06</v>
      </c>
      <c r="B16" s="1362"/>
      <c r="C16" s="1354">
        <f>REGV!B16</f>
        <v>37.089629010750151</v>
      </c>
      <c r="D16" s="1355">
        <f>REGV!AC16</f>
        <v>48.030099173401801</v>
      </c>
    </row>
    <row r="17" spans="1:4" x14ac:dyDescent="0.25">
      <c r="A17" s="968">
        <f>REGV!A17</f>
        <v>1994.07</v>
      </c>
      <c r="B17" s="1362"/>
      <c r="C17" s="1354">
        <f>REGV!B17</f>
        <v>46.790141230891813</v>
      </c>
      <c r="D17" s="1355">
        <f>REGV!AC17</f>
        <v>51.053269280076904</v>
      </c>
    </row>
    <row r="18" spans="1:4" x14ac:dyDescent="0.25">
      <c r="A18" s="968">
        <f>REGV!A18</f>
        <v>1994.08</v>
      </c>
      <c r="B18" s="1362"/>
      <c r="C18" s="1354">
        <f>REGV!B18</f>
        <v>43.764073520604946</v>
      </c>
      <c r="D18" s="1355">
        <f>REGV!AC18</f>
        <v>57.708447658174009</v>
      </c>
    </row>
    <row r="19" spans="1:4" x14ac:dyDescent="0.25">
      <c r="A19" s="968">
        <f>REGV!A19</f>
        <v>1994.09</v>
      </c>
      <c r="B19" s="1362"/>
      <c r="C19" s="1354">
        <f>REGV!B19</f>
        <v>46.987126662609654</v>
      </c>
      <c r="D19" s="1355">
        <f>REGV!AC19</f>
        <v>54.978944776587269</v>
      </c>
    </row>
    <row r="20" spans="1:4" x14ac:dyDescent="0.25">
      <c r="A20" s="968">
        <f>REGV!A20</f>
        <v>1994.1</v>
      </c>
      <c r="B20" s="1362"/>
      <c r="C20" s="1354">
        <f>REGV!B20</f>
        <v>45.744372309635224</v>
      </c>
      <c r="D20" s="1355">
        <f>REGV!AC20</f>
        <v>55.504376118879016</v>
      </c>
    </row>
    <row r="21" spans="1:4" x14ac:dyDescent="0.25">
      <c r="A21" s="968">
        <f>REGV!A21</f>
        <v>1994.11</v>
      </c>
      <c r="B21" s="1362"/>
      <c r="C21" s="1354">
        <f>REGV!B21</f>
        <v>31.748762819710429</v>
      </c>
      <c r="D21" s="1355">
        <f>REGV!AC21</f>
        <v>58.347318265692685</v>
      </c>
    </row>
    <row r="22" spans="1:4" x14ac:dyDescent="0.25">
      <c r="A22" s="968">
        <f>REGV!A22</f>
        <v>1994.12</v>
      </c>
      <c r="B22" s="1362"/>
      <c r="C22" s="1354">
        <f>REGV!B22</f>
        <v>20.838097190186229</v>
      </c>
      <c r="D22" s="1355">
        <f>REGV!AC22</f>
        <v>61.890099902147092</v>
      </c>
    </row>
    <row r="23" spans="1:4" x14ac:dyDescent="0.25">
      <c r="A23" s="969">
        <f>REGV!A23</f>
        <v>1995.01</v>
      </c>
      <c r="B23" s="1362"/>
      <c r="C23" s="1354">
        <f>REGV!B23</f>
        <v>73.614999999999995</v>
      </c>
      <c r="D23" s="1355">
        <f>REGV!AC23</f>
        <v>58.527999999999999</v>
      </c>
    </row>
    <row r="24" spans="1:4" x14ac:dyDescent="0.25">
      <c r="A24" s="969">
        <f>REGV!A24</f>
        <v>1995.02</v>
      </c>
      <c r="B24" s="1362"/>
      <c r="C24" s="1354">
        <f>REGV!B24</f>
        <v>36.137999999999998</v>
      </c>
      <c r="D24" s="1355">
        <f>REGV!AC24</f>
        <v>47.661999999999999</v>
      </c>
    </row>
    <row r="25" spans="1:4" x14ac:dyDescent="0.25">
      <c r="A25" s="969">
        <f>REGV!A25</f>
        <v>1995.03</v>
      </c>
      <c r="B25" s="1362"/>
      <c r="C25" s="1354">
        <f>REGV!B25</f>
        <v>41.11</v>
      </c>
      <c r="D25" s="1355">
        <f>REGV!AC25</f>
        <v>50.982999999999997</v>
      </c>
    </row>
    <row r="26" spans="1:4" x14ac:dyDescent="0.25">
      <c r="A26" s="969">
        <f>REGV!A26</f>
        <v>1995.04</v>
      </c>
      <c r="B26" s="1362"/>
      <c r="C26" s="1354">
        <f>REGV!B26</f>
        <v>30.375</v>
      </c>
      <c r="D26" s="1355">
        <f>REGV!AC26</f>
        <v>40.658999999999999</v>
      </c>
    </row>
    <row r="27" spans="1:4" x14ac:dyDescent="0.25">
      <c r="A27" s="969">
        <f>REGV!A27</f>
        <v>1995.05</v>
      </c>
      <c r="B27" s="1362"/>
      <c r="C27" s="1354">
        <f>REGV!B27</f>
        <v>28.832999999999998</v>
      </c>
      <c r="D27" s="1355">
        <f>REGV!AC27</f>
        <v>46.585000000000001</v>
      </c>
    </row>
    <row r="28" spans="1:4" x14ac:dyDescent="0.25">
      <c r="A28" s="969">
        <f>REGV!A28</f>
        <v>1995.06</v>
      </c>
      <c r="B28" s="1362"/>
      <c r="C28" s="1354">
        <f>REGV!B28</f>
        <v>27.888000000000002</v>
      </c>
      <c r="D28" s="1355">
        <f>REGV!AC28</f>
        <v>42.667999999999999</v>
      </c>
    </row>
    <row r="29" spans="1:4" x14ac:dyDescent="0.25">
      <c r="A29" s="969">
        <f>REGV!A29</f>
        <v>1995.07</v>
      </c>
      <c r="B29" s="1362"/>
      <c r="C29" s="1354">
        <f>REGV!B29</f>
        <v>27.661999999999999</v>
      </c>
      <c r="D29" s="1355">
        <f>REGV!AC29</f>
        <v>45.475000000000001</v>
      </c>
    </row>
    <row r="30" spans="1:4" x14ac:dyDescent="0.25">
      <c r="A30" s="969">
        <f>REGV!A30</f>
        <v>1995.08</v>
      </c>
      <c r="B30" s="1362"/>
      <c r="C30" s="1354">
        <f>REGV!B30</f>
        <v>29.343</v>
      </c>
      <c r="D30" s="1355">
        <f>REGV!AC30</f>
        <v>51.374000000000002</v>
      </c>
    </row>
    <row r="31" spans="1:4" x14ac:dyDescent="0.25">
      <c r="A31" s="969">
        <f>REGV!A31</f>
        <v>1995.09</v>
      </c>
      <c r="B31" s="1362"/>
      <c r="C31" s="1354">
        <f>REGV!B31</f>
        <v>29.21</v>
      </c>
      <c r="D31" s="1355">
        <f>REGV!AC31</f>
        <v>48.898000000000003</v>
      </c>
    </row>
    <row r="32" spans="1:4" x14ac:dyDescent="0.25">
      <c r="A32" s="969">
        <f>REGV!A32</f>
        <v>1995.1</v>
      </c>
      <c r="B32" s="1362"/>
      <c r="C32" s="1354">
        <f>REGV!B32</f>
        <v>26.795999999999999</v>
      </c>
      <c r="D32" s="1355">
        <f>REGV!AC32</f>
        <v>49.392000000000003</v>
      </c>
    </row>
    <row r="33" spans="1:4" x14ac:dyDescent="0.25">
      <c r="A33" s="969">
        <f>REGV!A33</f>
        <v>1995.11</v>
      </c>
      <c r="B33" s="1362"/>
      <c r="C33" s="1354">
        <f>REGV!B33</f>
        <v>21.742999999999999</v>
      </c>
      <c r="D33" s="1355">
        <f>REGV!AC33</f>
        <v>51.947000000000003</v>
      </c>
    </row>
    <row r="34" spans="1:4" x14ac:dyDescent="0.25">
      <c r="A34" s="969">
        <f>REGV!A34</f>
        <v>1995.12</v>
      </c>
      <c r="B34" s="1362"/>
      <c r="C34" s="1354">
        <f>REGV!B34</f>
        <v>11.494</v>
      </c>
      <c r="D34" s="1355">
        <f>REGV!AC34</f>
        <v>55.296999999999997</v>
      </c>
    </row>
    <row r="35" spans="1:4" x14ac:dyDescent="0.25">
      <c r="A35" s="969">
        <f>REGV!A35</f>
        <v>1996.01</v>
      </c>
      <c r="B35" s="1362"/>
      <c r="C35" s="1354">
        <f>REGV!B35</f>
        <v>48.642000000000003</v>
      </c>
      <c r="D35" s="1355">
        <f>REGV!AC35</f>
        <v>62.670999999999999</v>
      </c>
    </row>
    <row r="36" spans="1:4" x14ac:dyDescent="0.25">
      <c r="A36" s="969">
        <f>REGV!A36</f>
        <v>1996.02</v>
      </c>
      <c r="B36" s="1362"/>
      <c r="C36" s="1354">
        <f>REGV!B36</f>
        <v>28.317</v>
      </c>
      <c r="D36" s="1355">
        <f>REGV!AC36</f>
        <v>56.335000000000001</v>
      </c>
    </row>
    <row r="37" spans="1:4" x14ac:dyDescent="0.25">
      <c r="A37" s="969">
        <f>REGV!A37</f>
        <v>1996.03</v>
      </c>
      <c r="B37" s="1362"/>
      <c r="C37" s="1354">
        <f>REGV!B37</f>
        <v>29.716999999999999</v>
      </c>
      <c r="D37" s="1355">
        <f>REGV!AC37</f>
        <v>56.369</v>
      </c>
    </row>
    <row r="38" spans="1:4" x14ac:dyDescent="0.25">
      <c r="A38" s="969">
        <f>REGV!A38</f>
        <v>1996.04</v>
      </c>
      <c r="B38" s="1362"/>
      <c r="C38" s="1354">
        <f>REGV!B38</f>
        <v>30.344999999999999</v>
      </c>
      <c r="D38" s="1355">
        <f>REGV!AC38</f>
        <v>53.649000000000001</v>
      </c>
    </row>
    <row r="39" spans="1:4" x14ac:dyDescent="0.25">
      <c r="A39" s="969">
        <f>REGV!A39</f>
        <v>1996.05</v>
      </c>
      <c r="B39" s="1362"/>
      <c r="C39" s="1354">
        <f>REGV!B39</f>
        <v>34.055999999999997</v>
      </c>
      <c r="D39" s="1355">
        <f>REGV!AC39</f>
        <v>61.319000000000003</v>
      </c>
    </row>
    <row r="40" spans="1:4" x14ac:dyDescent="0.25">
      <c r="A40" s="969">
        <f>REGV!A40</f>
        <v>1996.06</v>
      </c>
      <c r="B40" s="1362"/>
      <c r="C40" s="1354">
        <f>REGV!B40</f>
        <v>26.643999999999998</v>
      </c>
      <c r="D40" s="1355">
        <f>REGV!AC40</f>
        <v>46.31</v>
      </c>
    </row>
    <row r="41" spans="1:4" x14ac:dyDescent="0.25">
      <c r="A41" s="969">
        <f>REGV!A41</f>
        <v>1996.07</v>
      </c>
      <c r="B41" s="1362"/>
      <c r="C41" s="1354">
        <f>REGV!B41</f>
        <v>32.396000000000001</v>
      </c>
      <c r="D41" s="1355">
        <f>REGV!AC41</f>
        <v>60.204000000000001</v>
      </c>
    </row>
    <row r="42" spans="1:4" x14ac:dyDescent="0.25">
      <c r="A42" s="969">
        <f>REGV!A42</f>
        <v>1996.08</v>
      </c>
      <c r="B42" s="1362"/>
      <c r="C42" s="1354">
        <f>REGV!B42</f>
        <v>31.686</v>
      </c>
      <c r="D42" s="1355">
        <f>REGV!AC42</f>
        <v>55.738999999999997</v>
      </c>
    </row>
    <row r="43" spans="1:4" x14ac:dyDescent="0.25">
      <c r="A43" s="969">
        <f>REGV!A43</f>
        <v>1996.09</v>
      </c>
      <c r="B43" s="1362"/>
      <c r="C43" s="1354">
        <f>REGV!B43</f>
        <v>30.321999999999999</v>
      </c>
      <c r="D43" s="1355">
        <f>REGV!AC43</f>
        <v>54.996000000000002</v>
      </c>
    </row>
    <row r="44" spans="1:4" x14ac:dyDescent="0.25">
      <c r="A44" s="969">
        <f>REGV!A44</f>
        <v>1996.1</v>
      </c>
      <c r="B44" s="1362"/>
      <c r="C44" s="1354">
        <f>REGV!B44</f>
        <v>30.861999999999998</v>
      </c>
      <c r="D44" s="1355">
        <f>REGV!AC44</f>
        <v>60.088000000000001</v>
      </c>
    </row>
    <row r="45" spans="1:4" x14ac:dyDescent="0.25">
      <c r="A45" s="969">
        <f>REGV!A45</f>
        <v>1996.11</v>
      </c>
      <c r="B45" s="1362"/>
      <c r="C45" s="1354">
        <f>REGV!B45</f>
        <v>25.001999999999999</v>
      </c>
      <c r="D45" s="1355">
        <f>REGV!AC45</f>
        <v>54.829000000000001</v>
      </c>
    </row>
    <row r="46" spans="1:4" x14ac:dyDescent="0.25">
      <c r="A46" s="969">
        <f>REGV!A46</f>
        <v>1996.12</v>
      </c>
      <c r="B46" s="1362"/>
      <c r="C46" s="1354">
        <f>REGV!B46</f>
        <v>20.346</v>
      </c>
      <c r="D46" s="1355">
        <f>REGV!AC46</f>
        <v>58.966000000000001</v>
      </c>
    </row>
    <row r="47" spans="1:4" x14ac:dyDescent="0.25">
      <c r="A47" s="969">
        <f>REGV!A47</f>
        <v>1997.01</v>
      </c>
      <c r="B47" s="1362"/>
      <c r="C47" s="1354">
        <f>REGV!B47</f>
        <v>55.725000000000001</v>
      </c>
      <c r="D47" s="1355">
        <f>REGV!AC47</f>
        <v>66.715999999999994</v>
      </c>
    </row>
    <row r="48" spans="1:4" x14ac:dyDescent="0.25">
      <c r="A48" s="969">
        <f>REGV!A48</f>
        <v>1997.02</v>
      </c>
      <c r="B48" s="1362"/>
      <c r="C48" s="1354">
        <f>REGV!B48</f>
        <v>29.76</v>
      </c>
      <c r="D48" s="1355">
        <f>REGV!AC48</f>
        <v>55.374000000000002</v>
      </c>
    </row>
    <row r="49" spans="1:4" x14ac:dyDescent="0.25">
      <c r="A49" s="969">
        <f>REGV!A49</f>
        <v>1997.03</v>
      </c>
      <c r="B49" s="1362"/>
      <c r="C49" s="1354">
        <f>REGV!B49</f>
        <v>29.43</v>
      </c>
      <c r="D49" s="1355">
        <f>REGV!AC49</f>
        <v>54.518999999999998</v>
      </c>
    </row>
    <row r="50" spans="1:4" x14ac:dyDescent="0.25">
      <c r="A50" s="969">
        <f>REGV!A50</f>
        <v>1997.04</v>
      </c>
      <c r="B50" s="1362"/>
      <c r="C50" s="1354">
        <f>REGV!B50</f>
        <v>34.734000000000002</v>
      </c>
      <c r="D50" s="1355">
        <f>REGV!AC50</f>
        <v>65.287000000000006</v>
      </c>
    </row>
    <row r="51" spans="1:4" x14ac:dyDescent="0.25">
      <c r="A51" s="969">
        <f>REGV!A51</f>
        <v>1997.05</v>
      </c>
      <c r="B51" s="1362"/>
      <c r="C51" s="1354">
        <f>REGV!B51</f>
        <v>35.476999999999997</v>
      </c>
      <c r="D51" s="1355">
        <f>REGV!AC51</f>
        <v>62.036999999999999</v>
      </c>
    </row>
    <row r="52" spans="1:4" x14ac:dyDescent="0.25">
      <c r="A52" s="969">
        <f>REGV!A52</f>
        <v>1997.06</v>
      </c>
      <c r="B52" s="1362"/>
      <c r="C52" s="1354">
        <f>REGV!B52</f>
        <v>32.073999999999998</v>
      </c>
      <c r="D52" s="1355">
        <f>REGV!AC52</f>
        <v>54.375999999999998</v>
      </c>
    </row>
    <row r="53" spans="1:4" x14ac:dyDescent="0.25">
      <c r="A53" s="969">
        <f>REGV!A53</f>
        <v>1997.07</v>
      </c>
      <c r="B53" s="1362"/>
      <c r="C53" s="1354">
        <f>REGV!B53</f>
        <v>40.457999999999998</v>
      </c>
      <c r="D53" s="1355">
        <f>REGV!AC53</f>
        <v>68.994</v>
      </c>
    </row>
    <row r="54" spans="1:4" x14ac:dyDescent="0.25">
      <c r="A54" s="969">
        <f>REGV!A54</f>
        <v>1997.08</v>
      </c>
      <c r="B54" s="1362"/>
      <c r="C54" s="1354">
        <f>REGV!B54</f>
        <v>37.904000000000003</v>
      </c>
      <c r="D54" s="1355">
        <f>REGV!AC54</f>
        <v>62.771000000000001</v>
      </c>
    </row>
    <row r="55" spans="1:4" x14ac:dyDescent="0.25">
      <c r="A55" s="969">
        <f>REGV!A55</f>
        <v>1997.09</v>
      </c>
      <c r="B55" s="1362"/>
      <c r="C55" s="1354">
        <f>REGV!B55</f>
        <v>40.725999999999999</v>
      </c>
      <c r="D55" s="1355">
        <f>REGV!AC55</f>
        <v>72.994</v>
      </c>
    </row>
    <row r="56" spans="1:4" x14ac:dyDescent="0.25">
      <c r="A56" s="969">
        <f>REGV!A56</f>
        <v>1997.1</v>
      </c>
      <c r="B56" s="1362"/>
      <c r="C56" s="1354">
        <f>REGV!B56</f>
        <v>39.673000000000002</v>
      </c>
      <c r="D56" s="1355">
        <f>REGV!AC56</f>
        <v>79.858000000000004</v>
      </c>
    </row>
    <row r="57" spans="1:4" x14ac:dyDescent="0.25">
      <c r="A57" s="969">
        <f>REGV!A57</f>
        <v>1997.11</v>
      </c>
      <c r="B57" s="1362"/>
      <c r="C57" s="1354">
        <f>REGV!B57</f>
        <v>27.45</v>
      </c>
      <c r="D57" s="1355">
        <f>REGV!AC57</f>
        <v>67.578999999999994</v>
      </c>
    </row>
    <row r="58" spans="1:4" x14ac:dyDescent="0.25">
      <c r="A58" s="969">
        <f>REGV!A58</f>
        <v>1997.12</v>
      </c>
      <c r="B58" s="1362"/>
      <c r="C58" s="1354">
        <f>REGV!B58</f>
        <v>18.826000000000001</v>
      </c>
      <c r="D58" s="1355">
        <f>REGV!AC58</f>
        <v>75.052999999999997</v>
      </c>
    </row>
    <row r="59" spans="1:4" x14ac:dyDescent="0.25">
      <c r="A59" s="969">
        <f>REGV!A59</f>
        <v>1998.01</v>
      </c>
      <c r="B59" s="1362"/>
      <c r="C59" s="1354">
        <f>REGV!B59</f>
        <v>68.045000000000002</v>
      </c>
      <c r="D59" s="1355">
        <f>REGV!AC59</f>
        <v>76.361000000000004</v>
      </c>
    </row>
    <row r="60" spans="1:4" x14ac:dyDescent="0.25">
      <c r="A60" s="969">
        <f>REGV!A60</f>
        <v>1998.02</v>
      </c>
      <c r="B60" s="1362"/>
      <c r="C60" s="1354">
        <f>REGV!B60</f>
        <v>40.99</v>
      </c>
      <c r="D60" s="1355">
        <f>REGV!AC60</f>
        <v>64.566000000000003</v>
      </c>
    </row>
    <row r="61" spans="1:4" x14ac:dyDescent="0.25">
      <c r="A61" s="969">
        <f>REGV!A61</f>
        <v>1998.03</v>
      </c>
      <c r="B61" s="1362"/>
      <c r="C61" s="1354">
        <f>REGV!B61</f>
        <v>42.969000000000001</v>
      </c>
      <c r="D61" s="1355">
        <f>REGV!AC61</f>
        <v>72.125</v>
      </c>
    </row>
    <row r="62" spans="1:4" x14ac:dyDescent="0.25">
      <c r="A62" s="969">
        <f>REGV!A62</f>
        <v>1998.04</v>
      </c>
      <c r="B62" s="1362"/>
      <c r="C62" s="1354">
        <f>REGV!B62</f>
        <v>42.360999999999997</v>
      </c>
      <c r="D62" s="1355">
        <f>REGV!AC62</f>
        <v>71.325999999999993</v>
      </c>
    </row>
    <row r="63" spans="1:4" x14ac:dyDescent="0.25">
      <c r="A63" s="969">
        <f>REGV!A63</f>
        <v>1998.05</v>
      </c>
      <c r="B63" s="1362"/>
      <c r="C63" s="1354">
        <f>REGV!B63</f>
        <v>38.561</v>
      </c>
      <c r="D63" s="1355">
        <f>REGV!AC63</f>
        <v>64.367000000000004</v>
      </c>
    </row>
    <row r="64" spans="1:4" x14ac:dyDescent="0.25">
      <c r="A64" s="969">
        <f>REGV!A64</f>
        <v>1998.06</v>
      </c>
      <c r="B64" s="1362"/>
      <c r="C64" s="1354">
        <f>REGV!B64</f>
        <v>40.587000000000003</v>
      </c>
      <c r="D64" s="1355">
        <f>REGV!AC64</f>
        <v>65.203999999999994</v>
      </c>
    </row>
    <row r="65" spans="1:4" x14ac:dyDescent="0.25">
      <c r="A65" s="969">
        <f>REGV!A65</f>
        <v>1998.07</v>
      </c>
      <c r="B65" s="1362"/>
      <c r="C65" s="1354">
        <f>REGV!B65</f>
        <v>45.73</v>
      </c>
      <c r="D65" s="1355">
        <f>REGV!AC65</f>
        <v>73.998999999999995</v>
      </c>
    </row>
    <row r="66" spans="1:4" x14ac:dyDescent="0.25">
      <c r="A66" s="969">
        <f>REGV!A66</f>
        <v>1998.08</v>
      </c>
      <c r="B66" s="1362"/>
      <c r="C66" s="1354">
        <f>REGV!B66</f>
        <v>41.704999999999998</v>
      </c>
      <c r="D66" s="1355">
        <f>REGV!AC66</f>
        <v>68.180000000000007</v>
      </c>
    </row>
    <row r="67" spans="1:4" x14ac:dyDescent="0.25">
      <c r="A67" s="969">
        <f>REGV!A67</f>
        <v>1998.09</v>
      </c>
      <c r="B67" s="1362"/>
      <c r="C67" s="1354">
        <f>REGV!B67</f>
        <v>40.920999999999999</v>
      </c>
      <c r="D67" s="1355">
        <f>REGV!AC67</f>
        <v>72.033000000000001</v>
      </c>
    </row>
    <row r="68" spans="1:4" x14ac:dyDescent="0.25">
      <c r="A68" s="969">
        <f>REGV!A68</f>
        <v>1998.1</v>
      </c>
      <c r="B68" s="1362"/>
      <c r="C68" s="1354">
        <f>REGV!B68</f>
        <v>34.046999999999997</v>
      </c>
      <c r="D68" s="1355">
        <f>REGV!AC68</f>
        <v>63.365000000000002</v>
      </c>
    </row>
    <row r="69" spans="1:4" x14ac:dyDescent="0.25">
      <c r="A69" s="969">
        <f>REGV!A69</f>
        <v>1998.11</v>
      </c>
      <c r="B69" s="1362"/>
      <c r="C69" s="1354">
        <f>REGV!B69</f>
        <v>28.544</v>
      </c>
      <c r="D69" s="1355">
        <f>REGV!AC69</f>
        <v>63.436999999999998</v>
      </c>
    </row>
    <row r="70" spans="1:4" x14ac:dyDescent="0.25">
      <c r="A70" s="969">
        <f>REGV!A70</f>
        <v>1998.12</v>
      </c>
      <c r="B70" s="1362"/>
      <c r="C70" s="1354">
        <f>REGV!B70</f>
        <v>19.940000000000001</v>
      </c>
      <c r="D70" s="1355">
        <f>REGV!AC70</f>
        <v>67.988</v>
      </c>
    </row>
    <row r="71" spans="1:4" x14ac:dyDescent="0.25">
      <c r="A71" s="969">
        <f>REGV!A71</f>
        <v>1999.01</v>
      </c>
      <c r="B71" s="1362"/>
      <c r="C71" s="1354">
        <f>REGV!B71</f>
        <v>52.972999999999999</v>
      </c>
      <c r="D71" s="1355">
        <f>REGV!AC71</f>
        <v>59.896000000000001</v>
      </c>
    </row>
    <row r="72" spans="1:4" x14ac:dyDescent="0.25">
      <c r="A72" s="969">
        <f>REGV!A72</f>
        <v>1999.02</v>
      </c>
      <c r="B72" s="1362"/>
      <c r="C72" s="1354">
        <f>REGV!B72</f>
        <v>29.937000000000001</v>
      </c>
      <c r="D72" s="1355">
        <f>REGV!AC72</f>
        <v>56.640999999999998</v>
      </c>
    </row>
    <row r="73" spans="1:4" x14ac:dyDescent="0.25">
      <c r="A73" s="969">
        <f>REGV!A73</f>
        <v>1999.03</v>
      </c>
      <c r="B73" s="1362"/>
      <c r="C73" s="1354">
        <f>REGV!B73</f>
        <v>32.631</v>
      </c>
      <c r="D73" s="1355">
        <f>REGV!AC73</f>
        <v>62.960999999999999</v>
      </c>
    </row>
    <row r="74" spans="1:4" x14ac:dyDescent="0.25">
      <c r="A74" s="969">
        <f>REGV!A74</f>
        <v>1999.04</v>
      </c>
      <c r="B74" s="1362"/>
      <c r="C74" s="1354">
        <f>REGV!B74</f>
        <v>26.620999999999999</v>
      </c>
      <c r="D74" s="1355">
        <f>REGV!AC74</f>
        <v>56.901000000000003</v>
      </c>
    </row>
    <row r="75" spans="1:4" x14ac:dyDescent="0.25">
      <c r="A75" s="969">
        <f>REGV!A75</f>
        <v>1999.05</v>
      </c>
      <c r="B75" s="1362"/>
      <c r="C75" s="1354">
        <f>REGV!B75</f>
        <v>24.236999999999998</v>
      </c>
      <c r="D75" s="1355">
        <f>REGV!AC75</f>
        <v>63.063000000000002</v>
      </c>
    </row>
    <row r="76" spans="1:4" x14ac:dyDescent="0.25">
      <c r="A76" s="969">
        <f>REGV!A76</f>
        <v>1999.06</v>
      </c>
      <c r="B76" s="1362"/>
      <c r="C76" s="1354">
        <f>REGV!B76</f>
        <v>28.334</v>
      </c>
      <c r="D76" s="1355">
        <f>REGV!AC76</f>
        <v>78.617999999999995</v>
      </c>
    </row>
    <row r="77" spans="1:4" x14ac:dyDescent="0.25">
      <c r="A77" s="969">
        <f>REGV!A77</f>
        <v>1999.07</v>
      </c>
      <c r="B77" s="1362"/>
      <c r="C77" s="1354">
        <f>REGV!B77</f>
        <v>34.183</v>
      </c>
      <c r="D77" s="1355">
        <f>REGV!AC77</f>
        <v>89.588999999999999</v>
      </c>
    </row>
    <row r="78" spans="1:4" x14ac:dyDescent="0.25">
      <c r="A78" s="969">
        <f>REGV!A78</f>
        <v>1999.08</v>
      </c>
      <c r="B78" s="1362"/>
      <c r="C78" s="1354">
        <f>REGV!B78</f>
        <v>37.204999999999998</v>
      </c>
      <c r="D78" s="1355">
        <f>REGV!AC78</f>
        <v>83.799000000000007</v>
      </c>
    </row>
    <row r="79" spans="1:4" x14ac:dyDescent="0.25">
      <c r="A79" s="969">
        <f>REGV!A79</f>
        <v>1999.09</v>
      </c>
      <c r="B79" s="1362"/>
      <c r="C79" s="1354">
        <f>REGV!B79</f>
        <v>41.470999999999997</v>
      </c>
      <c r="D79" s="1355">
        <f>REGV!AC79</f>
        <v>88.991</v>
      </c>
    </row>
    <row r="80" spans="1:4" x14ac:dyDescent="0.25">
      <c r="A80" s="969">
        <f>REGV!A80</f>
        <v>1999.1</v>
      </c>
      <c r="B80" s="1362"/>
      <c r="C80" s="1354">
        <f>REGV!B80</f>
        <v>36.238</v>
      </c>
      <c r="D80" s="1355">
        <f>REGV!AC80</f>
        <v>110.669</v>
      </c>
    </row>
    <row r="81" spans="1:4" x14ac:dyDescent="0.25">
      <c r="A81" s="969">
        <f>REGV!A81</f>
        <v>1999.11</v>
      </c>
      <c r="B81" s="1362"/>
      <c r="C81" s="1354">
        <f>REGV!B81</f>
        <v>35.222999999999999</v>
      </c>
      <c r="D81" s="1355">
        <f>REGV!AC81</f>
        <v>74.635999999999996</v>
      </c>
    </row>
    <row r="82" spans="1:4" x14ac:dyDescent="0.25">
      <c r="A82" s="969">
        <f>REGV!A82</f>
        <v>1999.12</v>
      </c>
      <c r="B82" s="1362"/>
      <c r="C82" s="1354">
        <f>REGV!B82</f>
        <v>27.582999999999998</v>
      </c>
      <c r="D82" s="1355">
        <f>REGV!AC82</f>
        <v>79.953999999999994</v>
      </c>
    </row>
    <row r="83" spans="1:4" x14ac:dyDescent="0.25">
      <c r="A83" s="969">
        <f>REGV!A83</f>
        <v>2000.01</v>
      </c>
      <c r="B83" s="1362"/>
      <c r="C83" s="1354">
        <f>REGV!B83</f>
        <v>46.926000000000002</v>
      </c>
      <c r="D83" s="1355">
        <f>REGV!AC83</f>
        <v>107.60299999999999</v>
      </c>
    </row>
    <row r="84" spans="1:4" x14ac:dyDescent="0.25">
      <c r="A84" s="969">
        <f>REGV!A84</f>
        <v>2000.02</v>
      </c>
      <c r="B84" s="1362"/>
      <c r="C84" s="1354">
        <f>REGV!B84</f>
        <v>32.798000000000002</v>
      </c>
      <c r="D84" s="1355">
        <f>REGV!AC84</f>
        <v>64.305999999999997</v>
      </c>
    </row>
    <row r="85" spans="1:4" x14ac:dyDescent="0.25">
      <c r="A85" s="969">
        <f>REGV!A85</f>
        <v>2000.03</v>
      </c>
      <c r="B85" s="1362"/>
      <c r="C85" s="1354">
        <f>REGV!B85</f>
        <v>32.503999999999998</v>
      </c>
      <c r="D85" s="1355">
        <f>REGV!AC85</f>
        <v>70.941999999999993</v>
      </c>
    </row>
    <row r="86" spans="1:4" x14ac:dyDescent="0.25">
      <c r="A86" s="969">
        <f>REGV!A86</f>
        <v>2000.04</v>
      </c>
      <c r="B86" s="1362"/>
      <c r="C86" s="1354">
        <f>REGV!B86</f>
        <v>26.640999999999998</v>
      </c>
      <c r="D86" s="1355">
        <f>REGV!AC86</f>
        <v>54.093000000000004</v>
      </c>
    </row>
    <row r="87" spans="1:4" x14ac:dyDescent="0.25">
      <c r="A87" s="969">
        <f>REGV!A87</f>
        <v>2000.05</v>
      </c>
      <c r="B87" s="1362"/>
      <c r="C87" s="1354">
        <f>REGV!B87</f>
        <v>27.58</v>
      </c>
      <c r="D87" s="1355">
        <f>REGV!AC87</f>
        <v>60.030999999999999</v>
      </c>
    </row>
    <row r="88" spans="1:4" x14ac:dyDescent="0.25">
      <c r="A88" s="969">
        <f>REGV!A88</f>
        <v>2000.06</v>
      </c>
      <c r="B88" s="1362"/>
      <c r="C88" s="1354">
        <f>REGV!B88</f>
        <v>28.428000000000001</v>
      </c>
      <c r="D88" s="1355">
        <f>REGV!AC88</f>
        <v>59.005000000000003</v>
      </c>
    </row>
    <row r="89" spans="1:4" x14ac:dyDescent="0.25">
      <c r="A89" s="969">
        <f>REGV!A89</f>
        <v>2000.07</v>
      </c>
      <c r="B89" s="1362"/>
      <c r="C89" s="1354">
        <f>REGV!B89</f>
        <v>27.414999999999999</v>
      </c>
      <c r="D89" s="1355">
        <f>REGV!AC89</f>
        <v>65.168999999999997</v>
      </c>
    </row>
    <row r="90" spans="1:4" x14ac:dyDescent="0.25">
      <c r="A90" s="969">
        <f>REGV!A90</f>
        <v>2000.08</v>
      </c>
      <c r="B90" s="1362"/>
      <c r="C90" s="1354">
        <f>REGV!B90</f>
        <v>28.867999999999999</v>
      </c>
      <c r="D90" s="1355">
        <f>REGV!AC90</f>
        <v>71.728999999999999</v>
      </c>
    </row>
    <row r="91" spans="1:4" x14ac:dyDescent="0.25">
      <c r="A91" s="969">
        <f>REGV!A91</f>
        <v>2000.09</v>
      </c>
      <c r="B91" s="1362"/>
      <c r="C91" s="1354">
        <f>REGV!B91</f>
        <v>28.157</v>
      </c>
      <c r="D91" s="1355">
        <f>REGV!AC91</f>
        <v>60.886000000000003</v>
      </c>
    </row>
    <row r="92" spans="1:4" x14ac:dyDescent="0.25">
      <c r="A92" s="969">
        <f>REGV!A92</f>
        <v>2000.1</v>
      </c>
      <c r="B92" s="1362"/>
      <c r="C92" s="1354">
        <f>REGV!B92</f>
        <v>33.588000000000001</v>
      </c>
      <c r="D92" s="1355">
        <f>REGV!AC92</f>
        <v>57.814</v>
      </c>
    </row>
    <row r="93" spans="1:4" x14ac:dyDescent="0.25">
      <c r="A93" s="969">
        <f>REGV!A93</f>
        <v>2000.11</v>
      </c>
      <c r="B93" s="1362"/>
      <c r="C93" s="1354">
        <f>REGV!B93</f>
        <v>23.625</v>
      </c>
      <c r="D93" s="1355">
        <f>REGV!AC93</f>
        <v>57.331000000000003</v>
      </c>
    </row>
    <row r="94" spans="1:4" x14ac:dyDescent="0.25">
      <c r="A94" s="969">
        <f>REGV!A94</f>
        <v>2000.12</v>
      </c>
      <c r="B94" s="1362"/>
      <c r="C94" s="1354">
        <f>REGV!B94</f>
        <v>16.280999999999999</v>
      </c>
      <c r="D94" s="1355">
        <f>REGV!AC94</f>
        <v>59.76</v>
      </c>
    </row>
    <row r="95" spans="1:4" x14ac:dyDescent="0.25">
      <c r="A95" s="969">
        <f>REGV!A95</f>
        <v>2001.01</v>
      </c>
      <c r="B95" s="1362"/>
      <c r="C95" s="1354">
        <f>REGV!B95</f>
        <v>36.451000000000001</v>
      </c>
      <c r="D95" s="1355">
        <f>REGV!AC95</f>
        <v>65.599999999999994</v>
      </c>
    </row>
    <row r="96" spans="1:4" x14ac:dyDescent="0.25">
      <c r="A96" s="969">
        <f>REGV!A96</f>
        <v>2001.02</v>
      </c>
      <c r="B96" s="1362"/>
      <c r="C96" s="1354">
        <f>REGV!B96</f>
        <v>16.106999999999999</v>
      </c>
      <c r="D96" s="1355">
        <f>REGV!AC96</f>
        <v>55.784999999999997</v>
      </c>
    </row>
    <row r="97" spans="1:4" x14ac:dyDescent="0.25">
      <c r="A97" s="969">
        <f>REGV!A97</f>
        <v>2001.03</v>
      </c>
      <c r="B97" s="1362"/>
      <c r="C97" s="1354">
        <f>REGV!B97</f>
        <v>17.594000000000001</v>
      </c>
      <c r="D97" s="1355">
        <f>REGV!AC97</f>
        <v>55.036000000000001</v>
      </c>
    </row>
    <row r="98" spans="1:4" x14ac:dyDescent="0.25">
      <c r="A98" s="969">
        <f>REGV!A98</f>
        <v>2001.04</v>
      </c>
      <c r="B98" s="1362"/>
      <c r="C98" s="1354">
        <f>REGV!B98</f>
        <v>17.129000000000001</v>
      </c>
      <c r="D98" s="1355">
        <f>REGV!AC98</f>
        <v>52.744</v>
      </c>
    </row>
    <row r="99" spans="1:4" x14ac:dyDescent="0.25">
      <c r="A99" s="969">
        <f>REGV!A99</f>
        <v>2001.05</v>
      </c>
      <c r="B99" s="1362"/>
      <c r="C99" s="1354">
        <f>REGV!B99</f>
        <v>17.606000000000002</v>
      </c>
      <c r="D99" s="1355">
        <f>REGV!AC99</f>
        <v>54.052999999999997</v>
      </c>
    </row>
    <row r="100" spans="1:4" x14ac:dyDescent="0.25">
      <c r="A100" s="969">
        <f>REGV!A100</f>
        <v>2001.06</v>
      </c>
      <c r="B100" s="1362"/>
      <c r="C100" s="1354">
        <f>REGV!B100</f>
        <v>15.78</v>
      </c>
      <c r="D100" s="1355">
        <f>REGV!AC100</f>
        <v>49.347999999999999</v>
      </c>
    </row>
    <row r="101" spans="1:4" x14ac:dyDescent="0.25">
      <c r="A101" s="969">
        <f>REGV!A101</f>
        <v>2001.07</v>
      </c>
      <c r="B101" s="1362"/>
      <c r="C101" s="1354">
        <f>REGV!B101</f>
        <v>18.748999999999999</v>
      </c>
      <c r="D101" s="1355">
        <f>REGV!AC101</f>
        <v>53.853999999999999</v>
      </c>
    </row>
    <row r="102" spans="1:4" x14ac:dyDescent="0.25">
      <c r="A102" s="969">
        <f>REGV!A102</f>
        <v>2001.08</v>
      </c>
      <c r="B102" s="1362"/>
      <c r="C102" s="1354">
        <f>REGV!B102</f>
        <v>17.565999999999999</v>
      </c>
      <c r="D102" s="1355">
        <f>REGV!AC102</f>
        <v>56.51</v>
      </c>
    </row>
    <row r="103" spans="1:4" x14ac:dyDescent="0.25">
      <c r="A103" s="969">
        <f>REGV!A103</f>
        <v>2001.09</v>
      </c>
      <c r="B103" s="1362"/>
      <c r="C103" s="1354">
        <f>REGV!B103</f>
        <v>15.18</v>
      </c>
      <c r="D103" s="1355">
        <f>REGV!AC103</f>
        <v>49.511000000000003</v>
      </c>
    </row>
    <row r="104" spans="1:4" x14ac:dyDescent="0.25">
      <c r="A104" s="969">
        <f>REGV!A104</f>
        <v>2001.1</v>
      </c>
      <c r="B104" s="1362"/>
      <c r="C104" s="1354">
        <f>REGV!B104</f>
        <v>14.763</v>
      </c>
      <c r="D104" s="1355">
        <f>REGV!AC104</f>
        <v>51.01</v>
      </c>
    </row>
    <row r="105" spans="1:4" x14ac:dyDescent="0.25">
      <c r="A105" s="969">
        <f>REGV!A105</f>
        <v>2001.11</v>
      </c>
      <c r="B105" s="1362"/>
      <c r="C105" s="1354">
        <f>REGV!B105</f>
        <v>12.547000000000001</v>
      </c>
      <c r="D105" s="1355">
        <f>REGV!AC105</f>
        <v>47.396000000000001</v>
      </c>
    </row>
    <row r="106" spans="1:4" x14ac:dyDescent="0.25">
      <c r="A106" s="969">
        <f>REGV!A106</f>
        <v>2001.12</v>
      </c>
      <c r="B106" s="1362"/>
      <c r="C106" s="1354">
        <f>REGV!B106</f>
        <v>7.181</v>
      </c>
      <c r="D106" s="1355">
        <f>REGV!AC106</f>
        <v>33.874000000000002</v>
      </c>
    </row>
    <row r="107" spans="1:4" x14ac:dyDescent="0.25">
      <c r="A107" s="969">
        <f>REGV!A107</f>
        <v>2002.01</v>
      </c>
      <c r="B107" s="1325">
        <f>REGV!$BD107</f>
        <v>230.51686655314268</v>
      </c>
      <c r="C107" s="1354">
        <f>REGV!B107</f>
        <v>16.382000000000001</v>
      </c>
      <c r="D107" s="1355">
        <f>REGV!AC107</f>
        <v>36.613</v>
      </c>
    </row>
    <row r="108" spans="1:4" x14ac:dyDescent="0.25">
      <c r="A108" s="969">
        <f>REGV!A108</f>
        <v>2002.02</v>
      </c>
      <c r="B108" s="1325">
        <f>REGV!$BD108</f>
        <v>309.23988439306368</v>
      </c>
      <c r="C108" s="1354">
        <f>REGV!B108</f>
        <v>8.8119999999999994</v>
      </c>
      <c r="D108" s="1355">
        <f>REGV!AC108</f>
        <v>34.037999999999997</v>
      </c>
    </row>
    <row r="109" spans="1:4" x14ac:dyDescent="0.25">
      <c r="A109" s="969">
        <f>REGV!A109</f>
        <v>2002.03</v>
      </c>
      <c r="B109" s="1325">
        <f>REGV!$BD109</f>
        <v>261.24110187101422</v>
      </c>
      <c r="C109" s="1354">
        <f>REGV!B109</f>
        <v>13.497</v>
      </c>
      <c r="D109" s="1355">
        <f>REGV!AC109</f>
        <v>39.399000000000001</v>
      </c>
    </row>
    <row r="110" spans="1:4" x14ac:dyDescent="0.25">
      <c r="A110" s="969">
        <f>REGV!A110</f>
        <v>2002.04</v>
      </c>
      <c r="B110" s="1325">
        <f>REGV!$BD110</f>
        <v>292.90317409880578</v>
      </c>
      <c r="C110" s="1354">
        <f>REGV!B110</f>
        <v>13.641</v>
      </c>
      <c r="D110" s="1355">
        <f>REGV!AC110</f>
        <v>46.067999999999998</v>
      </c>
    </row>
    <row r="111" spans="1:4" x14ac:dyDescent="0.25">
      <c r="A111" s="969">
        <f>REGV!A111</f>
        <v>2002.05</v>
      </c>
      <c r="B111" s="1325">
        <f>REGV!$BD111</f>
        <v>339.34168406402233</v>
      </c>
      <c r="C111" s="1354">
        <f>REGV!B111</f>
        <v>10.255000000000001</v>
      </c>
      <c r="D111" s="1355">
        <f>REGV!AC111</f>
        <v>54.093000000000004</v>
      </c>
    </row>
    <row r="112" spans="1:4" x14ac:dyDescent="0.25">
      <c r="A112" s="969">
        <f>REGV!A112</f>
        <v>2002.06</v>
      </c>
      <c r="B112" s="1325">
        <f>REGV!$BD112</f>
        <v>415.43635036520453</v>
      </c>
      <c r="C112" s="1354">
        <f>REGV!B112</f>
        <v>4.4119999999999999</v>
      </c>
      <c r="D112" s="1355">
        <f>REGV!AC112</f>
        <v>45.094999999999999</v>
      </c>
    </row>
    <row r="113" spans="1:4" x14ac:dyDescent="0.25">
      <c r="A113" s="969">
        <f>REGV!A113</f>
        <v>2002.07</v>
      </c>
      <c r="B113" s="1325">
        <f>REGV!$BD113</f>
        <v>500.81337278548511</v>
      </c>
      <c r="C113" s="1354">
        <f>REGV!B113</f>
        <v>5.5970000000000004</v>
      </c>
      <c r="D113" s="1355">
        <f>REGV!AC113</f>
        <v>57.366999999999997</v>
      </c>
    </row>
    <row r="114" spans="1:4" x14ac:dyDescent="0.25">
      <c r="A114" s="969">
        <f>REGV!A114</f>
        <v>2002.08</v>
      </c>
      <c r="B114" s="1325">
        <f>REGV!$BD114</f>
        <v>598.40281396560715</v>
      </c>
      <c r="C114" s="1354">
        <f>REGV!B114</f>
        <v>5.9930000000000003</v>
      </c>
      <c r="D114" s="1355">
        <f>REGV!AC114</f>
        <v>57.719000000000001</v>
      </c>
    </row>
    <row r="115" spans="1:4" x14ac:dyDescent="0.25">
      <c r="A115" s="969">
        <f>REGV!A115</f>
        <v>2002.09</v>
      </c>
      <c r="B115" s="1325">
        <f>REGV!$BD115</f>
        <v>726.84921707616684</v>
      </c>
      <c r="C115" s="1354">
        <f>REGV!B115</f>
        <v>5.8979999999999997</v>
      </c>
      <c r="D115" s="1355">
        <f>REGV!AC115</f>
        <v>59.192</v>
      </c>
    </row>
    <row r="116" spans="1:4" x14ac:dyDescent="0.25">
      <c r="A116" s="969">
        <f>REGV!A116</f>
        <v>2002.1</v>
      </c>
      <c r="B116" s="1325">
        <f>REGV!$BD116</f>
        <v>932.88509218559204</v>
      </c>
      <c r="C116" s="1354">
        <f>REGV!B116</f>
        <v>6.226</v>
      </c>
      <c r="D116" s="1355">
        <f>REGV!AC116</f>
        <v>61.472999999999999</v>
      </c>
    </row>
    <row r="117" spans="1:4" x14ac:dyDescent="0.25">
      <c r="A117" s="969">
        <f>REGV!A117</f>
        <v>2002.11</v>
      </c>
      <c r="B117" s="1325">
        <f>REGV!$BD117</f>
        <v>826.23845969863612</v>
      </c>
      <c r="C117" s="1354">
        <f>REGV!B117</f>
        <v>5.0949999999999998</v>
      </c>
      <c r="D117" s="1355">
        <f>REGV!AC117</f>
        <v>58.351999999999997</v>
      </c>
    </row>
    <row r="118" spans="1:4" x14ac:dyDescent="0.25">
      <c r="A118" s="969">
        <f>REGV!A118</f>
        <v>2002.12</v>
      </c>
      <c r="B118" s="1325">
        <f>REGV!$BD118</f>
        <v>876.28521282681481</v>
      </c>
      <c r="C118" s="1354">
        <f>REGV!B118</f>
        <v>5.423</v>
      </c>
      <c r="D118" s="1355">
        <f>REGV!AC118</f>
        <v>60.744999999999997</v>
      </c>
    </row>
    <row r="119" spans="1:4" x14ac:dyDescent="0.25">
      <c r="A119" s="969">
        <f>REGV!A119</f>
        <v>2003.01</v>
      </c>
      <c r="B119" s="1325">
        <f>REGV!$BD119</f>
        <v>995.72628884052767</v>
      </c>
      <c r="C119" s="1354">
        <f>REGV!B119</f>
        <v>14.503</v>
      </c>
      <c r="D119" s="1355">
        <f>REGV!AC119</f>
        <v>68.69</v>
      </c>
    </row>
    <row r="120" spans="1:4" x14ac:dyDescent="0.25">
      <c r="A120" s="969">
        <f>REGV!A120</f>
        <v>2003.02</v>
      </c>
      <c r="B120" s="1325">
        <f>REGV!$BD120</f>
        <v>955.77374071015674</v>
      </c>
      <c r="C120" s="1354">
        <f>REGV!B120</f>
        <v>6.7489999999999997</v>
      </c>
      <c r="D120" s="1355">
        <f>REGV!AC120</f>
        <v>54.265999999999998</v>
      </c>
    </row>
    <row r="121" spans="1:4" x14ac:dyDescent="0.25">
      <c r="A121" s="969">
        <f>REGV!A121</f>
        <v>2003.03</v>
      </c>
      <c r="B121" s="1325">
        <f>REGV!$BD121</f>
        <v>734.21993702587702</v>
      </c>
      <c r="C121" s="1354">
        <f>REGV!B121</f>
        <v>7.5030000000000001</v>
      </c>
      <c r="D121" s="1355">
        <f>REGV!AC121</f>
        <v>59.109000000000002</v>
      </c>
    </row>
    <row r="122" spans="1:4" x14ac:dyDescent="0.25">
      <c r="A122" s="969">
        <f>REGV!A122</f>
        <v>2003.04</v>
      </c>
      <c r="B122" s="1325">
        <f>REGV!$BD122</f>
        <v>748.57241365000664</v>
      </c>
      <c r="C122" s="1354">
        <f>REGV!B122</f>
        <v>9.2710000000000008</v>
      </c>
      <c r="D122" s="1355">
        <f>REGV!AC122</f>
        <v>63.573</v>
      </c>
    </row>
    <row r="123" spans="1:4" x14ac:dyDescent="0.25">
      <c r="A123" s="969">
        <f>REGV!A123</f>
        <v>2003.05</v>
      </c>
      <c r="B123" s="1325">
        <f>REGV!$BD123</f>
        <v>788.62769659011849</v>
      </c>
      <c r="C123" s="1354">
        <f>REGV!B123</f>
        <v>10.842000000000001</v>
      </c>
      <c r="D123" s="1355">
        <f>REGV!AC123</f>
        <v>62.734000000000002</v>
      </c>
    </row>
    <row r="124" spans="1:4" x14ac:dyDescent="0.25">
      <c r="A124" s="969">
        <f>REGV!A124</f>
        <v>2003.06</v>
      </c>
      <c r="B124" s="1325">
        <f>REGV!$BD124</f>
        <v>895.96686193094581</v>
      </c>
      <c r="C124" s="1354">
        <f>REGV!B124</f>
        <v>11.38</v>
      </c>
      <c r="D124" s="1355">
        <f>REGV!AC124</f>
        <v>61.478000000000002</v>
      </c>
    </row>
    <row r="125" spans="1:4" x14ac:dyDescent="0.25">
      <c r="A125" s="969">
        <f>REGV!A125</f>
        <v>2003.07</v>
      </c>
      <c r="B125" s="1325">
        <f>REGV!$BD125</f>
        <v>1002.3421839106705</v>
      </c>
      <c r="C125" s="1354">
        <f>REGV!B125</f>
        <v>13.759</v>
      </c>
      <c r="D125" s="1355">
        <f>REGV!AC125</f>
        <v>77.197000000000003</v>
      </c>
    </row>
    <row r="126" spans="1:4" x14ac:dyDescent="0.25">
      <c r="A126" s="969">
        <f>REGV!A126</f>
        <v>2003.08</v>
      </c>
      <c r="B126" s="1325">
        <f>REGV!$BD126</f>
        <v>1111.4408546117775</v>
      </c>
      <c r="C126" s="1354">
        <f>REGV!B126</f>
        <v>13.429</v>
      </c>
      <c r="D126" s="1355">
        <f>REGV!AC126</f>
        <v>71.337999999999994</v>
      </c>
    </row>
    <row r="127" spans="1:4" x14ac:dyDescent="0.25">
      <c r="A127" s="969">
        <f>REGV!A127</f>
        <v>2003.09</v>
      </c>
      <c r="B127" s="1325">
        <f>REGV!$BD127</f>
        <v>1312.8879506250971</v>
      </c>
      <c r="C127" s="1354">
        <f>REGV!B127</f>
        <v>15.537000000000001</v>
      </c>
      <c r="D127" s="1355">
        <f>REGV!AC127</f>
        <v>75.489000000000004</v>
      </c>
    </row>
    <row r="128" spans="1:4" x14ac:dyDescent="0.25">
      <c r="A128" s="969">
        <f>REGV!A128</f>
        <v>2003.1</v>
      </c>
      <c r="B128" s="1325">
        <f>REGV!$BD128</f>
        <v>1638.709964251944</v>
      </c>
      <c r="C128" s="1354">
        <f>REGV!B128</f>
        <v>17.34</v>
      </c>
      <c r="D128" s="1355">
        <f>REGV!AC128</f>
        <v>76.203999999999994</v>
      </c>
    </row>
    <row r="129" spans="1:4" x14ac:dyDescent="0.25">
      <c r="A129" s="969">
        <f>REGV!A129</f>
        <v>2003.11</v>
      </c>
      <c r="B129" s="1325">
        <f>REGV!$BD129</f>
        <v>1411.4644821812958</v>
      </c>
      <c r="C129" s="1354">
        <f>REGV!B129</f>
        <v>13.859</v>
      </c>
      <c r="D129" s="1355">
        <f>REGV!AC129</f>
        <v>67.08</v>
      </c>
    </row>
    <row r="130" spans="1:4" x14ac:dyDescent="0.25">
      <c r="A130" s="969">
        <f>REGV!A130</f>
        <v>2003.12</v>
      </c>
      <c r="B130" s="1325">
        <f>REGV!$BD130</f>
        <v>1580.1186665831515</v>
      </c>
      <c r="C130" s="1354">
        <f>REGV!B130</f>
        <v>11.875</v>
      </c>
      <c r="D130" s="1355">
        <f>REGV!AC130</f>
        <v>68.164000000000001</v>
      </c>
    </row>
    <row r="131" spans="1:4" x14ac:dyDescent="0.25">
      <c r="A131" s="969">
        <f>REGV!A131</f>
        <v>2004.01</v>
      </c>
      <c r="B131" s="1325">
        <f>REGV!$BD131</f>
        <v>1895.2384860145062</v>
      </c>
      <c r="C131" s="1354">
        <f>REGV!B131</f>
        <v>32.743000000000002</v>
      </c>
      <c r="D131" s="1355">
        <f>REGV!AC131</f>
        <v>74.149000000000001</v>
      </c>
    </row>
    <row r="132" spans="1:4" x14ac:dyDescent="0.25">
      <c r="A132" s="969">
        <f>REGV!A132</f>
        <v>2004.02</v>
      </c>
      <c r="B132" s="1325">
        <f>REGV!$BD132</f>
        <v>1920.2539223781996</v>
      </c>
      <c r="C132" s="1354">
        <f>REGV!B132</f>
        <v>19.074999999999999</v>
      </c>
      <c r="D132" s="1355">
        <f>REGV!AC132</f>
        <v>67.064999999999998</v>
      </c>
    </row>
    <row r="133" spans="1:4" x14ac:dyDescent="0.25">
      <c r="A133" s="969">
        <f>REGV!A133</f>
        <v>2004.03</v>
      </c>
      <c r="B133" s="1325">
        <f>REGV!$BD133</f>
        <v>1346.5657380656019</v>
      </c>
      <c r="C133" s="1354">
        <f>REGV!B133</f>
        <v>23.928999999999998</v>
      </c>
      <c r="D133" s="1355">
        <f>REGV!AC133</f>
        <v>81.298000000000002</v>
      </c>
    </row>
    <row r="134" spans="1:4" x14ac:dyDescent="0.25">
      <c r="A134" s="969">
        <f>REGV!A134</f>
        <v>2004.04</v>
      </c>
      <c r="B134" s="1325">
        <f>REGV!$BD134</f>
        <v>1253.2364734579344</v>
      </c>
      <c r="C134" s="1354">
        <f>REGV!B134</f>
        <v>22.806000000000001</v>
      </c>
      <c r="D134" s="1355">
        <f>REGV!AC134</f>
        <v>70.834000000000003</v>
      </c>
    </row>
    <row r="135" spans="1:4" x14ac:dyDescent="0.25">
      <c r="A135" s="969">
        <f>REGV!A135</f>
        <v>2004.05</v>
      </c>
      <c r="B135" s="1325">
        <f>REGV!$BD135</f>
        <v>1205.2275574112737</v>
      </c>
      <c r="C135" s="1354">
        <f>REGV!B135</f>
        <v>23.503</v>
      </c>
      <c r="D135" s="1355">
        <f>REGV!AC135</f>
        <v>71.156999999999996</v>
      </c>
    </row>
    <row r="136" spans="1:4" x14ac:dyDescent="0.25">
      <c r="A136" s="969">
        <f>REGV!A136</f>
        <v>2004.06</v>
      </c>
      <c r="B136" s="1325">
        <f>REGV!$BD136</f>
        <v>1280.3773291602558</v>
      </c>
      <c r="C136" s="1354">
        <f>REGV!B136</f>
        <v>24.901</v>
      </c>
      <c r="D136" s="1355">
        <f>REGV!AC136</f>
        <v>75.146000000000001</v>
      </c>
    </row>
    <row r="137" spans="1:4" x14ac:dyDescent="0.25">
      <c r="A137" s="969">
        <f>REGV!A137</f>
        <v>2004.07</v>
      </c>
      <c r="B137" s="1325">
        <f>REGV!$BD137</f>
        <v>1339.4022910187919</v>
      </c>
      <c r="C137" s="1354">
        <f>REGV!B137</f>
        <v>28.193000000000001</v>
      </c>
      <c r="D137" s="1355">
        <f>REGV!AC137</f>
        <v>80.171999999999997</v>
      </c>
    </row>
    <row r="138" spans="1:4" x14ac:dyDescent="0.25">
      <c r="A138" s="969">
        <f>REGV!A138</f>
        <v>2004.08</v>
      </c>
      <c r="B138" s="1325">
        <f>REGV!$BD138</f>
        <v>1388.7701928087545</v>
      </c>
      <c r="C138" s="1354">
        <f>REGV!B138</f>
        <v>28.225999999999999</v>
      </c>
      <c r="D138" s="1355">
        <f>REGV!AC138</f>
        <v>82.81</v>
      </c>
    </row>
    <row r="139" spans="1:4" x14ac:dyDescent="0.25">
      <c r="A139" s="969">
        <f>REGV!A139</f>
        <v>2004.09</v>
      </c>
      <c r="B139" s="1325">
        <f>REGV!$BD139</f>
        <v>1543.5553909163343</v>
      </c>
      <c r="C139" s="1354">
        <f>REGV!B139</f>
        <v>28.411000000000001</v>
      </c>
      <c r="D139" s="1355">
        <f>REGV!AC139</f>
        <v>83.760999999999996</v>
      </c>
    </row>
    <row r="140" spans="1:4" x14ac:dyDescent="0.25">
      <c r="A140" s="969">
        <f>REGV!A140</f>
        <v>2004.1</v>
      </c>
      <c r="B140" s="1325">
        <f>REGV!$BD140</f>
        <v>1812.7886660025049</v>
      </c>
      <c r="C140" s="1354">
        <f>REGV!B140</f>
        <v>24.79</v>
      </c>
      <c r="D140" s="1355">
        <f>REGV!AC140</f>
        <v>75.971999999999994</v>
      </c>
    </row>
    <row r="141" spans="1:4" x14ac:dyDescent="0.25">
      <c r="A141" s="969">
        <f>REGV!A141</f>
        <v>2004.11</v>
      </c>
      <c r="B141" s="1325">
        <f>REGV!$BD141</f>
        <v>1469.1480507055717</v>
      </c>
      <c r="C141" s="1354">
        <f>REGV!B141</f>
        <v>23.266999999999999</v>
      </c>
      <c r="D141" s="1355">
        <f>REGV!AC141</f>
        <v>83.528999999999996</v>
      </c>
    </row>
    <row r="142" spans="1:4" x14ac:dyDescent="0.25">
      <c r="A142" s="969">
        <f>REGV!A142</f>
        <v>2004.12</v>
      </c>
      <c r="B142" s="1325">
        <f>REGV!$BD142</f>
        <v>1495.2920207115544</v>
      </c>
      <c r="C142" s="1354">
        <f>REGV!B142</f>
        <v>12.635</v>
      </c>
      <c r="D142" s="1355">
        <f>REGV!AC142</f>
        <v>82.983999999999995</v>
      </c>
    </row>
    <row r="143" spans="1:4" x14ac:dyDescent="0.25">
      <c r="A143" s="969">
        <f>REGV!A143</f>
        <v>2005.01</v>
      </c>
      <c r="B143" s="1325">
        <f>REGV!$BD143</f>
        <v>1630.5753857644313</v>
      </c>
      <c r="C143" s="1354">
        <f>REGV!B143</f>
        <v>53.720999999999997</v>
      </c>
      <c r="D143" s="1355">
        <f>REGV!AC143</f>
        <v>77.882999999999996</v>
      </c>
    </row>
    <row r="144" spans="1:4" x14ac:dyDescent="0.25">
      <c r="A144" s="969">
        <f>REGV!A144</f>
        <v>2005.02</v>
      </c>
      <c r="B144" s="1325">
        <f>REGV!$BD144</f>
        <v>1502.0222956234504</v>
      </c>
      <c r="C144" s="1354">
        <f>REGV!B144</f>
        <v>27.129000000000001</v>
      </c>
      <c r="D144" s="1355">
        <f>REGV!AC144</f>
        <v>74.863</v>
      </c>
    </row>
    <row r="145" spans="1:4" x14ac:dyDescent="0.25">
      <c r="A145" s="969">
        <f>REGV!A145</f>
        <v>2005.03</v>
      </c>
      <c r="B145" s="1325">
        <f>REGV!$BD145</f>
        <v>1095.7476308561675</v>
      </c>
      <c r="C145" s="1354">
        <f>REGV!B145</f>
        <v>31.05</v>
      </c>
      <c r="D145" s="1355">
        <f>REGV!AC145</f>
        <v>81.414000000000001</v>
      </c>
    </row>
    <row r="146" spans="1:4" x14ac:dyDescent="0.25">
      <c r="A146" s="969">
        <f>REGV!A146</f>
        <v>2005.04</v>
      </c>
      <c r="B146" s="1325">
        <f>REGV!$BD146</f>
        <v>1060.9166564205345</v>
      </c>
      <c r="C146" s="1354">
        <f>REGV!B146</f>
        <v>33.139000000000003</v>
      </c>
      <c r="D146" s="1355">
        <f>REGV!AC146</f>
        <v>83.174999999999997</v>
      </c>
    </row>
    <row r="147" spans="1:4" x14ac:dyDescent="0.25">
      <c r="A147" s="969">
        <f>REGV!A147</f>
        <v>2005.05</v>
      </c>
      <c r="B147" s="1325">
        <f>REGV!$BD147</f>
        <v>1061.4084899095337</v>
      </c>
      <c r="C147" s="1354">
        <f>REGV!B147</f>
        <v>33.595999999999997</v>
      </c>
      <c r="D147" s="1355">
        <f>REGV!AC147</f>
        <v>88.21</v>
      </c>
    </row>
    <row r="148" spans="1:4" x14ac:dyDescent="0.25">
      <c r="A148" s="969">
        <f>REGV!A148</f>
        <v>2005.06</v>
      </c>
      <c r="B148" s="1325">
        <f>REGV!$BD148</f>
        <v>1179.2492057516336</v>
      </c>
      <c r="C148" s="1354">
        <f>REGV!B148</f>
        <v>32.899000000000001</v>
      </c>
      <c r="D148" s="1355">
        <f>REGV!AC148</f>
        <v>86.489000000000004</v>
      </c>
    </row>
    <row r="149" spans="1:4" x14ac:dyDescent="0.25">
      <c r="A149" s="969">
        <f>REGV!A149</f>
        <v>2005.07</v>
      </c>
      <c r="B149" s="1325">
        <f>REGV!$BD149</f>
        <v>1290.1278987538647</v>
      </c>
      <c r="C149" s="1354">
        <f>REGV!B149</f>
        <v>34.384999999999998</v>
      </c>
      <c r="D149" s="1355">
        <f>REGV!AC149</f>
        <v>88.926000000000002</v>
      </c>
    </row>
    <row r="150" spans="1:4" x14ac:dyDescent="0.25">
      <c r="A150" s="969">
        <f>REGV!A150</f>
        <v>2005.08</v>
      </c>
      <c r="B150" s="1325">
        <f>REGV!$BD150</f>
        <v>1398.9630015633143</v>
      </c>
      <c r="C150" s="1354">
        <f>REGV!B150</f>
        <v>32.009</v>
      </c>
      <c r="D150" s="1355">
        <f>REGV!AC150</f>
        <v>95.352000000000004</v>
      </c>
    </row>
    <row r="151" spans="1:4" x14ac:dyDescent="0.25">
      <c r="A151" s="969">
        <f>REGV!A151</f>
        <v>2005.09</v>
      </c>
      <c r="B151" s="1325">
        <f>REGV!$BD151</f>
        <v>1570.5633162963434</v>
      </c>
      <c r="C151" s="1354">
        <f>REGV!B151</f>
        <v>36.247999999999998</v>
      </c>
      <c r="D151" s="1355">
        <f>REGV!AC151</f>
        <v>95.63</v>
      </c>
    </row>
    <row r="152" spans="1:4" x14ac:dyDescent="0.25">
      <c r="A152" s="969">
        <f>REGV!A152</f>
        <v>2005.1</v>
      </c>
      <c r="B152" s="1325">
        <f>REGV!$BD152</f>
        <v>1863.1069937198529</v>
      </c>
      <c r="C152" s="1354">
        <f>REGV!B152</f>
        <v>30.759</v>
      </c>
      <c r="D152" s="1355">
        <f>REGV!AC152</f>
        <v>86.703000000000003</v>
      </c>
    </row>
    <row r="153" spans="1:4" x14ac:dyDescent="0.25">
      <c r="A153" s="969">
        <f>REGV!A153</f>
        <v>2005.11</v>
      </c>
      <c r="B153" s="1325">
        <f>REGV!$BD153</f>
        <v>1525.1535517818704</v>
      </c>
      <c r="C153" s="1354">
        <f>REGV!B153</f>
        <v>29.545000000000002</v>
      </c>
      <c r="D153" s="1355">
        <f>REGV!AC153</f>
        <v>95.176000000000002</v>
      </c>
    </row>
    <row r="154" spans="1:4" x14ac:dyDescent="0.25">
      <c r="A154" s="969">
        <f>REGV!A154</f>
        <v>2005.12</v>
      </c>
      <c r="B154" s="1325">
        <f>REGV!$BD154</f>
        <v>1524.3396292091884</v>
      </c>
      <c r="C154" s="1354">
        <f>REGV!B154</f>
        <v>14.754</v>
      </c>
      <c r="D154" s="1355">
        <f>REGV!AC154</f>
        <v>80.491</v>
      </c>
    </row>
    <row r="155" spans="1:4" x14ac:dyDescent="0.25">
      <c r="A155" s="969">
        <f>REGV!A155</f>
        <v>2006.01</v>
      </c>
      <c r="B155" s="1325">
        <f>REGV!$BD155</f>
        <v>1632.3163252199997</v>
      </c>
      <c r="C155" s="1354">
        <f>REGV!B155</f>
        <v>66.275999999999996</v>
      </c>
      <c r="D155" s="1355">
        <f>REGV!AC155</f>
        <v>105.34699999999999</v>
      </c>
    </row>
    <row r="156" spans="1:4" x14ac:dyDescent="0.25">
      <c r="A156" s="969">
        <f>REGV!A156</f>
        <v>2006.02</v>
      </c>
      <c r="B156" s="1325">
        <f>REGV!$BD156</f>
        <v>1476.5478943022297</v>
      </c>
      <c r="C156" s="1354">
        <f>REGV!B156</f>
        <v>32.753999999999998</v>
      </c>
      <c r="D156" s="1355">
        <f>REGV!AC156</f>
        <v>87.600999999999999</v>
      </c>
    </row>
    <row r="157" spans="1:4" x14ac:dyDescent="0.25">
      <c r="A157" s="969">
        <f>REGV!A157</f>
        <v>2006.03</v>
      </c>
      <c r="B157" s="1325">
        <f>REGV!$BD157</f>
        <v>1094.7932738852428</v>
      </c>
      <c r="C157" s="1354">
        <f>REGV!B157</f>
        <v>40.837000000000003</v>
      </c>
      <c r="D157" s="1355">
        <f>REGV!AC157</f>
        <v>99.397000000000006</v>
      </c>
    </row>
    <row r="158" spans="1:4" x14ac:dyDescent="0.25">
      <c r="A158" s="969">
        <f>REGV!A158</f>
        <v>2006.04</v>
      </c>
      <c r="B158" s="1325">
        <f>REGV!$BD158</f>
        <v>1077.3412011149487</v>
      </c>
      <c r="C158" s="1354">
        <f>REGV!B158</f>
        <v>34.670999999999999</v>
      </c>
      <c r="D158" s="1355">
        <f>REGV!AC158</f>
        <v>90.043999999999997</v>
      </c>
    </row>
    <row r="159" spans="1:4" x14ac:dyDescent="0.25">
      <c r="A159" s="969">
        <f>REGV!A159</f>
        <v>2006.05</v>
      </c>
      <c r="B159" s="1325">
        <f>REGV!$BD159</f>
        <v>1095.4813268383214</v>
      </c>
      <c r="C159" s="1354">
        <f>REGV!B159</f>
        <v>38.659999999999997</v>
      </c>
      <c r="D159" s="1355">
        <f>REGV!AC159</f>
        <v>104.729</v>
      </c>
    </row>
    <row r="160" spans="1:4" x14ac:dyDescent="0.25">
      <c r="A160" s="969">
        <f>REGV!A160</f>
        <v>2006.06</v>
      </c>
      <c r="B160" s="1325">
        <f>REGV!$BD160</f>
        <v>1128.8491867449609</v>
      </c>
      <c r="C160" s="1354">
        <f>REGV!B160</f>
        <v>36.832000000000001</v>
      </c>
      <c r="D160" s="1355">
        <f>REGV!AC160</f>
        <v>99.444999999999993</v>
      </c>
    </row>
    <row r="161" spans="1:4" x14ac:dyDescent="0.25">
      <c r="A161" s="969">
        <f>REGV!A161</f>
        <v>2006.07</v>
      </c>
      <c r="B161" s="1325">
        <f>REGV!$BD161</f>
        <v>1145.436475859221</v>
      </c>
      <c r="C161" s="1354">
        <f>REGV!B161</f>
        <v>37.140999999999998</v>
      </c>
      <c r="D161" s="1355">
        <f>REGV!AC161</f>
        <v>109.664</v>
      </c>
    </row>
    <row r="162" spans="1:4" x14ac:dyDescent="0.25">
      <c r="A162" s="969">
        <f>REGV!A162</f>
        <v>2006.08</v>
      </c>
      <c r="B162" s="1325">
        <f>REGV!$BD162</f>
        <v>1151.99973944763</v>
      </c>
      <c r="C162" s="1354">
        <f>REGV!B162</f>
        <v>39.587000000000003</v>
      </c>
      <c r="D162" s="1355">
        <f>REGV!AC162</f>
        <v>115.339</v>
      </c>
    </row>
    <row r="163" spans="1:4" x14ac:dyDescent="0.25">
      <c r="A163" s="969">
        <f>REGV!A163</f>
        <v>2006.09</v>
      </c>
      <c r="B163" s="1325">
        <f>REGV!$BD163</f>
        <v>1345.3691598556411</v>
      </c>
      <c r="C163" s="1354">
        <f>REGV!B163</f>
        <v>39.808999999999997</v>
      </c>
      <c r="D163" s="1355">
        <f>REGV!AC163</f>
        <v>109.209</v>
      </c>
    </row>
    <row r="164" spans="1:4" x14ac:dyDescent="0.25">
      <c r="A164" s="969">
        <f>REGV!A164</f>
        <v>2006.1</v>
      </c>
      <c r="B164" s="1325">
        <f>REGV!$BD164</f>
        <v>1660.2125074642966</v>
      </c>
      <c r="C164" s="1354">
        <f>REGV!B164</f>
        <v>36.156999999999996</v>
      </c>
      <c r="D164" s="1355">
        <f>REGV!AC164</f>
        <v>106.34</v>
      </c>
    </row>
    <row r="165" spans="1:4" x14ac:dyDescent="0.25">
      <c r="A165" s="969">
        <f>REGV!A165</f>
        <v>2006.11</v>
      </c>
      <c r="B165" s="1325">
        <f>REGV!$BD165</f>
        <v>1413.7718249222683</v>
      </c>
      <c r="C165" s="1354">
        <f>REGV!B165</f>
        <v>33.402999999999999</v>
      </c>
      <c r="D165" s="1355">
        <f>REGV!AC165</f>
        <v>112.074</v>
      </c>
    </row>
    <row r="166" spans="1:4" x14ac:dyDescent="0.25">
      <c r="A166" s="969">
        <f>REGV!A166</f>
        <v>2006.12</v>
      </c>
      <c r="B166" s="1325">
        <f>REGV!$BD166</f>
        <v>1555.3677106460102</v>
      </c>
      <c r="C166" s="1354">
        <f>REGV!B166</f>
        <v>16.454999999999998</v>
      </c>
      <c r="D166" s="1355">
        <f>REGV!AC166</f>
        <v>84.998999999999995</v>
      </c>
    </row>
    <row r="167" spans="1:4" x14ac:dyDescent="0.25">
      <c r="A167" s="969">
        <f>REGV!A167</f>
        <v>2007.01</v>
      </c>
      <c r="B167" s="1325">
        <f>REGV!$BD167</f>
        <v>1833.3325491362461</v>
      </c>
      <c r="C167" s="1354">
        <f>REGV!B167</f>
        <v>82.813000000000002</v>
      </c>
      <c r="D167" s="1355">
        <f>REGV!AC167</f>
        <v>120.143</v>
      </c>
    </row>
    <row r="168" spans="1:4" x14ac:dyDescent="0.25">
      <c r="A168" s="969">
        <f>REGV!A168</f>
        <v>2007.02</v>
      </c>
      <c r="B168" s="1325">
        <f>REGV!$BD168</f>
        <v>1825.4504541701085</v>
      </c>
      <c r="C168" s="1354">
        <f>REGV!B168</f>
        <v>39.155999999999999</v>
      </c>
      <c r="D168" s="1355">
        <f>REGV!AC168</f>
        <v>98.349000000000004</v>
      </c>
    </row>
    <row r="169" spans="1:4" x14ac:dyDescent="0.25">
      <c r="A169" s="969">
        <f>REGV!A169</f>
        <v>2007.03</v>
      </c>
      <c r="B169" s="1325">
        <f>REGV!$BD169</f>
        <v>1332.8014798592376</v>
      </c>
      <c r="C169" s="1354">
        <f>REGV!B169</f>
        <v>47.511000000000003</v>
      </c>
      <c r="D169" s="1355">
        <f>REGV!AC169</f>
        <v>109.595</v>
      </c>
    </row>
    <row r="170" spans="1:4" x14ac:dyDescent="0.25">
      <c r="A170" s="969">
        <f>REGV!A170</f>
        <v>2007.04</v>
      </c>
      <c r="B170" s="1325">
        <f>REGV!$BD170</f>
        <v>1291.5090361882851</v>
      </c>
      <c r="C170" s="1354">
        <f>REGV!B170</f>
        <v>42.183999999999997</v>
      </c>
      <c r="D170" s="1355">
        <f>REGV!AC170</f>
        <v>94.881</v>
      </c>
    </row>
    <row r="171" spans="1:4" x14ac:dyDescent="0.25">
      <c r="A171" s="969">
        <f>REGV!A171</f>
        <v>2007.05</v>
      </c>
      <c r="B171" s="1325">
        <f>REGV!$BD171</f>
        <v>1293.1830201809335</v>
      </c>
      <c r="C171" s="1354">
        <f>REGV!B171</f>
        <v>47.515999999999998</v>
      </c>
      <c r="D171" s="1355">
        <f>REGV!AC171</f>
        <v>111.29300000000001</v>
      </c>
    </row>
    <row r="172" spans="1:4" x14ac:dyDescent="0.25">
      <c r="A172" s="969">
        <f>REGV!A172</f>
        <v>2007.06</v>
      </c>
      <c r="B172" s="1325">
        <f>REGV!$BD172</f>
        <v>1373.2766630730493</v>
      </c>
      <c r="C172" s="1354">
        <f>REGV!B172</f>
        <v>42.677</v>
      </c>
      <c r="D172" s="1355">
        <f>REGV!AC172</f>
        <v>105.11</v>
      </c>
    </row>
    <row r="173" spans="1:4" x14ac:dyDescent="0.25">
      <c r="A173" s="969">
        <f>REGV!A173</f>
        <v>2007.07</v>
      </c>
      <c r="B173" s="1325">
        <f>REGV!$BD173</f>
        <v>1436.0191297564645</v>
      </c>
      <c r="C173" s="1354">
        <f>REGV!B173</f>
        <v>50.448</v>
      </c>
      <c r="D173" s="1355">
        <f>REGV!AC173</f>
        <v>119.477</v>
      </c>
    </row>
    <row r="174" spans="1:4" x14ac:dyDescent="0.25">
      <c r="A174" s="969">
        <f>REGV!A174</f>
        <v>2007.08</v>
      </c>
      <c r="B174" s="1325">
        <f>REGV!$BD174</f>
        <v>1488.3624283480995</v>
      </c>
      <c r="C174" s="1354">
        <f>REGV!B174</f>
        <v>54.707999999999998</v>
      </c>
      <c r="D174" s="1355">
        <f>REGV!AC174</f>
        <v>131.239</v>
      </c>
    </row>
    <row r="175" spans="1:4" x14ac:dyDescent="0.25">
      <c r="A175" s="969">
        <f>REGV!A175</f>
        <v>2007.09</v>
      </c>
      <c r="B175" s="1325">
        <f>REGV!$BD175</f>
        <v>1747.59236129135</v>
      </c>
      <c r="C175" s="1354">
        <f>REGV!B175</f>
        <v>49.466999999999999</v>
      </c>
      <c r="D175" s="1355">
        <f>REGV!AC175</f>
        <v>118.393</v>
      </c>
    </row>
    <row r="176" spans="1:4" x14ac:dyDescent="0.25">
      <c r="A176" s="969">
        <f>REGV!A176</f>
        <v>2007.1</v>
      </c>
      <c r="B176" s="1325">
        <f>REGV!$BD176</f>
        <v>2168.2267757781874</v>
      </c>
      <c r="C176" s="1354">
        <f>REGV!B176</f>
        <v>49.749000000000002</v>
      </c>
      <c r="D176" s="1355">
        <f>REGV!AC176</f>
        <v>126.60599999999999</v>
      </c>
    </row>
    <row r="177" spans="1:4" x14ac:dyDescent="0.25">
      <c r="A177" s="969">
        <f>REGV!A177</f>
        <v>2007.11</v>
      </c>
      <c r="B177" s="1325">
        <f>REGV!$BD177</f>
        <v>1856.3621143267178</v>
      </c>
      <c r="C177" s="1354">
        <f>REGV!B177</f>
        <v>41.823</v>
      </c>
      <c r="D177" s="1355">
        <f>REGV!AC177</f>
        <v>125.458</v>
      </c>
    </row>
    <row r="178" spans="1:4" x14ac:dyDescent="0.25">
      <c r="A178" s="969">
        <f>REGV!A178</f>
        <v>2007.12</v>
      </c>
      <c r="B178" s="1325">
        <f>REGV!$BD178</f>
        <v>1986.7343009151116</v>
      </c>
      <c r="C178" s="1354">
        <f>REGV!B178</f>
        <v>24.789000000000001</v>
      </c>
      <c r="D178" s="1355">
        <f>REGV!AC178</f>
        <v>109.629</v>
      </c>
    </row>
    <row r="179" spans="1:4" x14ac:dyDescent="0.25">
      <c r="A179" s="969">
        <f>REGV!A179</f>
        <v>2008.01</v>
      </c>
      <c r="B179" s="1325">
        <f>REGV!$BD179</f>
        <v>2278.0922003707997</v>
      </c>
      <c r="C179" s="1354">
        <f>REGV!B179</f>
        <v>86.213999999999999</v>
      </c>
      <c r="D179" s="1355">
        <f>REGV!AC179</f>
        <v>133.191</v>
      </c>
    </row>
    <row r="180" spans="1:4" x14ac:dyDescent="0.25">
      <c r="A180" s="969">
        <f>REGV!A180</f>
        <v>2008.02</v>
      </c>
      <c r="B180" s="1325">
        <f>REGV!$BD180</f>
        <v>2206.5990916597875</v>
      </c>
      <c r="C180" s="1354">
        <f>REGV!B180</f>
        <v>46.811</v>
      </c>
      <c r="D180" s="1355">
        <f>REGV!AC180</f>
        <v>117.991</v>
      </c>
    </row>
    <row r="181" spans="1:4" x14ac:dyDescent="0.25">
      <c r="A181" s="969">
        <f>REGV!A181</f>
        <v>2008.03</v>
      </c>
      <c r="B181" s="1325">
        <f>REGV!$BD181</f>
        <v>1514.8708924278083</v>
      </c>
      <c r="C181" s="1354">
        <f>REGV!B181</f>
        <v>44.558999999999997</v>
      </c>
      <c r="D181" s="1355">
        <f>REGV!AC181</f>
        <v>105.59</v>
      </c>
    </row>
    <row r="182" spans="1:4" x14ac:dyDescent="0.25">
      <c r="A182" s="969">
        <f>REGV!A182</f>
        <v>2008.04</v>
      </c>
      <c r="B182" s="1325">
        <f>REGV!$BD182</f>
        <v>1380.2710312735148</v>
      </c>
      <c r="C182" s="1354">
        <f>REGV!B182</f>
        <v>56.731999999999999</v>
      </c>
      <c r="D182" s="1355">
        <f>REGV!AC182</f>
        <v>126.105</v>
      </c>
    </row>
    <row r="183" spans="1:4" x14ac:dyDescent="0.25">
      <c r="A183" s="969">
        <f>REGV!A183</f>
        <v>2008.05</v>
      </c>
      <c r="B183" s="1325">
        <f>REGV!$BD183</f>
        <v>1299.5221526328012</v>
      </c>
      <c r="C183" s="1354">
        <f>REGV!B183</f>
        <v>57.664000000000001</v>
      </c>
      <c r="D183" s="1355">
        <f>REGV!AC183</f>
        <v>125.863</v>
      </c>
    </row>
    <row r="184" spans="1:4" x14ac:dyDescent="0.25">
      <c r="A184" s="969">
        <f>REGV!A184</f>
        <v>2008.06</v>
      </c>
      <c r="B184" s="1325">
        <f>REGV!$BD184</f>
        <v>1377.1052907331614</v>
      </c>
      <c r="C184" s="1354">
        <f>REGV!B184</f>
        <v>49.576000000000001</v>
      </c>
      <c r="D184" s="1355">
        <f>REGV!AC184</f>
        <v>111.06399999999999</v>
      </c>
    </row>
    <row r="185" spans="1:4" x14ac:dyDescent="0.25">
      <c r="A185" s="969">
        <f>REGV!A185</f>
        <v>2008.07</v>
      </c>
      <c r="B185" s="1325">
        <f>REGV!$BD185</f>
        <v>1436.9933077466653</v>
      </c>
      <c r="C185" s="1354">
        <f>REGV!B185</f>
        <v>58.768999999999998</v>
      </c>
      <c r="D185" s="1355">
        <f>REGV!AC185</f>
        <v>127.65</v>
      </c>
    </row>
    <row r="186" spans="1:4" x14ac:dyDescent="0.25">
      <c r="A186" s="969">
        <f>REGV!A186</f>
        <v>2008.08</v>
      </c>
      <c r="B186" s="1325">
        <f>REGV!$BD186</f>
        <v>1486.2389265242325</v>
      </c>
      <c r="C186" s="1354">
        <f>REGV!B186</f>
        <v>51.707000000000001</v>
      </c>
      <c r="D186" s="1355">
        <f>REGV!AC186</f>
        <v>115.068</v>
      </c>
    </row>
    <row r="187" spans="1:4" x14ac:dyDescent="0.25">
      <c r="A187" s="969">
        <f>REGV!A187</f>
        <v>2008.09</v>
      </c>
      <c r="B187" s="1325">
        <f>REGV!$BD187</f>
        <v>1553.962495826928</v>
      </c>
      <c r="C187" s="1354">
        <f>REGV!B187</f>
        <v>56.347999999999999</v>
      </c>
      <c r="D187" s="1355">
        <f>REGV!AC187</f>
        <v>126.646</v>
      </c>
    </row>
    <row r="188" spans="1:4" x14ac:dyDescent="0.25">
      <c r="A188" s="969">
        <f>REGV!A188</f>
        <v>2008.1</v>
      </c>
      <c r="B188" s="1325">
        <f>REGV!$BD188</f>
        <v>1716.8231487270648</v>
      </c>
      <c r="C188" s="1354">
        <f>REGV!B188</f>
        <v>51.197000000000003</v>
      </c>
      <c r="D188" s="1355">
        <f>REGV!AC188</f>
        <v>121.572</v>
      </c>
    </row>
    <row r="189" spans="1:4" x14ac:dyDescent="0.25">
      <c r="A189" s="969">
        <f>REGV!A189</f>
        <v>2008.11</v>
      </c>
      <c r="B189" s="1325">
        <f>REGV!$BD189</f>
        <v>1308.892609423584</v>
      </c>
      <c r="C189" s="1354">
        <f>REGV!B189</f>
        <v>35.645000000000003</v>
      </c>
      <c r="D189" s="1355">
        <f>REGV!AC189</f>
        <v>100.297</v>
      </c>
    </row>
    <row r="190" spans="1:4" x14ac:dyDescent="0.25">
      <c r="A190" s="969">
        <f>REGV!A190</f>
        <v>2008.12</v>
      </c>
      <c r="B190" s="1325">
        <f>REGV!$BD190</f>
        <v>1147.6185844905992</v>
      </c>
      <c r="C190" s="1354">
        <f>REGV!B190</f>
        <v>20.033999999999999</v>
      </c>
      <c r="D190" s="1355">
        <f>REGV!AC190</f>
        <v>98.448999999999998</v>
      </c>
    </row>
    <row r="191" spans="1:4" x14ac:dyDescent="0.25">
      <c r="A191" s="969">
        <f>REGV!A191</f>
        <v>2009.01</v>
      </c>
      <c r="B191" s="1325">
        <f>REGV!$BD191</f>
        <v>1078.0664814755157</v>
      </c>
      <c r="C191" s="1354">
        <f>REGV!B191</f>
        <v>74.052999999999997</v>
      </c>
      <c r="D191" s="1355">
        <f>REGV!AC191</f>
        <v>109.37</v>
      </c>
    </row>
    <row r="192" spans="1:4" x14ac:dyDescent="0.25">
      <c r="A192" s="969">
        <f>REGV!A192</f>
        <v>2009.02</v>
      </c>
      <c r="B192" s="1325">
        <f>REGV!$BD192</f>
        <v>855.48843930635894</v>
      </c>
      <c r="C192" s="1354">
        <f>REGV!B192</f>
        <v>39.195999999999998</v>
      </c>
      <c r="D192" s="1355">
        <f>REGV!AC192</f>
        <v>96.965000000000003</v>
      </c>
    </row>
    <row r="193" spans="1:4" x14ac:dyDescent="0.25">
      <c r="A193" s="969">
        <f>REGV!A193</f>
        <v>2009.03</v>
      </c>
      <c r="B193" s="1325">
        <f>REGV!$BD193</f>
        <v>669.59190336876418</v>
      </c>
      <c r="C193" s="1354">
        <f>REGV!B193</f>
        <v>41.506999999999998</v>
      </c>
      <c r="D193" s="1355">
        <f>REGV!AC193</f>
        <v>102.34099999999999</v>
      </c>
    </row>
    <row r="194" spans="1:4" x14ac:dyDescent="0.25">
      <c r="A194" s="969">
        <f>REGV!A194</f>
        <v>2009.04</v>
      </c>
      <c r="B194" s="1325">
        <f>REGV!$BD194</f>
        <v>695.57314883390836</v>
      </c>
      <c r="C194" s="1354">
        <f>REGV!B194</f>
        <v>40.652999999999999</v>
      </c>
      <c r="D194" s="1355">
        <f>REGV!AC194</f>
        <v>100.675</v>
      </c>
    </row>
    <row r="195" spans="1:4" x14ac:dyDescent="0.25">
      <c r="A195" s="969">
        <f>REGV!A195</f>
        <v>2009.05</v>
      </c>
      <c r="B195" s="1325">
        <f>REGV!$BD195</f>
        <v>746.63094409649818</v>
      </c>
      <c r="C195" s="1354">
        <f>REGV!B195</f>
        <v>40.256999999999998</v>
      </c>
      <c r="D195" s="1355">
        <f>REGV!AC195</f>
        <v>98.977000000000004</v>
      </c>
    </row>
    <row r="196" spans="1:4" x14ac:dyDescent="0.25">
      <c r="A196" s="969">
        <f>REGV!A196</f>
        <v>2009.06</v>
      </c>
      <c r="B196" s="1325">
        <f>REGV!$BD196</f>
        <v>794.91206411860765</v>
      </c>
      <c r="C196" s="1354">
        <f>REGV!B196</f>
        <v>44.167000000000002</v>
      </c>
      <c r="D196" s="1355">
        <f>REGV!AC196</f>
        <v>107.02</v>
      </c>
    </row>
    <row r="197" spans="1:4" x14ac:dyDescent="0.25">
      <c r="A197" s="969">
        <f>REGV!A197</f>
        <v>2009.07</v>
      </c>
      <c r="B197" s="1325">
        <f>REGV!$BD197</f>
        <v>833.36705972618358</v>
      </c>
      <c r="C197" s="1354">
        <f>REGV!B197</f>
        <v>46.732999999999997</v>
      </c>
      <c r="D197" s="1355">
        <f>REGV!AC197</f>
        <v>116.489</v>
      </c>
    </row>
    <row r="198" spans="1:4" x14ac:dyDescent="0.25">
      <c r="A198" s="969">
        <f>REGV!A198</f>
        <v>2009.08</v>
      </c>
      <c r="B198" s="1325">
        <f>REGV!$BD198</f>
        <v>865.96404377279953</v>
      </c>
      <c r="C198" s="1354">
        <f>REGV!B198</f>
        <v>42.564</v>
      </c>
      <c r="D198" s="1355">
        <f>REGV!AC198</f>
        <v>116.785</v>
      </c>
    </row>
    <row r="199" spans="1:4" x14ac:dyDescent="0.25">
      <c r="A199" s="969">
        <f>REGV!A199</f>
        <v>2009.09</v>
      </c>
      <c r="B199" s="1325">
        <f>REGV!$BD199</f>
        <v>1003.5772257112862</v>
      </c>
      <c r="C199" s="1354">
        <f>REGV!B199</f>
        <v>46.274000000000001</v>
      </c>
      <c r="D199" s="1355">
        <f>REGV!AC199</f>
        <v>128.34200000000001</v>
      </c>
    </row>
    <row r="200" spans="1:4" x14ac:dyDescent="0.25">
      <c r="A200" s="969">
        <f>REGV!A200</f>
        <v>2009.1</v>
      </c>
      <c r="B200" s="1325">
        <f>REGV!$BD200</f>
        <v>1228.9518307165072</v>
      </c>
      <c r="C200" s="1354">
        <f>REGV!B200</f>
        <v>40.255000000000003</v>
      </c>
      <c r="D200" s="1355">
        <f>REGV!AC200</f>
        <v>118.816</v>
      </c>
    </row>
    <row r="201" spans="1:4" x14ac:dyDescent="0.25">
      <c r="A201" s="969">
        <f>REGV!A201</f>
        <v>2009.11</v>
      </c>
      <c r="B201" s="1325">
        <f>REGV!$BD201</f>
        <v>1038.5139918679754</v>
      </c>
      <c r="C201" s="1354">
        <f>REGV!B201</f>
        <v>37.652999999999999</v>
      </c>
      <c r="D201" s="1355">
        <f>REGV!AC201</f>
        <v>113.40300000000001</v>
      </c>
    </row>
    <row r="202" spans="1:4" x14ac:dyDescent="0.25">
      <c r="A202" s="969">
        <f>REGV!A202</f>
        <v>2009.12</v>
      </c>
      <c r="B202" s="1325">
        <f>REGV!$BD202</f>
        <v>1133.7213392211702</v>
      </c>
      <c r="C202" s="1354">
        <f>REGV!B202</f>
        <v>23.486999999999998</v>
      </c>
      <c r="D202" s="1355">
        <f>REGV!AC202</f>
        <v>119.035</v>
      </c>
    </row>
    <row r="203" spans="1:4" x14ac:dyDescent="0.25">
      <c r="A203" s="969">
        <f>REGV!A203</f>
        <v>2010.01</v>
      </c>
      <c r="B203" s="1325">
        <f>REGV!$BD203</f>
        <v>1326.0341350143676</v>
      </c>
      <c r="C203" s="1354">
        <f>REGV!B203</f>
        <v>79.051000000000002</v>
      </c>
      <c r="D203" s="1355">
        <f>REGV!AC203</f>
        <v>121.50700000000001</v>
      </c>
    </row>
    <row r="204" spans="1:4" x14ac:dyDescent="0.25">
      <c r="A204" s="969">
        <f>REGV!A204</f>
        <v>2010.02</v>
      </c>
      <c r="B204" s="1325">
        <f>REGV!$BD204</f>
        <v>1310.1581337737427</v>
      </c>
      <c r="C204" s="1354">
        <f>REGV!B204</f>
        <v>44.905999999999999</v>
      </c>
      <c r="D204" s="1355">
        <f>REGV!AC204</f>
        <v>107.71299999999999</v>
      </c>
    </row>
    <row r="205" spans="1:4" x14ac:dyDescent="0.25">
      <c r="A205" s="969">
        <f>REGV!A205</f>
        <v>2010.03</v>
      </c>
      <c r="B205" s="1325">
        <f>REGV!$BD205</f>
        <v>996.265659198658</v>
      </c>
      <c r="C205" s="1354">
        <f>REGV!B205</f>
        <v>57.488999999999997</v>
      </c>
      <c r="D205" s="1355">
        <f>REGV!AC205</f>
        <v>131.63300000000001</v>
      </c>
    </row>
    <row r="206" spans="1:4" x14ac:dyDescent="0.25">
      <c r="A206" s="969">
        <f>REGV!A206</f>
        <v>2010.04</v>
      </c>
      <c r="B206" s="1325">
        <f>REGV!$BD206</f>
        <v>1005.4562322949691</v>
      </c>
      <c r="C206" s="1354">
        <f>REGV!B206</f>
        <v>51.280999999999999</v>
      </c>
      <c r="D206" s="1355">
        <f>REGV!AC206</f>
        <v>122.379</v>
      </c>
    </row>
    <row r="207" spans="1:4" x14ac:dyDescent="0.25">
      <c r="A207" s="969">
        <f>REGV!A207</f>
        <v>2010.05</v>
      </c>
      <c r="B207" s="1325">
        <f>REGV!$BD207</f>
        <v>1048.5321271166795</v>
      </c>
      <c r="C207" s="1354">
        <f>REGV!B207</f>
        <v>50.941000000000003</v>
      </c>
      <c r="D207" s="1355">
        <f>REGV!AC207</f>
        <v>113.119</v>
      </c>
    </row>
    <row r="208" spans="1:4" x14ac:dyDescent="0.25">
      <c r="A208" s="969">
        <f>REGV!A208</f>
        <v>2010.06</v>
      </c>
      <c r="B208" s="1325">
        <f>REGV!$BD208</f>
        <v>1197.775808044674</v>
      </c>
      <c r="C208" s="1354">
        <f>REGV!B208</f>
        <v>55.061</v>
      </c>
      <c r="D208" s="1355">
        <f>REGV!AC208</f>
        <v>123.846</v>
      </c>
    </row>
    <row r="209" spans="1:4" x14ac:dyDescent="0.25">
      <c r="A209" s="969">
        <f>REGV!A209</f>
        <v>2010.07</v>
      </c>
      <c r="B209" s="1325">
        <f>REGV!$BD209</f>
        <v>1347.3284232502369</v>
      </c>
      <c r="C209" s="1354">
        <f>REGV!B209</f>
        <v>57.692999999999998</v>
      </c>
      <c r="D209" s="1355">
        <f>REGV!AC209</f>
        <v>128.95500000000001</v>
      </c>
    </row>
    <row r="210" spans="1:4" x14ac:dyDescent="0.25">
      <c r="A210" s="969">
        <f>REGV!A210</f>
        <v>2010.08</v>
      </c>
      <c r="B210" s="1325">
        <f>REGV!$BD210</f>
        <v>1502.1651902032327</v>
      </c>
      <c r="C210" s="1354">
        <f>REGV!B210</f>
        <v>57.622999999999998</v>
      </c>
      <c r="D210" s="1355">
        <f>REGV!AC210</f>
        <v>135.798</v>
      </c>
    </row>
    <row r="211" spans="1:4" x14ac:dyDescent="0.25">
      <c r="A211" s="969">
        <f>REGV!A211</f>
        <v>2010.09</v>
      </c>
      <c r="B211" s="1325">
        <f>REGV!$BD211</f>
        <v>1626.6286681983349</v>
      </c>
      <c r="C211" s="1354">
        <f>REGV!B211</f>
        <v>64.234999999999999</v>
      </c>
      <c r="D211" s="1355">
        <f>REGV!AC211</f>
        <v>145.24700000000001</v>
      </c>
    </row>
    <row r="212" spans="1:4" x14ac:dyDescent="0.25">
      <c r="A212" s="969">
        <f>REGV!A212</f>
        <v>2010.1</v>
      </c>
      <c r="B212" s="1325">
        <f>REGV!$BD212</f>
        <v>1861.1967120400063</v>
      </c>
      <c r="C212" s="1354">
        <f>REGV!B212</f>
        <v>53.97</v>
      </c>
      <c r="D212" s="1355">
        <f>REGV!AC212</f>
        <v>126.77500000000001</v>
      </c>
    </row>
    <row r="213" spans="1:4" x14ac:dyDescent="0.25">
      <c r="A213" s="969">
        <f>REGV!A213</f>
        <v>2010.11</v>
      </c>
      <c r="B213" s="1325">
        <f>REGV!$BD213</f>
        <v>1469.5675675675691</v>
      </c>
      <c r="C213" s="1354">
        <f>REGV!B213</f>
        <v>54.347999999999999</v>
      </c>
      <c r="D213" s="1355">
        <f>REGV!AC213</f>
        <v>141.297</v>
      </c>
    </row>
    <row r="214" spans="1:4" x14ac:dyDescent="0.25">
      <c r="A214" s="969">
        <f>REGV!A214</f>
        <v>2010.12</v>
      </c>
      <c r="B214" s="1325">
        <f>REGV!$BD214</f>
        <v>1459.5020636408801</v>
      </c>
      <c r="C214" s="1354">
        <f>REGV!B214</f>
        <v>38.954000000000001</v>
      </c>
      <c r="D214" s="1355">
        <f>REGV!AC214</f>
        <v>145.90700000000001</v>
      </c>
    </row>
    <row r="215" spans="1:4" x14ac:dyDescent="0.25">
      <c r="A215" s="969">
        <f>REGV!A215</f>
        <v>2011.01</v>
      </c>
      <c r="B215" s="1325">
        <f>REGV!$BD215</f>
        <v>1553.0101057357806</v>
      </c>
      <c r="C215" s="1354">
        <f>REGV!B215</f>
        <v>104.339</v>
      </c>
      <c r="D215" s="1355">
        <f>REGV!AC215</f>
        <v>145.33199999999999</v>
      </c>
    </row>
    <row r="216" spans="1:4" x14ac:dyDescent="0.25">
      <c r="A216" s="969">
        <f>REGV!A216</f>
        <v>2011.02</v>
      </c>
      <c r="B216" s="1325">
        <f>REGV!$BD216</f>
        <v>1395.9327002477307</v>
      </c>
      <c r="C216" s="1354">
        <f>REGV!B216</f>
        <v>60.398000000000003</v>
      </c>
      <c r="D216" s="1355">
        <f>REGV!AC216</f>
        <v>138.91200000000001</v>
      </c>
    </row>
    <row r="217" spans="1:4" x14ac:dyDescent="0.25">
      <c r="A217" s="969">
        <f>REGV!A217</f>
        <v>2011.03</v>
      </c>
      <c r="B217" s="1325">
        <f>REGV!$BD217</f>
        <v>1019.745286128655</v>
      </c>
      <c r="C217" s="1354">
        <f>REGV!B217</f>
        <v>67.828999999999994</v>
      </c>
      <c r="D217" s="1355">
        <f>REGV!AC217</f>
        <v>138.738</v>
      </c>
    </row>
    <row r="218" spans="1:4" x14ac:dyDescent="0.25">
      <c r="A218" s="969">
        <f>REGV!A218</f>
        <v>2011.04</v>
      </c>
      <c r="B218" s="1325">
        <f>REGV!$BD218</f>
        <v>988.67942990159452</v>
      </c>
      <c r="C218" s="1354">
        <f>REGV!B218</f>
        <v>65.594999999999999</v>
      </c>
      <c r="D218" s="1355">
        <f>REGV!AC218</f>
        <v>134.708</v>
      </c>
    </row>
    <row r="219" spans="1:4" x14ac:dyDescent="0.25">
      <c r="A219" s="969">
        <f>REGV!A219</f>
        <v>2011.05</v>
      </c>
      <c r="B219" s="1325">
        <f>REGV!$BD219</f>
        <v>990.48944560426912</v>
      </c>
      <c r="C219" s="1354">
        <f>REGV!B219</f>
        <v>68.218000000000004</v>
      </c>
      <c r="D219" s="1355">
        <f>REGV!AC219</f>
        <v>156.99799999999999</v>
      </c>
    </row>
    <row r="220" spans="1:4" x14ac:dyDescent="0.25">
      <c r="A220" s="969">
        <f>REGV!A220</f>
        <v>2011.06</v>
      </c>
      <c r="B220" s="1325">
        <f>REGV!$BD220</f>
        <v>1047.1508508269903</v>
      </c>
      <c r="C220" s="1354">
        <f>REGV!B220</f>
        <v>78.72</v>
      </c>
      <c r="D220" s="1355">
        <f>REGV!AC220</f>
        <v>155.07</v>
      </c>
    </row>
    <row r="221" spans="1:4" x14ac:dyDescent="0.25">
      <c r="A221" s="969">
        <f>REGV!A221</f>
        <v>2011.07</v>
      </c>
      <c r="B221" s="1325">
        <f>REGV!$BD221</f>
        <v>1090.1161829047444</v>
      </c>
      <c r="C221" s="1354">
        <f>REGV!B221</f>
        <v>73.222999999999999</v>
      </c>
      <c r="D221" s="1355">
        <f>REGV!AC221</f>
        <v>158.81800000000001</v>
      </c>
    </row>
    <row r="222" spans="1:4" x14ac:dyDescent="0.25">
      <c r="A222" s="969">
        <f>REGV!A222</f>
        <v>2011.08</v>
      </c>
      <c r="B222" s="1325">
        <f>REGV!$BD222</f>
        <v>1124.8189161021371</v>
      </c>
      <c r="C222" s="1354">
        <f>REGV!B222</f>
        <v>80.245999999999995</v>
      </c>
      <c r="D222" s="1355">
        <f>REGV!AC222</f>
        <v>172.34200000000001</v>
      </c>
    </row>
    <row r="223" spans="1:4" x14ac:dyDescent="0.25">
      <c r="A223" s="969">
        <f>REGV!A223</f>
        <v>2011.09</v>
      </c>
      <c r="B223" s="1325">
        <f>REGV!$BD223</f>
        <v>1300.929948363899</v>
      </c>
      <c r="C223" s="1354">
        <f>REGV!B223</f>
        <v>84.582999999999998</v>
      </c>
      <c r="D223" s="1355">
        <f>REGV!AC223</f>
        <v>170.71</v>
      </c>
    </row>
    <row r="224" spans="1:4" x14ac:dyDescent="0.25">
      <c r="A224" s="969">
        <f>REGV!A224</f>
        <v>2011.1</v>
      </c>
      <c r="B224" s="1325">
        <f>REGV!$BD224</f>
        <v>1589.8580053902924</v>
      </c>
      <c r="C224" s="1354">
        <f>REGV!B224</f>
        <v>72.659000000000006</v>
      </c>
      <c r="D224" s="1355">
        <f>REGV!AC224</f>
        <v>154.18899999999999</v>
      </c>
    </row>
    <row r="225" spans="1:4" x14ac:dyDescent="0.25">
      <c r="A225" s="969">
        <f>REGV!A225</f>
        <v>2011.11</v>
      </c>
      <c r="B225" s="1325">
        <f>REGV!$BD225</f>
        <v>1340.7758909351833</v>
      </c>
      <c r="C225" s="1354">
        <f>REGV!B225</f>
        <v>65.995999999999995</v>
      </c>
      <c r="D225" s="1355">
        <f>REGV!AC225</f>
        <v>157.06899999999999</v>
      </c>
    </row>
    <row r="226" spans="1:4" x14ac:dyDescent="0.25">
      <c r="A226" s="969">
        <f>REGV!A226</f>
        <v>2011.12</v>
      </c>
      <c r="B226" s="1325">
        <f>REGV!$BD226</f>
        <v>1232.9130667827792</v>
      </c>
      <c r="C226" s="1354">
        <f>REGV!B226</f>
        <v>39.014000000000003</v>
      </c>
      <c r="D226" s="1355">
        <f>REGV!AC226</f>
        <v>150.779</v>
      </c>
    </row>
    <row r="227" spans="1:4" x14ac:dyDescent="0.25">
      <c r="A227" s="969">
        <f>REGV!A227</f>
        <v>2012.01</v>
      </c>
      <c r="B227" s="1325">
        <f>REGV!$BD227</f>
        <v>1214.6835008044166</v>
      </c>
      <c r="C227" s="1354">
        <f>REGV!B227</f>
        <v>113.121</v>
      </c>
      <c r="D227" s="1355">
        <f>REGV!AC227</f>
        <v>152.184</v>
      </c>
    </row>
    <row r="228" spans="1:4" x14ac:dyDescent="0.25">
      <c r="A228" s="969">
        <f>REGV!A228</f>
        <v>2012.02</v>
      </c>
      <c r="B228" s="1325">
        <f>REGV!$BD228</f>
        <v>1010.9145334434353</v>
      </c>
      <c r="C228" s="1354">
        <f>REGV!B228</f>
        <v>58.423999999999999</v>
      </c>
      <c r="D228" s="1355">
        <f>REGV!AC228</f>
        <v>123.044</v>
      </c>
    </row>
    <row r="229" spans="1:4" x14ac:dyDescent="0.25">
      <c r="A229" s="969">
        <f>REGV!A229</f>
        <v>2012.03</v>
      </c>
      <c r="B229" s="1325">
        <f>REGV!$BD229</f>
        <v>761.17189053754612</v>
      </c>
      <c r="C229" s="1354">
        <f>REGV!B229</f>
        <v>82.57</v>
      </c>
      <c r="D229" s="1355">
        <f>REGV!AC229</f>
        <v>155.58099999999999</v>
      </c>
    </row>
    <row r="230" spans="1:4" x14ac:dyDescent="0.25">
      <c r="A230" s="969">
        <f>REGV!A230</f>
        <v>2012.04</v>
      </c>
      <c r="B230" s="1325">
        <f>REGV!$BD230</f>
        <v>760.654799379829</v>
      </c>
      <c r="C230" s="1354">
        <f>REGV!B230</f>
        <v>61.103000000000002</v>
      </c>
      <c r="D230" s="1355">
        <f>REGV!AC230</f>
        <v>120.625</v>
      </c>
    </row>
    <row r="231" spans="1:4" x14ac:dyDescent="0.25">
      <c r="A231" s="969">
        <f>REGV!A231</f>
        <v>2012.05</v>
      </c>
      <c r="B231" s="1325">
        <f>REGV!$BD231</f>
        <v>785.45813036418474</v>
      </c>
      <c r="C231" s="1354">
        <f>REGV!B231</f>
        <v>76.727999999999994</v>
      </c>
      <c r="D231" s="1355">
        <f>REGV!AC231</f>
        <v>153.33099999999999</v>
      </c>
    </row>
    <row r="232" spans="1:4" x14ac:dyDescent="0.25">
      <c r="A232" s="969">
        <f>REGV!A232</f>
        <v>2012.06</v>
      </c>
      <c r="B232" s="1325">
        <f>REGV!$BD232</f>
        <v>842.50133032275858</v>
      </c>
      <c r="C232" s="1354">
        <f>REGV!B232</f>
        <v>69.983000000000004</v>
      </c>
      <c r="D232" s="1355">
        <f>REGV!AC232</f>
        <v>140.54599999999999</v>
      </c>
    </row>
    <row r="233" spans="1:4" x14ac:dyDescent="0.25">
      <c r="A233" s="969">
        <f>REGV!A233</f>
        <v>2012.07</v>
      </c>
      <c r="B233" s="1325">
        <f>REGV!$BD233</f>
        <v>889.86123958818234</v>
      </c>
      <c r="C233" s="1354">
        <f>REGV!B233</f>
        <v>74.400999999999996</v>
      </c>
      <c r="D233" s="1355">
        <f>REGV!AC233</f>
        <v>158.75</v>
      </c>
    </row>
    <row r="234" spans="1:4" x14ac:dyDescent="0.25">
      <c r="A234" s="969">
        <f>REGV!A234</f>
        <v>2012.08</v>
      </c>
      <c r="B234" s="1325">
        <f>REGV!$BD234</f>
        <v>931.58025013027623</v>
      </c>
      <c r="C234" s="1354">
        <f>REGV!B234</f>
        <v>76.771000000000001</v>
      </c>
      <c r="D234" s="1355">
        <f>REGV!AC234</f>
        <v>169.363</v>
      </c>
    </row>
    <row r="235" spans="1:4" x14ac:dyDescent="0.25">
      <c r="A235" s="969">
        <f>REGV!A235</f>
        <v>2012.09</v>
      </c>
      <c r="B235" s="1325">
        <f>REGV!$BD235</f>
        <v>1104.9572264307226</v>
      </c>
      <c r="C235" s="1354">
        <f>REGV!B235</f>
        <v>64.775999999999996</v>
      </c>
      <c r="D235" s="1355">
        <f>REGV!AC235</f>
        <v>144.596</v>
      </c>
    </row>
    <row r="236" spans="1:4" x14ac:dyDescent="0.25">
      <c r="A236" s="969">
        <f>REGV!A236</f>
        <v>2012.1</v>
      </c>
      <c r="B236" s="1325">
        <f>REGV!$BD236</f>
        <v>1384.8533517239102</v>
      </c>
      <c r="C236" s="1354">
        <f>REGV!B236</f>
        <v>70.570999999999998</v>
      </c>
      <c r="D236" s="1355">
        <f>REGV!AC236</f>
        <v>160.41</v>
      </c>
    </row>
    <row r="237" spans="1:4" x14ac:dyDescent="0.25">
      <c r="A237" s="969">
        <f>REGV!A237</f>
        <v>2012.11</v>
      </c>
      <c r="B237" s="1325">
        <f>REGV!$BD237</f>
        <v>1197.7206409949772</v>
      </c>
      <c r="C237" s="1354">
        <f>REGV!B237</f>
        <v>58.796999999999997</v>
      </c>
      <c r="D237" s="1355">
        <f>REGV!AC237</f>
        <v>142.702</v>
      </c>
    </row>
    <row r="238" spans="1:4" x14ac:dyDescent="0.25">
      <c r="A238" s="969">
        <f>REGV!A238</f>
        <v>2012.12</v>
      </c>
      <c r="B238" s="1325">
        <f>REGV!$BD238</f>
        <v>1229.1766535651184</v>
      </c>
      <c r="C238" s="1354">
        <f>REGV!B238</f>
        <v>38.143000000000001</v>
      </c>
      <c r="D238" s="1355">
        <f>REGV!AC238</f>
        <v>133.75399999999999</v>
      </c>
    </row>
    <row r="239" spans="1:4" x14ac:dyDescent="0.25">
      <c r="A239" s="969">
        <f>REGV!A239</f>
        <v>2013.01</v>
      </c>
      <c r="B239" s="1325">
        <f>REGV!$BD239</f>
        <v>1351.5355868903741</v>
      </c>
      <c r="C239" s="1354">
        <f>REGV!B239</f>
        <v>110.52500000000001</v>
      </c>
      <c r="D239" s="1355">
        <f>REGV!AC239</f>
        <v>153.852</v>
      </c>
    </row>
    <row r="240" spans="1:4" x14ac:dyDescent="0.25">
      <c r="A240" s="969">
        <f>REGV!A240</f>
        <v>2013.02</v>
      </c>
      <c r="B240" s="1325">
        <f>REGV!$BD240</f>
        <v>1255.3398018166802</v>
      </c>
      <c r="C240" s="1354">
        <f>REGV!B240</f>
        <v>63.783000000000001</v>
      </c>
      <c r="D240" s="1355">
        <f>REGV!AC240</f>
        <v>123.646</v>
      </c>
    </row>
    <row r="241" spans="1:4" x14ac:dyDescent="0.25">
      <c r="A241" s="969">
        <f>REGV!A241</f>
        <v>2013.03</v>
      </c>
      <c r="B241" s="1325">
        <f>REGV!$BD241</f>
        <v>991.32417094907157</v>
      </c>
      <c r="C241" s="1354">
        <f>REGV!B241</f>
        <v>77.561999999999998</v>
      </c>
      <c r="D241" s="1355">
        <f>REGV!AC241</f>
        <v>142.916</v>
      </c>
    </row>
    <row r="242" spans="1:4" x14ac:dyDescent="0.25">
      <c r="A242" s="969">
        <f>REGV!A242</f>
        <v>2013.04</v>
      </c>
      <c r="B242" s="1325">
        <f>REGV!$BD242</f>
        <v>1038.9787346365677</v>
      </c>
      <c r="C242" s="1354">
        <f>REGV!B242</f>
        <v>82.608999999999995</v>
      </c>
      <c r="D242" s="1355">
        <f>REGV!AC242</f>
        <v>151.69200000000001</v>
      </c>
    </row>
    <row r="243" spans="1:4" x14ac:dyDescent="0.25">
      <c r="A243" s="969">
        <f>REGV!A243</f>
        <v>2013.05</v>
      </c>
      <c r="B243" s="1325">
        <f>REGV!$BD243</f>
        <v>1125.1960102064488</v>
      </c>
      <c r="C243" s="1354">
        <f>REGV!B243</f>
        <v>92.736999999999995</v>
      </c>
      <c r="D243" s="1355">
        <f>REGV!AC243</f>
        <v>166.001</v>
      </c>
    </row>
    <row r="244" spans="1:4" x14ac:dyDescent="0.25">
      <c r="A244" s="969">
        <f>REGV!A244</f>
        <v>2013.06</v>
      </c>
      <c r="B244" s="1325">
        <f>REGV!$BD244</f>
        <v>1086.1087334038368</v>
      </c>
      <c r="C244" s="1354">
        <f>REGV!B244</f>
        <v>74.786000000000001</v>
      </c>
      <c r="D244" s="1355">
        <f>REGV!AC244</f>
        <v>136.90299999999999</v>
      </c>
    </row>
    <row r="245" spans="1:4" x14ac:dyDescent="0.25">
      <c r="A245" s="969">
        <f>REGV!A245</f>
        <v>2013.07</v>
      </c>
      <c r="B245" s="1325">
        <f>REGV!$BD245</f>
        <v>1032.3395533676908</v>
      </c>
      <c r="C245" s="1354">
        <f>REGV!B245</f>
        <v>88.432000000000002</v>
      </c>
      <c r="D245" s="1355">
        <f>REGV!AC245</f>
        <v>177.328</v>
      </c>
    </row>
    <row r="246" spans="1:4" x14ac:dyDescent="0.25">
      <c r="A246" s="969">
        <f>REGV!A246</f>
        <v>2013.08</v>
      </c>
      <c r="B246" s="1325">
        <f>REGV!$BD246</f>
        <v>972.5638353309015</v>
      </c>
      <c r="C246" s="1354">
        <f>REGV!B246</f>
        <v>82.725999999999999</v>
      </c>
      <c r="D246" s="1355">
        <f>REGV!AC246</f>
        <v>169.751</v>
      </c>
    </row>
    <row r="247" spans="1:4" x14ac:dyDescent="0.25">
      <c r="A247" s="969">
        <f>REGV!A247</f>
        <v>2013.09</v>
      </c>
      <c r="B247" s="1325">
        <f>REGV!$BD247</f>
        <v>1170.6525309618785</v>
      </c>
      <c r="C247" s="1354">
        <f>REGV!B247</f>
        <v>85.361999999999995</v>
      </c>
      <c r="D247" s="1355">
        <f>REGV!AC247</f>
        <v>165.24700000000001</v>
      </c>
    </row>
    <row r="248" spans="1:4" x14ac:dyDescent="0.25">
      <c r="A248" s="969">
        <f>REGV!A248</f>
        <v>2013.1</v>
      </c>
      <c r="B248" s="1325">
        <f>REGV!$BD248</f>
        <v>1488.9188445166642</v>
      </c>
      <c r="C248" s="1354">
        <f>REGV!B248</f>
        <v>89.751000000000005</v>
      </c>
      <c r="D248" s="1355">
        <f>REGV!AC248</f>
        <v>171.49700000000001</v>
      </c>
    </row>
    <row r="249" spans="1:4" x14ac:dyDescent="0.25">
      <c r="A249" s="969">
        <f>REGV!A249</f>
        <v>2013.11</v>
      </c>
      <c r="B249" s="1325">
        <f>REGV!$BD249</f>
        <v>1306.795025113609</v>
      </c>
      <c r="C249" s="1354">
        <f>REGV!B249</f>
        <v>62.069000000000003</v>
      </c>
      <c r="D249" s="1355">
        <f>REGV!AC249</f>
        <v>147.50299999999999</v>
      </c>
    </row>
    <row r="250" spans="1:4" x14ac:dyDescent="0.25">
      <c r="A250" s="969">
        <f>REGV!A250</f>
        <v>2013.12</v>
      </c>
      <c r="B250" s="1325">
        <f>REGV!$BD250</f>
        <v>1112.1042663703715</v>
      </c>
      <c r="C250" s="1354">
        <f>REGV!B250</f>
        <v>51.012999999999998</v>
      </c>
      <c r="D250" s="1355">
        <f>REGV!AC250</f>
        <v>142.83799999999999</v>
      </c>
    </row>
    <row r="251" spans="1:4" x14ac:dyDescent="0.25">
      <c r="A251" s="969">
        <f>REGV!A251</f>
        <v>2014.01</v>
      </c>
      <c r="B251" s="1325">
        <f>REGV!$BD251</f>
        <v>1014</v>
      </c>
      <c r="C251" s="1354">
        <f>REGV!B251</f>
        <v>109.36</v>
      </c>
      <c r="D251" s="1355">
        <f>REGV!AC251</f>
        <v>162.667</v>
      </c>
    </row>
    <row r="252" spans="1:4" x14ac:dyDescent="0.25">
      <c r="A252" s="969">
        <f>REGV!A252</f>
        <v>2014.02</v>
      </c>
      <c r="B252" s="1325">
        <f>REGV!$BD252</f>
        <v>781</v>
      </c>
      <c r="C252" s="1354">
        <f>REGV!B252</f>
        <v>58.887999999999998</v>
      </c>
      <c r="D252" s="1355">
        <f>REGV!AC252</f>
        <v>138.154</v>
      </c>
    </row>
    <row r="253" spans="1:4" x14ac:dyDescent="0.25">
      <c r="A253" s="969">
        <f>REGV!A253</f>
        <v>2014.03</v>
      </c>
      <c r="B253" s="1325">
        <f>REGV!$BD253</f>
        <v>659</v>
      </c>
      <c r="C253" s="1354">
        <f>REGV!B253</f>
        <v>51.847000000000001</v>
      </c>
      <c r="D253" s="1355">
        <f>REGV!AC253</f>
        <v>122.35</v>
      </c>
    </row>
    <row r="254" spans="1:4" x14ac:dyDescent="0.25">
      <c r="A254" s="969">
        <f>REGV!A254</f>
        <v>2014.04</v>
      </c>
      <c r="B254" s="1325">
        <f>REGV!$BD254</f>
        <v>738</v>
      </c>
      <c r="C254" s="1354">
        <f>REGV!B254</f>
        <v>53.759</v>
      </c>
      <c r="D254" s="1355">
        <f>REGV!AC254</f>
        <v>126.714</v>
      </c>
    </row>
    <row r="255" spans="1:4" x14ac:dyDescent="0.25">
      <c r="A255" s="969">
        <f>REGV!A255</f>
        <v>2014.05</v>
      </c>
      <c r="B255" s="1325">
        <f>REGV!$BD255</f>
        <v>854</v>
      </c>
      <c r="C255" s="1354">
        <f>REGV!B255</f>
        <v>56.761000000000003</v>
      </c>
      <c r="D255" s="1355">
        <f>REGV!AC255</f>
        <v>128.059</v>
      </c>
    </row>
    <row r="256" spans="1:4" x14ac:dyDescent="0.25">
      <c r="A256" s="969">
        <f>REGV!A256</f>
        <v>2014.06</v>
      </c>
      <c r="B256" s="1325">
        <f>REGV!$BD256</f>
        <v>852</v>
      </c>
      <c r="C256" s="1354">
        <f>REGV!B256</f>
        <v>53.457999999999998</v>
      </c>
      <c r="D256" s="1355">
        <f>REGV!AC256</f>
        <v>118.17400000000001</v>
      </c>
    </row>
    <row r="257" spans="1:4" x14ac:dyDescent="0.25">
      <c r="A257" s="969">
        <f>REGV!A257</f>
        <v>2014.07</v>
      </c>
      <c r="B257" s="1325">
        <f>REGV!$BD257</f>
        <v>837</v>
      </c>
      <c r="C257" s="1354">
        <f>REGV!B257</f>
        <v>61.616999999999997</v>
      </c>
      <c r="D257" s="1355">
        <f>REGV!AC257</f>
        <v>141.99199999999999</v>
      </c>
    </row>
    <row r="258" spans="1:4" x14ac:dyDescent="0.25">
      <c r="A258" s="969">
        <f>REGV!A258</f>
        <v>2014.08</v>
      </c>
      <c r="B258" s="1325">
        <f>REGV!$BD258</f>
        <v>815</v>
      </c>
      <c r="C258" s="1354">
        <f>REGV!B258</f>
        <v>58.502000000000002</v>
      </c>
      <c r="D258" s="1355">
        <f>REGV!AC258</f>
        <v>134.88499999999999</v>
      </c>
    </row>
    <row r="259" spans="1:4" x14ac:dyDescent="0.25">
      <c r="A259" s="969">
        <f>REGV!A259</f>
        <v>2014.09</v>
      </c>
      <c r="B259" s="1325">
        <f>REGV!$BD259</f>
        <v>911</v>
      </c>
      <c r="C259" s="1354">
        <f>REGV!B259</f>
        <v>59.570999999999998</v>
      </c>
      <c r="D259" s="1355">
        <f>REGV!AC259</f>
        <v>154.23699999999999</v>
      </c>
    </row>
    <row r="260" spans="1:4" x14ac:dyDescent="0.25">
      <c r="A260" s="969">
        <f>REGV!A260</f>
        <v>2014.1</v>
      </c>
      <c r="B260" s="1325">
        <f>REGV!$BD260</f>
        <v>1076</v>
      </c>
      <c r="C260" s="1354">
        <f>REGV!B260</f>
        <v>54.456000000000003</v>
      </c>
      <c r="D260" s="1355">
        <f>REGV!AC260</f>
        <v>154.72200000000001</v>
      </c>
    </row>
    <row r="261" spans="1:4" x14ac:dyDescent="0.25">
      <c r="A261" s="969">
        <f>REGV!A261</f>
        <v>2014.11</v>
      </c>
      <c r="B261" s="1325">
        <f>REGV!$BD261</f>
        <v>877</v>
      </c>
      <c r="C261" s="1354">
        <f>REGV!B261</f>
        <v>39.975000000000001</v>
      </c>
      <c r="D261" s="1355">
        <f>REGV!AC261</f>
        <v>126.62</v>
      </c>
    </row>
    <row r="262" spans="1:4" x14ac:dyDescent="0.25">
      <c r="A262" s="969">
        <f>REGV!A262</f>
        <v>2014.12</v>
      </c>
      <c r="B262" s="1325">
        <f>REGV!$BD262</f>
        <v>889</v>
      </c>
      <c r="C262" s="1354">
        <f>REGV!B262</f>
        <v>30.286000000000001</v>
      </c>
      <c r="D262" s="1355">
        <f>REGV!AC262</f>
        <v>138.81</v>
      </c>
    </row>
    <row r="263" spans="1:4" x14ac:dyDescent="0.25">
      <c r="A263" s="969">
        <f>REGV!A263</f>
        <v>2015.01</v>
      </c>
      <c r="B263" s="1325">
        <f>REGV!$BD263</f>
        <v>778</v>
      </c>
      <c r="C263" s="1354">
        <f>REGV!B263</f>
        <v>67.248000000000005</v>
      </c>
      <c r="D263" s="1355">
        <f>REGV!AC263</f>
        <v>144.44399999999999</v>
      </c>
    </row>
    <row r="264" spans="1:4" x14ac:dyDescent="0.25">
      <c r="A264" s="969">
        <f>REGV!A264</f>
        <v>2015.02</v>
      </c>
      <c r="B264" s="1325">
        <f>REGV!$BD264</f>
        <v>615</v>
      </c>
      <c r="C264" s="1354">
        <f>REGV!B264</f>
        <v>43.838999999999999</v>
      </c>
      <c r="D264" s="1355">
        <f>REGV!AC264</f>
        <v>122.953</v>
      </c>
    </row>
    <row r="265" spans="1:4" x14ac:dyDescent="0.25">
      <c r="A265" s="969">
        <f>REGV!A265</f>
        <v>2015.03</v>
      </c>
      <c r="B265" s="1325">
        <f>REGV!$BD265</f>
        <v>713</v>
      </c>
      <c r="C265" s="1354">
        <f>REGV!B265</f>
        <v>50.326000000000001</v>
      </c>
      <c r="D265" s="1355">
        <f>REGV!AC265</f>
        <v>138.80199999999999</v>
      </c>
    </row>
    <row r="266" spans="1:4" x14ac:dyDescent="0.25">
      <c r="A266" s="969">
        <f>REGV!A266</f>
        <v>2015.04</v>
      </c>
      <c r="B266" s="1325">
        <f>REGV!$BD266</f>
        <v>817</v>
      </c>
      <c r="C266" s="1354">
        <f>REGV!B266</f>
        <v>53.325000000000003</v>
      </c>
      <c r="D266" s="1355">
        <f>REGV!AC266</f>
        <v>144.20599999999999</v>
      </c>
    </row>
    <row r="267" spans="1:4" x14ac:dyDescent="0.25">
      <c r="A267" s="969">
        <f>REGV!A267</f>
        <v>2015.05</v>
      </c>
      <c r="B267" s="1325">
        <f>REGV!$BD267</f>
        <v>777</v>
      </c>
      <c r="C267" s="1354">
        <f>REGV!B267</f>
        <v>48.991999999999997</v>
      </c>
      <c r="D267" s="1355">
        <f>REGV!AC267</f>
        <v>135.19</v>
      </c>
    </row>
    <row r="268" spans="1:4" x14ac:dyDescent="0.25">
      <c r="A268" s="969">
        <f>REGV!A268</f>
        <v>2015.06</v>
      </c>
      <c r="B268" s="1325">
        <f>REGV!$BD268</f>
        <v>999</v>
      </c>
      <c r="C268" s="1354">
        <f>REGV!B268</f>
        <v>58.930999999999997</v>
      </c>
      <c r="D268" s="1355">
        <f>REGV!AC268</f>
        <v>151.934</v>
      </c>
    </row>
    <row r="269" spans="1:4" x14ac:dyDescent="0.25">
      <c r="A269" s="969">
        <f>REGV!A269</f>
        <v>2015.07</v>
      </c>
      <c r="B269" s="1325">
        <f>REGV!$BD269</f>
        <v>889</v>
      </c>
      <c r="C269" s="1354">
        <f>REGV!B269</f>
        <v>61.963999999999999</v>
      </c>
      <c r="D269" s="1355">
        <f>REGV!AC269</f>
        <v>166.846</v>
      </c>
    </row>
    <row r="270" spans="1:4" x14ac:dyDescent="0.25">
      <c r="A270" s="969">
        <f>REGV!A270</f>
        <v>2015.08</v>
      </c>
      <c r="B270" s="1325">
        <f>REGV!$BD270</f>
        <v>725</v>
      </c>
      <c r="C270" s="1354">
        <f>REGV!B270</f>
        <v>58.994999999999997</v>
      </c>
      <c r="D270" s="1355">
        <f>REGV!AC270</f>
        <v>152.90100000000001</v>
      </c>
    </row>
    <row r="271" spans="1:4" x14ac:dyDescent="0.25">
      <c r="A271" s="969">
        <f>REGV!A271</f>
        <v>2015.09</v>
      </c>
      <c r="B271" s="1325">
        <f>REGV!$BD271</f>
        <v>882</v>
      </c>
      <c r="C271" s="1354">
        <f>REGV!B271</f>
        <v>67.991</v>
      </c>
      <c r="D271" s="1355">
        <f>REGV!AC271</f>
        <v>169.13499999999999</v>
      </c>
    </row>
    <row r="272" spans="1:4" x14ac:dyDescent="0.25">
      <c r="A272" s="969">
        <f>REGV!A272</f>
        <v>2015.1</v>
      </c>
      <c r="B272" s="1325">
        <f>REGV!$BD272</f>
        <v>917</v>
      </c>
      <c r="C272" s="1354">
        <f>REGV!B272</f>
        <v>60.905999999999999</v>
      </c>
      <c r="D272" s="1355">
        <f>REGV!AC272</f>
        <v>162.71100000000001</v>
      </c>
    </row>
    <row r="273" spans="1:4" x14ac:dyDescent="0.25">
      <c r="A273" s="969">
        <f>REGV!A273</f>
        <v>2015.11</v>
      </c>
      <c r="B273" s="1325">
        <f>REGV!$BD273</f>
        <v>976</v>
      </c>
      <c r="C273" s="1354">
        <f>REGV!B273</f>
        <v>52.238999999999997</v>
      </c>
      <c r="D273" s="1355">
        <f>REGV!AC273</f>
        <v>148.571</v>
      </c>
    </row>
    <row r="274" spans="1:4" x14ac:dyDescent="0.25">
      <c r="A274" s="969">
        <f>REGV!A274</f>
        <v>2015.12</v>
      </c>
      <c r="B274" s="1325">
        <f>REGV!$BD274</f>
        <v>924</v>
      </c>
      <c r="C274" s="1354">
        <f>REGV!B274</f>
        <v>32.405000000000001</v>
      </c>
      <c r="D274" s="1355">
        <f>REGV!AC274</f>
        <v>144.964</v>
      </c>
    </row>
    <row r="275" spans="1:4" x14ac:dyDescent="0.25">
      <c r="A275" s="969">
        <f>REGV!A275</f>
        <v>2016.01</v>
      </c>
      <c r="B275" s="1325">
        <f>REGV!$BD275</f>
        <v>607</v>
      </c>
      <c r="C275" s="1354">
        <f>REGV!B275</f>
        <v>57.948</v>
      </c>
      <c r="D275" s="1355">
        <f>REGV!AC275</f>
        <v>127.872</v>
      </c>
    </row>
    <row r="276" spans="1:4" x14ac:dyDescent="0.25">
      <c r="A276" s="969">
        <f>REGV!A276</f>
        <v>2016.02</v>
      </c>
      <c r="B276" s="1325">
        <f>REGV!$BD276</f>
        <v>518</v>
      </c>
      <c r="C276" s="1354">
        <f>REGV!B276</f>
        <v>48.143999999999998</v>
      </c>
      <c r="D276" s="1355">
        <f>REGV!AC276</f>
        <v>109.11499999999999</v>
      </c>
    </row>
    <row r="277" spans="1:4" x14ac:dyDescent="0.25">
      <c r="A277" s="969">
        <f>REGV!A277</f>
        <v>2016.03</v>
      </c>
      <c r="B277" s="1325">
        <f>REGV!$BD277</f>
        <v>602</v>
      </c>
      <c r="C277" s="1354">
        <f>REGV!B277</f>
        <v>56.427999999999997</v>
      </c>
      <c r="D277" s="1355">
        <f>REGV!AC277</f>
        <v>129.84100000000001</v>
      </c>
    </row>
    <row r="278" spans="1:4" x14ac:dyDescent="0.25">
      <c r="A278" s="969">
        <f>REGV!A278</f>
        <v>2016.04</v>
      </c>
      <c r="B278" s="1325">
        <f>REGV!$BD278</f>
        <v>695</v>
      </c>
      <c r="C278" s="1354">
        <f>REGV!B278</f>
        <v>61.100999999999999</v>
      </c>
      <c r="D278" s="1355">
        <f>REGV!AC278</f>
        <v>123.857</v>
      </c>
    </row>
    <row r="279" spans="1:4" x14ac:dyDescent="0.25">
      <c r="A279" s="969">
        <f>REGV!A279</f>
        <v>2016.05</v>
      </c>
      <c r="B279" s="1325">
        <f>REGV!$BD279</f>
        <v>817</v>
      </c>
      <c r="C279" s="1354">
        <f>REGV!B279</f>
        <v>60.874000000000002</v>
      </c>
      <c r="D279" s="1355">
        <f>REGV!AC279</f>
        <v>120.539</v>
      </c>
    </row>
    <row r="280" spans="1:4" x14ac:dyDescent="0.25">
      <c r="A280" s="969">
        <f>REGV!A280</f>
        <v>2016.06</v>
      </c>
      <c r="B280" s="1325">
        <f>REGV!$BD280</f>
        <v>984</v>
      </c>
      <c r="C280" s="1354">
        <f>REGV!B280</f>
        <v>54.628</v>
      </c>
      <c r="D280" s="1355">
        <f>REGV!AC280</f>
        <v>106.66</v>
      </c>
    </row>
    <row r="281" spans="1:4" x14ac:dyDescent="0.25">
      <c r="A281" s="969">
        <f>REGV!A281</f>
        <v>2016.07</v>
      </c>
      <c r="B281" s="1325">
        <f>REGV!$BD281</f>
        <v>769</v>
      </c>
      <c r="C281" s="1354">
        <f>REGV!B281</f>
        <v>63.768000000000001</v>
      </c>
      <c r="D281" s="1355">
        <f>REGV!AC281</f>
        <v>126.253</v>
      </c>
    </row>
    <row r="282" spans="1:4" x14ac:dyDescent="0.25">
      <c r="A282" s="969">
        <f>REGV!A282</f>
        <v>2016.08</v>
      </c>
      <c r="B282" s="1325">
        <f>REGV!$BD282</f>
        <v>917</v>
      </c>
      <c r="C282" s="1354">
        <f>REGV!B282</f>
        <v>73.049000000000007</v>
      </c>
      <c r="D282" s="1355">
        <f>REGV!AC282</f>
        <v>139.94999999999999</v>
      </c>
    </row>
    <row r="283" spans="1:4" x14ac:dyDescent="0.25">
      <c r="A283" s="969">
        <f>REGV!A283</f>
        <v>2016.09</v>
      </c>
      <c r="B283" s="1325">
        <f>REGV!$BD283</f>
        <v>1040</v>
      </c>
      <c r="C283" s="1354">
        <f>REGV!B283</f>
        <v>71.200999999999993</v>
      </c>
      <c r="D283" s="1355">
        <f>REGV!AC283</f>
        <v>136.542</v>
      </c>
    </row>
    <row r="284" spans="1:4" x14ac:dyDescent="0.25">
      <c r="A284" s="969">
        <f>REGV!A284</f>
        <v>2016.1</v>
      </c>
      <c r="B284" s="1325">
        <f>REGV!$BD284</f>
        <v>1132</v>
      </c>
      <c r="C284" s="1354">
        <f>REGV!B284</f>
        <v>63.713000000000001</v>
      </c>
      <c r="D284" s="1355">
        <f>REGV!AC284</f>
        <v>125.869</v>
      </c>
    </row>
    <row r="285" spans="1:4" x14ac:dyDescent="0.25">
      <c r="A285" s="969">
        <f>REGV!A285</f>
        <v>2016.11</v>
      </c>
      <c r="B285" s="1325">
        <f>REGV!$BD285</f>
        <v>1264</v>
      </c>
      <c r="C285" s="1354">
        <f>REGV!B285</f>
        <v>59.951999999999998</v>
      </c>
      <c r="D285" s="1355">
        <f>REGV!AC285</f>
        <v>130.40199999999999</v>
      </c>
    </row>
    <row r="286" spans="1:4" x14ac:dyDescent="0.25">
      <c r="A286" s="969">
        <f>REGV!A286</f>
        <v>2016.12</v>
      </c>
      <c r="B286" s="1325">
        <f>REGV!$BD286</f>
        <v>1403</v>
      </c>
      <c r="C286" s="1354">
        <f>REGV!B286</f>
        <v>40.825000000000003</v>
      </c>
      <c r="D286" s="1355">
        <f>REGV!AC286</f>
        <v>143.21199999999999</v>
      </c>
    </row>
    <row r="287" spans="1:4" x14ac:dyDescent="0.25">
      <c r="A287" s="969">
        <f>REGV!A287</f>
        <v>2017.01</v>
      </c>
      <c r="B287" s="1325">
        <f>REGV!$BD287</f>
        <v>1286</v>
      </c>
      <c r="C287" s="1354">
        <f>REGV!B287</f>
        <v>95.361999999999995</v>
      </c>
      <c r="D287" s="1355">
        <f>REGV!AC287</f>
        <v>144.79900000000001</v>
      </c>
    </row>
    <row r="288" spans="1:4" x14ac:dyDescent="0.25">
      <c r="A288" s="969">
        <f>REGV!A288</f>
        <v>2017.02</v>
      </c>
      <c r="B288" s="1325">
        <f>REGV!$BD288</f>
        <v>784</v>
      </c>
      <c r="C288" s="1354">
        <f>REGV!B288</f>
        <v>59.073999999999998</v>
      </c>
      <c r="D288" s="1355">
        <f>REGV!AC288</f>
        <v>116.259</v>
      </c>
    </row>
    <row r="289" spans="1:4" x14ac:dyDescent="0.25">
      <c r="A289" s="969">
        <f>REGV!A289</f>
        <v>2017.03</v>
      </c>
      <c r="B289" s="1325">
        <f>REGV!$BD289</f>
        <v>1048</v>
      </c>
      <c r="C289" s="1354">
        <f>REGV!B289</f>
        <v>78.376000000000005</v>
      </c>
      <c r="D289" s="1355">
        <f>REGV!AC289</f>
        <v>151.96199999999999</v>
      </c>
    </row>
    <row r="290" spans="1:4" x14ac:dyDescent="0.25">
      <c r="A290" s="969">
        <f>REGV!A290</f>
        <v>2017.04</v>
      </c>
      <c r="B290" s="1325">
        <f>REGV!$BD290</f>
        <v>956</v>
      </c>
      <c r="C290" s="1354">
        <f>REGV!B290</f>
        <v>65.099000000000004</v>
      </c>
      <c r="D290" s="1355">
        <f>REGV!AC290</f>
        <v>125.03</v>
      </c>
    </row>
    <row r="291" spans="1:4" x14ac:dyDescent="0.25">
      <c r="A291" s="969">
        <f>REGV!A291</f>
        <v>2017.05</v>
      </c>
      <c r="B291" s="1325">
        <f>REGV!$BD291</f>
        <v>1359</v>
      </c>
      <c r="C291" s="1354">
        <f>REGV!B291</f>
        <v>77.742999999999995</v>
      </c>
      <c r="D291" s="1355">
        <f>REGV!AC291</f>
        <v>143.66900000000001</v>
      </c>
    </row>
    <row r="292" spans="1:4" x14ac:dyDescent="0.25">
      <c r="A292" s="969">
        <f>REGV!A292</f>
        <v>2017.06</v>
      </c>
      <c r="B292" s="1325">
        <f>REGV!$BD292</f>
        <v>1417</v>
      </c>
      <c r="C292" s="1354">
        <f>REGV!B292</f>
        <v>78.498000000000005</v>
      </c>
      <c r="D292" s="1355">
        <f>REGV!AC292</f>
        <v>137.17599999999999</v>
      </c>
    </row>
    <row r="293" spans="1:4" x14ac:dyDescent="0.25">
      <c r="A293" s="969">
        <f>REGV!A293</f>
        <v>2017.07</v>
      </c>
      <c r="B293" s="1325">
        <f>REGV!$BD293</f>
        <v>1442</v>
      </c>
      <c r="C293" s="1354">
        <f>REGV!B293</f>
        <v>80.956999999999994</v>
      </c>
      <c r="D293" s="1355">
        <f>REGV!AC293</f>
        <v>157.71799999999999</v>
      </c>
    </row>
    <row r="294" spans="1:4" x14ac:dyDescent="0.25">
      <c r="A294" s="969">
        <f>REGV!A294</f>
        <v>2017.08</v>
      </c>
      <c r="B294" s="1325">
        <f>REGV!$BD294</f>
        <v>1394</v>
      </c>
      <c r="C294" s="1354">
        <f>REGV!B294</f>
        <v>87.361999999999995</v>
      </c>
      <c r="D294" s="1355">
        <f>REGV!AC294</f>
        <v>164.94900000000001</v>
      </c>
    </row>
    <row r="295" spans="1:4" x14ac:dyDescent="0.25">
      <c r="A295" s="969">
        <f>REGV!A295</f>
        <v>2017.09</v>
      </c>
      <c r="B295" s="1325">
        <f>REGV!$BD295</f>
        <v>1354</v>
      </c>
      <c r="C295" s="1354">
        <f>REGV!B295</f>
        <v>80.396000000000001</v>
      </c>
      <c r="D295" s="1355">
        <f>REGV!AC295</f>
        <v>161.06800000000001</v>
      </c>
    </row>
    <row r="296" spans="1:4" x14ac:dyDescent="0.25">
      <c r="A296" s="969">
        <f>REGV!A296</f>
        <v>2017.1</v>
      </c>
      <c r="B296" s="1325">
        <f>REGV!$BD296</f>
        <v>1447</v>
      </c>
      <c r="C296" s="1354">
        <f>REGV!B296</f>
        <v>78.716999999999999</v>
      </c>
      <c r="D296" s="1355">
        <f>REGV!AC296</f>
        <v>159.15299999999999</v>
      </c>
    </row>
    <row r="297" spans="1:4" x14ac:dyDescent="0.25">
      <c r="A297" s="969">
        <f>REGV!A297</f>
        <v>2017.11</v>
      </c>
      <c r="B297" s="1325">
        <f>REGV!$BD297</f>
        <v>1676</v>
      </c>
      <c r="C297" s="1354">
        <f>REGV!B297</f>
        <v>73.349999999999994</v>
      </c>
      <c r="D297" s="1355">
        <f>REGV!AC297</f>
        <v>159.00700000000001</v>
      </c>
    </row>
    <row r="298" spans="1:4" x14ac:dyDescent="0.25">
      <c r="A298" s="969">
        <f>REGV!A298</f>
        <v>2017.12</v>
      </c>
      <c r="B298" s="1325">
        <f>REGV!$BD298</f>
        <v>1431</v>
      </c>
      <c r="C298" s="1354">
        <f>REGV!B298</f>
        <v>47.798999999999999</v>
      </c>
      <c r="D298" s="1355">
        <f>REGV!AC298</f>
        <v>157.25899999999999</v>
      </c>
    </row>
    <row r="299" spans="1:4" x14ac:dyDescent="0.25">
      <c r="A299" s="969">
        <f>REGV!A299</f>
        <v>2018.01</v>
      </c>
      <c r="B299" s="1325">
        <f>REGV!$BD299</f>
        <v>1233</v>
      </c>
      <c r="C299" s="1354">
        <f>REGV!B299</f>
        <v>120.80500000000001</v>
      </c>
      <c r="D299" s="1355">
        <f>REGV!AC299</f>
        <v>165.054</v>
      </c>
    </row>
    <row r="300" spans="1:4" x14ac:dyDescent="0.25">
      <c r="A300" s="969">
        <f>REGV!A300</f>
        <v>2018.02</v>
      </c>
      <c r="B300" s="1325">
        <f>REGV!$BD300</f>
        <v>883</v>
      </c>
      <c r="C300" s="1354">
        <f>REGV!B300</f>
        <v>69.811999999999998</v>
      </c>
      <c r="D300" s="1355">
        <f>REGV!AC300</f>
        <v>130.84399999999999</v>
      </c>
    </row>
    <row r="301" spans="1:4" x14ac:dyDescent="0.25">
      <c r="A301" s="969">
        <f>REGV!A301</f>
        <v>2018.03</v>
      </c>
      <c r="B301" s="1325">
        <f>REGV!$BD301</f>
        <v>1037</v>
      </c>
      <c r="C301" s="1354">
        <f>REGV!B301</f>
        <v>85.634</v>
      </c>
      <c r="D301" s="1355">
        <f>REGV!AC301</f>
        <v>150.893</v>
      </c>
    </row>
    <row r="302" spans="1:4" x14ac:dyDescent="0.25">
      <c r="A302" s="969">
        <f>REGV!A302</f>
        <v>2018.04</v>
      </c>
      <c r="B302" s="1325">
        <f>REGV!$BD302</f>
        <v>1035</v>
      </c>
      <c r="C302" s="1354">
        <f>REGV!B302</f>
        <v>77.804000000000002</v>
      </c>
      <c r="D302" s="1355">
        <f>REGV!AC302</f>
        <v>142.89599999999999</v>
      </c>
    </row>
    <row r="303" spans="1:4" x14ac:dyDescent="0.25">
      <c r="A303" s="969">
        <f>REGV!A303</f>
        <v>2018.05</v>
      </c>
      <c r="B303" s="1325">
        <f>REGV!$BD303</f>
        <v>1240</v>
      </c>
      <c r="C303" s="1354">
        <f>REGV!B303</f>
        <v>83.424000000000007</v>
      </c>
      <c r="D303" s="1355">
        <f>REGV!AC303</f>
        <v>155.69800000000001</v>
      </c>
    </row>
    <row r="304" spans="1:4" x14ac:dyDescent="0.25">
      <c r="A304" s="969">
        <f>REGV!A304</f>
        <v>2018.06</v>
      </c>
      <c r="B304" s="1325">
        <f>REGV!$BD304</f>
        <v>963</v>
      </c>
      <c r="C304" s="1354">
        <f>REGV!B304</f>
        <v>64.801000000000002</v>
      </c>
      <c r="D304" s="1355">
        <f>REGV!AC304</f>
        <v>131.626</v>
      </c>
    </row>
    <row r="305" spans="1:4" x14ac:dyDescent="0.25">
      <c r="A305" s="969">
        <f>REGV!A305</f>
        <v>2018.07</v>
      </c>
      <c r="B305" s="1325">
        <f>REGV!$BD305</f>
        <v>1010</v>
      </c>
      <c r="C305" s="1354">
        <f>REGV!B305</f>
        <v>67.366</v>
      </c>
      <c r="D305" s="1355">
        <f>REGV!AC305</f>
        <v>153.77500000000001</v>
      </c>
    </row>
    <row r="306" spans="1:4" x14ac:dyDescent="0.25">
      <c r="A306" s="969">
        <f>REGV!A306</f>
        <v>2018.08</v>
      </c>
      <c r="B306" s="1325">
        <f>REGV!$BD306</f>
        <v>974</v>
      </c>
      <c r="C306" s="1354">
        <f>REGV!B306</f>
        <v>65.658000000000001</v>
      </c>
      <c r="D306" s="1355">
        <f>REGV!AC306</f>
        <v>162.126</v>
      </c>
    </row>
    <row r="307" spans="1:4" x14ac:dyDescent="0.25">
      <c r="A307" s="969">
        <f>REGV!A307</f>
        <v>2018.09</v>
      </c>
      <c r="B307" s="1325">
        <f>REGV!$BD307</f>
        <v>837</v>
      </c>
      <c r="C307" s="1354">
        <f>REGV!B307</f>
        <v>52.896999999999998</v>
      </c>
      <c r="D307" s="1355">
        <f>REGV!AC307</f>
        <v>141.69300000000001</v>
      </c>
    </row>
    <row r="308" spans="1:4" x14ac:dyDescent="0.25">
      <c r="A308" s="969">
        <f>REGV!A308</f>
        <v>2018.1</v>
      </c>
      <c r="B308" s="1325">
        <f>REGV!$BD308</f>
        <v>914</v>
      </c>
      <c r="C308" s="1354">
        <f>REGV!B308</f>
        <v>48.777000000000001</v>
      </c>
      <c r="D308" s="1355">
        <f>REGV!AC308</f>
        <v>143.46100000000001</v>
      </c>
    </row>
    <row r="309" spans="1:4" x14ac:dyDescent="0.25">
      <c r="A309" s="969">
        <f>REGV!A309</f>
        <v>2018.11</v>
      </c>
      <c r="B309" s="1325">
        <f>REGV!$BD309</f>
        <v>803</v>
      </c>
      <c r="C309" s="1354">
        <f>REGV!B309</f>
        <v>39.914000000000001</v>
      </c>
      <c r="D309" s="1355">
        <f>REGV!AC309</f>
        <v>127.108</v>
      </c>
    </row>
    <row r="310" spans="1:4" x14ac:dyDescent="0.25">
      <c r="A310" s="969">
        <f>REGV!A310</f>
        <v>2018.12</v>
      </c>
      <c r="B310" s="1325">
        <f>REGV!$BD310</f>
        <v>677</v>
      </c>
      <c r="C310" s="1354">
        <f>REGV!B310</f>
        <v>28.545000000000002</v>
      </c>
      <c r="D310" s="1355">
        <f>REGV!AC310</f>
        <v>122.881</v>
      </c>
    </row>
    <row r="311" spans="1:4" x14ac:dyDescent="0.25">
      <c r="A311" s="969">
        <f>REGV!A311</f>
        <v>2019.01</v>
      </c>
      <c r="B311" s="1325">
        <f>REGV!$BD311</f>
        <v>578</v>
      </c>
      <c r="C311" s="1354">
        <f>REGV!B311</f>
        <v>60.350999999999999</v>
      </c>
      <c r="D311" s="1355">
        <f>REGV!AC311</f>
        <v>148.61600000000001</v>
      </c>
    </row>
    <row r="312" spans="1:4" x14ac:dyDescent="0.25">
      <c r="A312" s="969">
        <f>REGV!A312</f>
        <v>2019.02</v>
      </c>
      <c r="B312" s="1325">
        <f>REGV!$BD312</f>
        <v>597</v>
      </c>
      <c r="C312" s="1354">
        <f>REGV!B312</f>
        <v>40.293999999999997</v>
      </c>
      <c r="D312" s="1355">
        <f>REGV!AC312</f>
        <v>133.863</v>
      </c>
    </row>
    <row r="313" spans="1:4" x14ac:dyDescent="0.25">
      <c r="A313" s="969">
        <f>REGV!A313</f>
        <v>2019.03</v>
      </c>
      <c r="B313" s="1325">
        <f>REGV!$BD313</f>
        <v>641</v>
      </c>
      <c r="C313" s="1354">
        <f>REGV!B313</f>
        <v>39.281999999999996</v>
      </c>
      <c r="D313" s="1355">
        <f>REGV!AC313</f>
        <v>125.88</v>
      </c>
    </row>
    <row r="314" spans="1:4" x14ac:dyDescent="0.25">
      <c r="A314" s="969">
        <f>REGV!A314</f>
        <v>2019.04</v>
      </c>
      <c r="B314" s="1325">
        <f>REGV!$BD314</f>
        <v>606</v>
      </c>
      <c r="C314" s="1354">
        <f>REGV!B314</f>
        <v>37.497999999999998</v>
      </c>
      <c r="D314" s="1355">
        <f>REGV!AC314</f>
        <v>132.34</v>
      </c>
    </row>
    <row r="315" spans="1:4" x14ac:dyDescent="0.25">
      <c r="A315" s="969">
        <f>REGV!A315</f>
        <v>2019.05</v>
      </c>
      <c r="B315" s="1325">
        <f>REGV!$BD315</f>
        <v>844</v>
      </c>
      <c r="C315" s="1354">
        <f>REGV!B315</f>
        <v>36.959000000000003</v>
      </c>
      <c r="D315" s="1355">
        <f>REGV!AC315</f>
        <v>152.01499999999999</v>
      </c>
    </row>
    <row r="316" spans="1:4" x14ac:dyDescent="0.25">
      <c r="A316" s="969">
        <f>REGV!A316</f>
        <v>2019.06</v>
      </c>
      <c r="B316" s="1325">
        <f>REGV!$BD316</f>
        <v>667</v>
      </c>
      <c r="C316" s="1354">
        <f>REGV!B316</f>
        <v>36.32</v>
      </c>
      <c r="D316" s="1355">
        <f>REGV!AC316</f>
        <v>121.60899999999999</v>
      </c>
    </row>
    <row r="317" spans="1:4" x14ac:dyDescent="0.25">
      <c r="A317" s="969">
        <f>REGV!A317</f>
        <v>2019.07</v>
      </c>
      <c r="B317" s="1325">
        <f>REGV!$BD317</f>
        <v>808</v>
      </c>
      <c r="C317" s="1354">
        <f>REGV!B317</f>
        <v>50.055</v>
      </c>
      <c r="D317" s="1355">
        <f>REGV!AC317</f>
        <v>166.43199999999999</v>
      </c>
    </row>
    <row r="318" spans="1:4" x14ac:dyDescent="0.25">
      <c r="A318" s="969">
        <f>REGV!A318</f>
        <v>2019.08</v>
      </c>
      <c r="B318" s="1325">
        <f>REGV!$BD318</f>
        <v>866</v>
      </c>
      <c r="C318" s="1354">
        <f>REGV!B318</f>
        <v>44.573999999999998</v>
      </c>
      <c r="D318" s="1355">
        <f>REGV!AC318</f>
        <v>161.709</v>
      </c>
    </row>
    <row r="319" spans="1:4" x14ac:dyDescent="0.25">
      <c r="A319" s="969">
        <f>REGV!A319</f>
        <v>2019.09</v>
      </c>
      <c r="B319" s="1325">
        <f>REGV!$BD319</f>
        <v>861</v>
      </c>
      <c r="C319" s="1354">
        <f>REGV!B319</f>
        <v>36.295999999999999</v>
      </c>
      <c r="D319" s="1355">
        <f>REGV!AC319</f>
        <v>152.715</v>
      </c>
    </row>
    <row r="320" spans="1:4" x14ac:dyDescent="0.25">
      <c r="A320" s="969">
        <f>REGV!A320</f>
        <v>2019.1</v>
      </c>
      <c r="B320" s="1325">
        <f>REGV!$BD320</f>
        <v>974</v>
      </c>
      <c r="C320" s="1354">
        <f>REGV!B320</f>
        <v>32.780999999999999</v>
      </c>
      <c r="D320" s="1355">
        <f>REGV!AC320</f>
        <v>153.04</v>
      </c>
    </row>
    <row r="321" spans="1:4" x14ac:dyDescent="0.25">
      <c r="A321" s="969">
        <f>REGV!A321</f>
        <v>2019.11</v>
      </c>
      <c r="B321" s="1325">
        <f>REGV!$BD321</f>
        <v>801</v>
      </c>
      <c r="C321" s="1354">
        <f>REGV!B321</f>
        <v>26.004000000000001</v>
      </c>
      <c r="D321" s="1355">
        <f>REGV!AC321</f>
        <v>128.99600000000001</v>
      </c>
    </row>
    <row r="322" spans="1:4" x14ac:dyDescent="0.25">
      <c r="A322" s="969">
        <f>REGV!A322</f>
        <v>2019.12</v>
      </c>
      <c r="B322" s="1325">
        <f>REGV!$BD322</f>
        <v>702</v>
      </c>
      <c r="C322" s="1354">
        <f>REGV!B322</f>
        <v>21.53</v>
      </c>
      <c r="D322" s="1355">
        <f>REGV!AC322</f>
        <v>141.16900000000001</v>
      </c>
    </row>
    <row r="323" spans="1:4" x14ac:dyDescent="0.25">
      <c r="A323" s="969">
        <f>REGV!A323</f>
        <v>2020.01</v>
      </c>
      <c r="B323" s="1325">
        <f>REGV!$BD323</f>
        <v>603</v>
      </c>
      <c r="C323" s="1354">
        <f>REGV!B323</f>
        <v>45.17</v>
      </c>
      <c r="D323" s="1355">
        <f>REGV!AC323</f>
        <v>153.47800000000001</v>
      </c>
    </row>
    <row r="324" spans="1:4" x14ac:dyDescent="0.25">
      <c r="A324" s="969">
        <f>REGV!A324</f>
        <v>2020.02</v>
      </c>
      <c r="B324" s="1325">
        <f>REGV!$BD324</f>
        <v>487</v>
      </c>
      <c r="C324" s="1354">
        <f>REGV!B324</f>
        <v>27.803999999999998</v>
      </c>
      <c r="D324" s="1355">
        <f>REGV!AC324</f>
        <v>125.06</v>
      </c>
    </row>
    <row r="325" spans="1:4" x14ac:dyDescent="0.25">
      <c r="A325" s="969">
        <f>REGV!A325</f>
        <v>2020.03</v>
      </c>
      <c r="B325" s="1325">
        <f>REGV!$BD325</f>
        <v>427</v>
      </c>
      <c r="C325" s="1354">
        <f>REGV!B325</f>
        <v>17.928999999999998</v>
      </c>
      <c r="D325" s="1355">
        <f>REGV!AC325</f>
        <v>95.197999999999993</v>
      </c>
    </row>
    <row r="326" spans="1:4" x14ac:dyDescent="0.25">
      <c r="A326" s="969">
        <f>REGV!A326</f>
        <v>2020.04</v>
      </c>
      <c r="B326" s="1325">
        <f>REGV!$BD326</f>
        <v>122</v>
      </c>
      <c r="C326" s="1354">
        <f>REGV!B326</f>
        <v>4.4279999999999999</v>
      </c>
      <c r="D326" s="1355">
        <f>REGV!AC326</f>
        <v>18.033999999999999</v>
      </c>
    </row>
    <row r="327" spans="1:4" x14ac:dyDescent="0.25">
      <c r="A327" s="969">
        <f>REGV!A327</f>
        <v>2020.05</v>
      </c>
      <c r="B327" s="1325">
        <f>REGV!$BD327</f>
        <v>525</v>
      </c>
      <c r="C327" s="1354">
        <f>REGV!B327</f>
        <v>21.276</v>
      </c>
      <c r="D327" s="1355">
        <f>REGV!AC327</f>
        <v>77.864000000000004</v>
      </c>
    </row>
    <row r="328" spans="1:4" x14ac:dyDescent="0.25">
      <c r="A328" s="969">
        <f>REGV!A328</f>
        <v>2020.06</v>
      </c>
      <c r="B328" s="1325">
        <f>REGV!$BD328</f>
        <v>837</v>
      </c>
      <c r="C328" s="1354">
        <f>REGV!B328</f>
        <v>37.398000000000003</v>
      </c>
      <c r="D328" s="1355">
        <f>REGV!AC328</f>
        <v>128.40600000000001</v>
      </c>
    </row>
    <row r="329" spans="1:4" x14ac:dyDescent="0.25">
      <c r="A329" s="969">
        <f>REGV!A329</f>
        <v>2020.07</v>
      </c>
      <c r="B329" s="1325">
        <f>REGV!$BD329</f>
        <v>951</v>
      </c>
      <c r="C329" s="1354">
        <f>REGV!B329</f>
        <v>30.596</v>
      </c>
      <c r="D329" s="1355">
        <f>REGV!AC329</f>
        <v>147.66800000000001</v>
      </c>
    </row>
    <row r="330" spans="1:4" x14ac:dyDescent="0.25">
      <c r="A330" s="969">
        <f>REGV!A330</f>
        <v>2020.08</v>
      </c>
      <c r="B330" s="1325">
        <f>REGV!$BD330</f>
        <v>893</v>
      </c>
      <c r="C330" s="1354">
        <f>REGV!B330</f>
        <v>30.722999999999999</v>
      </c>
      <c r="D330" s="1355">
        <f>REGV!AC330</f>
        <v>154.745</v>
      </c>
    </row>
    <row r="331" spans="1:4" x14ac:dyDescent="0.25">
      <c r="A331" s="969">
        <f>REGV!A331</f>
        <v>2020.09</v>
      </c>
      <c r="B331" s="1325">
        <f>REGV!$BD331</f>
        <v>863</v>
      </c>
      <c r="C331" s="1354">
        <f>REGV!B331</f>
        <v>35.125</v>
      </c>
      <c r="D331" s="1355">
        <f>REGV!AC331</f>
        <v>159.58799999999999</v>
      </c>
    </row>
    <row r="332" spans="1:4" x14ac:dyDescent="0.25">
      <c r="A332" s="969">
        <f>REGV!A332</f>
        <v>2020.1</v>
      </c>
      <c r="B332" s="1325">
        <f>REGV!$BD332</f>
        <v>877</v>
      </c>
      <c r="C332" s="1354">
        <f>REGV!B332</f>
        <v>37.637999999999998</v>
      </c>
      <c r="D332" s="1355">
        <f>REGV!AC332</f>
        <v>154.41499999999999</v>
      </c>
    </row>
    <row r="333" spans="1:4" x14ac:dyDescent="0.25">
      <c r="A333" s="969">
        <f>REGV!A333</f>
        <v>2020.11</v>
      </c>
      <c r="B333" s="1325">
        <f>REGV!$BD333</f>
        <v>800</v>
      </c>
      <c r="C333" s="1354">
        <f>REGV!B333</f>
        <v>35.046999999999997</v>
      </c>
      <c r="D333" s="1355">
        <f>REGV!AC333</f>
        <v>145.12899999999999</v>
      </c>
    </row>
    <row r="334" spans="1:4" x14ac:dyDescent="0.25">
      <c r="A334" s="969">
        <f>REGV!A334</f>
        <v>2020.12</v>
      </c>
      <c r="B334" s="1325">
        <f>REGV!$BD334</f>
        <v>859</v>
      </c>
      <c r="C334" s="1354">
        <f>REGV!B334</f>
        <v>20.791</v>
      </c>
      <c r="D334" s="1355">
        <f>REGV!AC334</f>
        <v>142.09899999999999</v>
      </c>
    </row>
    <row r="335" spans="1:4" x14ac:dyDescent="0.25">
      <c r="A335" s="969">
        <f>REGV!A335</f>
        <v>2021.01</v>
      </c>
      <c r="B335" s="1325">
        <f>REGV!$BD335</f>
        <v>663</v>
      </c>
      <c r="C335" s="1354">
        <f>REGV!B335</f>
        <v>49.93</v>
      </c>
      <c r="D335" s="1355">
        <f>REGV!AC335</f>
        <v>132.63999999999999</v>
      </c>
    </row>
    <row r="336" spans="1:4" x14ac:dyDescent="0.25">
      <c r="A336" s="969">
        <f>REGV!A336</f>
        <v>2021.02</v>
      </c>
      <c r="B336" s="1325">
        <f>REGV!$BD336</f>
        <v>649</v>
      </c>
      <c r="C336" s="1354">
        <f>REGV!B336</f>
        <v>30.632000000000001</v>
      </c>
      <c r="D336" s="1355">
        <f>REGV!AC336</f>
        <v>125.69799999999999</v>
      </c>
    </row>
    <row r="337" spans="1:4" x14ac:dyDescent="0.25">
      <c r="A337" s="969">
        <f>REGV!A337</f>
        <v>2021.03</v>
      </c>
      <c r="B337" s="1325">
        <f>REGV!$BD337</f>
        <v>975</v>
      </c>
      <c r="C337" s="1354">
        <f>REGV!B337</f>
        <v>37.075000000000003</v>
      </c>
      <c r="D337" s="1355">
        <f>REGV!AC337</f>
        <v>157.15600000000001</v>
      </c>
    </row>
    <row r="338" spans="1:4" x14ac:dyDescent="0.25">
      <c r="A338" s="969">
        <f>REGV!A338</f>
        <v>2021.04</v>
      </c>
      <c r="B338" s="1325">
        <f>REGV!$BD338</f>
        <v>895</v>
      </c>
      <c r="C338" s="1354">
        <f>REGV!B338</f>
        <v>32.645000000000003</v>
      </c>
      <c r="D338" s="1355">
        <f>REGV!AC338</f>
        <v>128.554</v>
      </c>
    </row>
    <row r="339" spans="1:4" x14ac:dyDescent="0.25">
      <c r="A339" s="969">
        <f>REGV!A339</f>
        <v>2021.05</v>
      </c>
      <c r="B339" s="1325">
        <f>REGV!$BD339</f>
        <v>746</v>
      </c>
      <c r="C339" s="1354">
        <f>REGV!B339</f>
        <v>23.082999999999998</v>
      </c>
      <c r="D339" s="1355">
        <f>REGV!AC339</f>
        <v>97.671999999999997</v>
      </c>
    </row>
    <row r="340" spans="1:4" x14ac:dyDescent="0.25">
      <c r="A340" s="969">
        <f>REGV!A340</f>
        <v>2021.06</v>
      </c>
      <c r="B340" s="1325">
        <f>REGV!$BD340</f>
        <v>1164</v>
      </c>
      <c r="C340" s="1354">
        <f>REGV!B340</f>
        <v>38.433</v>
      </c>
      <c r="D340" s="1355">
        <f>REGV!AC340</f>
        <v>142.226</v>
      </c>
    </row>
    <row r="341" spans="1:4" x14ac:dyDescent="0.25">
      <c r="A341" s="969">
        <f>REGV!A341</f>
        <v>2021.07</v>
      </c>
      <c r="B341" s="1325">
        <f>REGV!$BD341</f>
        <v>1223</v>
      </c>
      <c r="C341" s="1354">
        <f>REGV!B341</f>
        <v>33.168999999999997</v>
      </c>
      <c r="D341" s="1355">
        <f>REGV!AC341</f>
        <v>148.33000000000001</v>
      </c>
    </row>
    <row r="342" spans="1:4" x14ac:dyDescent="0.25">
      <c r="A342" s="969">
        <f>REGV!A342</f>
        <v>2021.08</v>
      </c>
      <c r="B342" s="1325">
        <f>REGV!$BD342</f>
        <v>1245</v>
      </c>
      <c r="C342" s="1354">
        <f>REGV!B342</f>
        <v>31.998000000000001</v>
      </c>
      <c r="D342" s="1355">
        <f>REGV!AC342</f>
        <v>153.452</v>
      </c>
    </row>
    <row r="343" spans="1:4" x14ac:dyDescent="0.25">
      <c r="A343" s="969">
        <f>REGV!A343</f>
        <v>2021.09</v>
      </c>
      <c r="B343" s="1325">
        <f>REGV!$BD343</f>
        <v>1396</v>
      </c>
      <c r="C343" s="1354">
        <f>REGV!B343</f>
        <v>32.137</v>
      </c>
      <c r="D343" s="1355">
        <f>REGV!AC343</f>
        <v>161.24100000000001</v>
      </c>
    </row>
    <row r="344" spans="1:4" x14ac:dyDescent="0.25">
      <c r="A344" s="969">
        <f>REGV!A344</f>
        <v>2021.1</v>
      </c>
      <c r="B344" s="1325">
        <f>REGV!$BD344</f>
        <v>1263</v>
      </c>
      <c r="C344" s="1354">
        <f>REGV!B344</f>
        <v>28.24</v>
      </c>
      <c r="D344" s="1355">
        <f>REGV!AC344</f>
        <v>140.898</v>
      </c>
    </row>
    <row r="345" spans="1:4" x14ac:dyDescent="0.25">
      <c r="A345" s="969">
        <f>REGV!A345</f>
        <v>2021.11</v>
      </c>
      <c r="B345" s="1325">
        <f>REGV!$BD345</f>
        <v>1482</v>
      </c>
      <c r="C345" s="1354">
        <f>REGV!B345</f>
        <v>28.734999999999999</v>
      </c>
      <c r="D345" s="1355">
        <f>REGV!AC345</f>
        <v>152.91200000000001</v>
      </c>
    </row>
    <row r="346" spans="1:4" x14ac:dyDescent="0.25">
      <c r="A346" s="969">
        <f>REGV!A346</f>
        <v>2021.12</v>
      </c>
      <c r="B346" s="1325">
        <f>REGV!$BD346</f>
        <v>1270</v>
      </c>
      <c r="C346" s="1354">
        <f>REGV!B346</f>
        <v>17.95</v>
      </c>
      <c r="D346" s="1355">
        <f>REGV!AC346</f>
        <v>150.78200000000001</v>
      </c>
    </row>
    <row r="347" spans="1:4" x14ac:dyDescent="0.25">
      <c r="A347" s="969">
        <f>REGV!A347</f>
        <v>2022.01</v>
      </c>
      <c r="B347" s="1325">
        <f>REGV!$BD347</f>
        <v>842</v>
      </c>
      <c r="C347" s="1354">
        <f>REGV!B347</f>
        <v>43.793999999999997</v>
      </c>
      <c r="D347" s="1355">
        <f>REGV!AC347</f>
        <v>117.878</v>
      </c>
    </row>
    <row r="348" spans="1:4" x14ac:dyDescent="0.25">
      <c r="A348" s="969">
        <f>REGV!A348</f>
        <v>2022.02</v>
      </c>
      <c r="B348" s="1325">
        <f>REGV!$BD348</f>
        <v>885</v>
      </c>
      <c r="C348" s="1354">
        <f>REGV!B348</f>
        <v>29.321000000000002</v>
      </c>
      <c r="D348" s="1355">
        <f>REGV!AC348</f>
        <v>121.658</v>
      </c>
    </row>
    <row r="349" spans="1:4" x14ac:dyDescent="0.25">
      <c r="A349" s="969">
        <f>REGV!A349</f>
        <v>2022.03</v>
      </c>
      <c r="B349" s="1325">
        <f>REGV!$BD349</f>
        <v>1071</v>
      </c>
      <c r="C349" s="1354">
        <f>REGV!B349</f>
        <v>34.781999999999996</v>
      </c>
      <c r="D349" s="1355">
        <f>REGV!AC349</f>
        <v>140.255</v>
      </c>
    </row>
    <row r="350" spans="1:4" x14ac:dyDescent="0.25">
      <c r="A350" s="969">
        <f>REGV!A350</f>
        <v>2022.04</v>
      </c>
      <c r="B350" s="1325">
        <f>REGV!$BD350</f>
        <v>1109</v>
      </c>
      <c r="C350" s="1354">
        <f>REGV!B350</f>
        <v>32.118000000000002</v>
      </c>
      <c r="D350" s="1355">
        <f>REGV!AC350</f>
        <v>130.411</v>
      </c>
    </row>
    <row r="351" spans="1:4" x14ac:dyDescent="0.25">
      <c r="A351" s="969">
        <f>REGV!A351</f>
        <v>2022.05</v>
      </c>
      <c r="B351" s="1325">
        <f>REGV!$BD351</f>
        <v>1460</v>
      </c>
      <c r="C351" s="1354">
        <f>REGV!B351</f>
        <v>35.552999999999997</v>
      </c>
      <c r="D351" s="1355">
        <f>REGV!AC351</f>
        <v>138.59100000000001</v>
      </c>
    </row>
    <row r="352" spans="1:4" x14ac:dyDescent="0.25">
      <c r="A352" s="969">
        <f>REGV!A352</f>
        <v>2022.06</v>
      </c>
      <c r="B352" s="1325">
        <f>REGV!$BD352</f>
        <v>1302</v>
      </c>
      <c r="C352" s="1354">
        <f>REGV!B352</f>
        <v>35.655999999999999</v>
      </c>
      <c r="D352" s="1355">
        <f>REGV!AC352</f>
        <v>134.137</v>
      </c>
    </row>
    <row r="353" spans="1:4" x14ac:dyDescent="0.25">
      <c r="A353" s="969">
        <f>REGV!A353</f>
        <v>2022.07</v>
      </c>
      <c r="B353" s="1325">
        <f>REGV!$BD353</f>
        <v>1431</v>
      </c>
      <c r="C353" s="1354">
        <f>REGV!B353</f>
        <v>39.106999999999999</v>
      </c>
      <c r="D353" s="1355">
        <f>REGV!AC353</f>
        <v>146.18299999999999</v>
      </c>
    </row>
    <row r="354" spans="1:4" x14ac:dyDescent="0.25">
      <c r="A354" s="969">
        <f>REGV!A354</f>
        <v>2022.08</v>
      </c>
      <c r="B354" s="1325">
        <f>REGV!$BD354</f>
        <v>1564</v>
      </c>
      <c r="C354" s="1354">
        <f>REGV!B354</f>
        <v>38.594999999999999</v>
      </c>
      <c r="D354" s="1355">
        <f>REGV!AC354</f>
        <v>143.75299999999999</v>
      </c>
    </row>
    <row r="355" spans="1:4" x14ac:dyDescent="0.25">
      <c r="A355" s="969">
        <f>REGV!A355</f>
        <v>2022.09</v>
      </c>
      <c r="B355" s="1325">
        <f>REGV!$BD355</f>
        <v>1476</v>
      </c>
      <c r="C355" s="1354">
        <f>REGV!B355</f>
        <v>35.020000000000003</v>
      </c>
      <c r="D355" s="1355">
        <f>REGV!AC355</f>
        <v>136.96700000000001</v>
      </c>
    </row>
    <row r="356" spans="1:4" x14ac:dyDescent="0.25">
      <c r="A356" s="969">
        <f>REGV!A356</f>
        <v>2022.1</v>
      </c>
      <c r="B356" s="1325">
        <f>REGV!$BD356</f>
        <v>1233</v>
      </c>
      <c r="C356" s="1354">
        <f>REGV!B356</f>
        <v>32.646000000000001</v>
      </c>
      <c r="D356" s="1355">
        <f>REGV!AC356</f>
        <v>118.22799999999999</v>
      </c>
    </row>
    <row r="357" spans="1:4" x14ac:dyDescent="0.25">
      <c r="A357" s="969">
        <f>REGV!A357</f>
        <v>2022.11</v>
      </c>
      <c r="B357" s="1325">
        <f>REGV!$BD357</f>
        <v>1250</v>
      </c>
      <c r="C357" s="1354">
        <f>REGV!B357</f>
        <v>33.906999999999996</v>
      </c>
      <c r="D357" s="1355">
        <f>REGV!AC357</f>
        <v>127.196</v>
      </c>
    </row>
    <row r="358" spans="1:4" x14ac:dyDescent="0.25">
      <c r="A358" s="969">
        <f>REGV!A358</f>
        <v>2022.12</v>
      </c>
      <c r="B358" s="1325">
        <f>REGV!$BD358</f>
        <v>1005</v>
      </c>
      <c r="C358" s="1354">
        <f>REGV!B358</f>
        <v>19.888999999999999</v>
      </c>
      <c r="D358" s="1355">
        <f>REGV!AC358</f>
        <v>116.26600000000001</v>
      </c>
    </row>
    <row r="359" spans="1:4" x14ac:dyDescent="0.25">
      <c r="A359" s="969">
        <f>REGV!A359</f>
        <v>2023.01</v>
      </c>
      <c r="B359" s="1325">
        <f>REGV!$BD359</f>
        <v>1122</v>
      </c>
      <c r="C359" s="1354">
        <f>REGV!B359</f>
        <v>50.616</v>
      </c>
      <c r="D359" s="1355">
        <f>REGV!AC359</f>
        <v>133.101</v>
      </c>
    </row>
    <row r="360" spans="1:4" x14ac:dyDescent="0.25">
      <c r="A360" s="969">
        <f>REGV!A360</f>
        <v>2023.02</v>
      </c>
      <c r="B360" s="1325">
        <f>REGV!$BD360</f>
        <v>782</v>
      </c>
      <c r="C360" s="1354">
        <f>REGV!B360</f>
        <v>30.704999999999998</v>
      </c>
      <c r="D360" s="1355">
        <f>REGV!AC360</f>
        <v>111.68600000000001</v>
      </c>
    </row>
    <row r="361" spans="1:4" x14ac:dyDescent="0.25">
      <c r="A361" s="969">
        <f>REGV!A361</f>
        <v>2023.03</v>
      </c>
      <c r="B361" s="1325">
        <f>REGV!$BD361</f>
        <v>1052</v>
      </c>
      <c r="C361" s="1354">
        <f>REGV!B361</f>
        <v>40.131</v>
      </c>
      <c r="D361" s="1355">
        <f>REGV!AC361</f>
        <v>146.852</v>
      </c>
    </row>
    <row r="362" spans="1:4" x14ac:dyDescent="0.25">
      <c r="A362" s="969">
        <f>REGV!A362</f>
        <v>2023.04</v>
      </c>
      <c r="B362" s="1325">
        <f>REGV!$BD362</f>
        <v>1078</v>
      </c>
      <c r="C362" s="1354">
        <f>REGV!B362</f>
        <v>34.963000000000001</v>
      </c>
      <c r="D362" s="1355">
        <f>REGV!AC362</f>
        <v>130.209</v>
      </c>
    </row>
    <row r="363" spans="1:4" x14ac:dyDescent="0.25">
      <c r="A363" s="969">
        <f>REGV!A363</f>
        <v>2023.05</v>
      </c>
      <c r="B363" s="1325">
        <f>REGV!$BD363</f>
        <v>1291</v>
      </c>
      <c r="C363" s="1354">
        <f>REGV!B363</f>
        <v>40.360999999999997</v>
      </c>
      <c r="D363" s="1355">
        <f>REGV!AC363</f>
        <v>142.232</v>
      </c>
    </row>
    <row r="364" spans="1:4" x14ac:dyDescent="0.25">
      <c r="A364" s="969">
        <f>REGV!A364</f>
        <v>2023.06</v>
      </c>
      <c r="B364" s="1325">
        <f>REGV!$BD364</f>
        <v>1079</v>
      </c>
      <c r="C364" s="1354">
        <f>REGV!B364</f>
        <v>40.301000000000002</v>
      </c>
      <c r="D364" s="1355">
        <f>REGV!AC364</f>
        <v>134.148</v>
      </c>
    </row>
    <row r="365" spans="1:4" x14ac:dyDescent="0.25">
      <c r="A365" s="969">
        <f>REGV!A365</f>
        <v>2023.07</v>
      </c>
      <c r="B365" s="1325">
        <f>REGV!$BD365</f>
        <v>1144</v>
      </c>
      <c r="C365" s="1354">
        <f>REGV!B365</f>
        <v>44.325000000000003</v>
      </c>
      <c r="D365" s="1355">
        <f>REGV!AC365</f>
        <v>154.44399999999999</v>
      </c>
    </row>
    <row r="366" spans="1:4" x14ac:dyDescent="0.25">
      <c r="A366" s="969">
        <f>REGV!A366</f>
        <v>2023.08</v>
      </c>
      <c r="B366" s="1325">
        <f>REGV!$BD366</f>
        <v>1252</v>
      </c>
      <c r="C366" s="1354">
        <f>REGV!B366</f>
        <v>39.701000000000001</v>
      </c>
      <c r="D366" s="1355">
        <f>REGV!AC366</f>
        <v>162.50899999999999</v>
      </c>
    </row>
    <row r="367" spans="1:4" x14ac:dyDescent="0.25">
      <c r="A367" s="969">
        <f>REGV!A367</f>
        <v>2023.09</v>
      </c>
      <c r="B367" s="1325">
        <f>REGV!$BD367</f>
        <v>1092</v>
      </c>
      <c r="C367" s="1354">
        <f>REGV!B367</f>
        <v>33.844000000000001</v>
      </c>
      <c r="D367" s="1355">
        <f>REGV!AC367</f>
        <v>143.83799999999999</v>
      </c>
    </row>
    <row r="368" spans="1:4" x14ac:dyDescent="0.25">
      <c r="A368" s="969">
        <f>REGV!A368</f>
        <v>2023.1</v>
      </c>
      <c r="B368" s="1325">
        <f>REGV!$BD368</f>
        <v>1190</v>
      </c>
      <c r="C368" s="1354">
        <f>REGV!B368</f>
        <v>42.151000000000003</v>
      </c>
      <c r="D368" s="1355">
        <f>REGV!AC368</f>
        <v>141.59200000000001</v>
      </c>
    </row>
    <row r="369" spans="1:4" x14ac:dyDescent="0.25">
      <c r="A369" s="969">
        <f>REGV!A369</f>
        <v>2023.11</v>
      </c>
      <c r="B369" s="1325">
        <f>REGV!$BD369</f>
        <v>1197</v>
      </c>
      <c r="C369" s="1354">
        <f>REGV!B369</f>
        <v>36.210999999999999</v>
      </c>
      <c r="D369" s="1355">
        <f>REGV!AC369</f>
        <v>132.34399999999999</v>
      </c>
    </row>
    <row r="370" spans="1:4" x14ac:dyDescent="0.25">
      <c r="A370" s="969">
        <f>REGV!A370</f>
        <v>2023.12</v>
      </c>
      <c r="B370" s="1325">
        <f>REGV!$BD370</f>
        <v>912</v>
      </c>
      <c r="C370" s="1354">
        <f>REGV!B370</f>
        <v>18.798999999999999</v>
      </c>
      <c r="D370" s="1355">
        <f>REGV!AC370</f>
        <v>122.05500000000001</v>
      </c>
    </row>
    <row r="371" spans="1:4" x14ac:dyDescent="0.25">
      <c r="A371" s="969">
        <f>REGV!A371</f>
        <v>2024.01</v>
      </c>
      <c r="B371" s="1325">
        <f>REGV!$BD371</f>
        <v>600</v>
      </c>
      <c r="C371" s="1354">
        <f>REGV!B371</f>
        <v>34.164999999999999</v>
      </c>
      <c r="D371" s="1355">
        <f>REGV!AC371</f>
        <v>116.149</v>
      </c>
    </row>
    <row r="372" spans="1:4" x14ac:dyDescent="0.25">
      <c r="A372" s="969">
        <f>REGV!A372</f>
        <v>2024.02</v>
      </c>
      <c r="B372" s="1325">
        <f>REGV!$BD372</f>
        <v>469</v>
      </c>
      <c r="C372" s="1354">
        <f>REGV!B372</f>
        <v>25.213000000000001</v>
      </c>
      <c r="D372" s="1355">
        <f>REGV!AC372</f>
        <v>106.238</v>
      </c>
    </row>
    <row r="373" spans="1:4" x14ac:dyDescent="0.25">
      <c r="A373" s="969">
        <f>REGV!A373</f>
        <v>2024.03</v>
      </c>
      <c r="B373" s="1325">
        <f>REGV!$BD373</f>
        <v>466</v>
      </c>
      <c r="C373" s="1354">
        <f>REGV!B373</f>
        <v>25.975000000000001</v>
      </c>
      <c r="D373" s="1355">
        <f>REGV!AC373</f>
        <v>105.99</v>
      </c>
    </row>
    <row r="374" spans="1:4" x14ac:dyDescent="0.25">
      <c r="A374" s="969">
        <f>REGV!A374</f>
        <v>2024.04</v>
      </c>
      <c r="B374" s="1325">
        <f>REGV!$BD374</f>
        <v>778</v>
      </c>
      <c r="C374" s="1354">
        <f>REGV!B374</f>
        <v>33.122</v>
      </c>
      <c r="D374" s="1355">
        <f>REGV!AC374</f>
        <v>136.256</v>
      </c>
    </row>
    <row r="375" spans="1:4" x14ac:dyDescent="0.25">
      <c r="A375" s="969">
        <f>REGV!A375</f>
        <v>2024.05</v>
      </c>
      <c r="B375" s="1325">
        <f>REGV!$BD375</f>
        <v>995</v>
      </c>
      <c r="C375" s="1354">
        <f>REGV!B375</f>
        <v>34.963999999999999</v>
      </c>
      <c r="D375" s="1355">
        <f>REGV!AC375</f>
        <v>150.97499999999999</v>
      </c>
    </row>
    <row r="376" spans="1:4" x14ac:dyDescent="0.25">
      <c r="A376" s="969">
        <f>REGV!A376</f>
        <v>2024.06</v>
      </c>
      <c r="B376" s="1325">
        <f>REGV!$BD376</f>
        <v>695</v>
      </c>
      <c r="C376" s="1354">
        <f>REGV!B376</f>
        <v>31.056999999999999</v>
      </c>
      <c r="D376" s="1355">
        <f>REGV!AC376</f>
        <v>123.928</v>
      </c>
    </row>
    <row r="377" spans="1:4" x14ac:dyDescent="0.25">
      <c r="A377" s="969">
        <f>REGV!A377</f>
        <v>2024.07</v>
      </c>
      <c r="B377" s="1325">
        <f>REGV!$BD377</f>
        <v>1085</v>
      </c>
      <c r="C377" s="1354">
        <f>REGV!B377</f>
        <v>43.351999999999997</v>
      </c>
      <c r="D377" s="1355">
        <f>REGV!AC377</f>
        <v>183.71799999999999</v>
      </c>
    </row>
    <row r="378" spans="1:4" x14ac:dyDescent="0.25">
      <c r="A378" s="969">
        <f>REGV!A378</f>
        <v>2024.08</v>
      </c>
      <c r="B378" s="1325">
        <f>REGV!$BD378</f>
        <v>1504</v>
      </c>
      <c r="C378" s="1354">
        <f>REGV!B378</f>
        <v>41.688000000000002</v>
      </c>
      <c r="D378" s="1355">
        <f>REGV!AC378</f>
        <v>176.511</v>
      </c>
    </row>
    <row r="379" spans="1:4" x14ac:dyDescent="0.25">
      <c r="A379" s="969">
        <f>REGV!A379</f>
        <v>2024.09</v>
      </c>
      <c r="B379" s="1325">
        <f>REGV!$BD379</f>
        <v>1029</v>
      </c>
      <c r="C379" s="1354">
        <f>REGV!B379</f>
        <v>43.874000000000002</v>
      </c>
      <c r="D379" s="1355">
        <f>REGV!AC379</f>
        <v>162.54499999999999</v>
      </c>
    </row>
    <row r="380" spans="1:4" x14ac:dyDescent="0.25">
      <c r="A380" s="969">
        <f>REGV!A380</f>
        <v>2024.1</v>
      </c>
      <c r="B380" s="1325">
        <f>REGV!$BD380</f>
        <v>1242</v>
      </c>
      <c r="C380" s="1354">
        <f>REGV!B380</f>
        <v>44.695</v>
      </c>
      <c r="D380" s="1355">
        <f>REGV!AC380</f>
        <v>171.642</v>
      </c>
    </row>
    <row r="381" spans="1:4" x14ac:dyDescent="0.25">
      <c r="A381" s="969">
        <f>REGV!A381</f>
        <v>2024.11</v>
      </c>
      <c r="B381" s="1325">
        <f>REGV!$BD381</f>
        <v>981</v>
      </c>
      <c r="C381" s="1354">
        <f>REGV!B381</f>
        <v>36.426000000000002</v>
      </c>
      <c r="D381" s="1355">
        <f>REGV!AC381</f>
        <v>151.244</v>
      </c>
    </row>
    <row r="382" spans="1:4" x14ac:dyDescent="0.25">
      <c r="A382" s="969">
        <f>REGV!A382</f>
        <v>2024.12</v>
      </c>
      <c r="B382" s="1325">
        <f>REGV!$BD382</f>
        <v>995</v>
      </c>
      <c r="C382" s="1354">
        <f>REGV!B382</f>
        <v>22.021000000000001</v>
      </c>
      <c r="D382" s="1355">
        <f>REGV!AC382</f>
        <v>160.654</v>
      </c>
    </row>
    <row r="383" spans="1:4" x14ac:dyDescent="0.25">
      <c r="A383" s="969">
        <f>REGV!A383</f>
        <v>2025.01</v>
      </c>
      <c r="B383" s="1325">
        <f>REGV!$BD383</f>
        <v>916</v>
      </c>
      <c r="C383" s="1354">
        <f>REGV!B383</f>
        <v>69.792000000000002</v>
      </c>
      <c r="D383" s="1355">
        <f>REGV!AC383</f>
        <v>170.08799999999999</v>
      </c>
    </row>
    <row r="384" spans="1:4" x14ac:dyDescent="0.25">
      <c r="A384" s="969">
        <f>REGV!A384</f>
        <v>2025.02</v>
      </c>
      <c r="B384" s="1325">
        <f>REGV!$BD384</f>
        <v>986</v>
      </c>
      <c r="C384" s="1354">
        <f>REGV!B384</f>
        <v>44.759</v>
      </c>
      <c r="D384" s="1355">
        <f>REGV!AC384</f>
        <v>149.547</v>
      </c>
    </row>
    <row r="385" spans="1:4" x14ac:dyDescent="0.25">
      <c r="A385" s="969">
        <f>REGV!A385</f>
        <v>2025.03</v>
      </c>
      <c r="B385" s="1325">
        <f>REGV!$BD385</f>
        <v>749</v>
      </c>
      <c r="C385" s="1354">
        <f>REGV!B385</f>
        <v>48.56</v>
      </c>
      <c r="D385" s="1355">
        <f>REGV!AC385</f>
        <v>143.12100000000001</v>
      </c>
    </row>
    <row r="386" spans="1:4" x14ac:dyDescent="0.25">
      <c r="A386" s="969">
        <f>REGV!A386</f>
        <v>2025.04</v>
      </c>
      <c r="B386" s="1325">
        <f>REGV!$BD386</f>
        <v>1294</v>
      </c>
      <c r="C386" s="1354">
        <f>REGV!B386</f>
        <v>55.225000000000001</v>
      </c>
      <c r="D386" s="1355">
        <f>REGV!AC386</f>
        <v>159.208</v>
      </c>
    </row>
    <row r="387" spans="1:4" x14ac:dyDescent="0.25">
      <c r="A387" s="969">
        <f>REGV!A387</f>
        <v>2025.05</v>
      </c>
      <c r="B387" s="1325">
        <f>REGV!$BD387</f>
        <v>1337</v>
      </c>
      <c r="C387" s="1354">
        <f>REGV!B387</f>
        <v>56.534999999999997</v>
      </c>
      <c r="D387" s="1355">
        <f>REGV!AC387</f>
        <v>155.01400000000001</v>
      </c>
    </row>
    <row r="388" spans="1:4" x14ac:dyDescent="0.25">
      <c r="A388" s="969">
        <f>REGV!A388</f>
        <v>2025.06</v>
      </c>
      <c r="B388" s="1325">
        <f>REGV!$BD388</f>
        <v>974</v>
      </c>
      <c r="C388" s="1354">
        <f>REGV!B388</f>
        <v>52.960999999999999</v>
      </c>
      <c r="D388" s="1355">
        <f>REGV!AC388</f>
        <v>143.66900000000001</v>
      </c>
    </row>
    <row r="389" spans="1:4" x14ac:dyDescent="0.25">
      <c r="A389" s="969">
        <f>REGV!A389</f>
        <v>2025.07</v>
      </c>
      <c r="B389" s="1325">
        <f>REGV!$BD389</f>
        <v>1137</v>
      </c>
      <c r="C389" s="1354">
        <f>REGV!B389</f>
        <v>63.04</v>
      </c>
      <c r="D389" s="1355">
        <f>REGV!AC389</f>
        <v>179.489</v>
      </c>
    </row>
    <row r="390" spans="1:4" x14ac:dyDescent="0.25">
      <c r="A390" s="969">
        <f>REGV!A390</f>
        <v>2025.08</v>
      </c>
      <c r="B390" s="1325">
        <f>REGV!$BD390</f>
        <v>1059</v>
      </c>
      <c r="C390" s="1354">
        <f>REGV!B390</f>
        <v>55.116999999999997</v>
      </c>
      <c r="D390" s="1355">
        <f>REGV!AC390</f>
        <v>167.702</v>
      </c>
    </row>
    <row r="391" spans="1:4" x14ac:dyDescent="0.25">
      <c r="A391" s="969">
        <f>REGV!A391</f>
        <v>2025.09</v>
      </c>
      <c r="B391" s="1325">
        <f>REGV!$BD391</f>
        <v>1104</v>
      </c>
      <c r="C391" s="1354">
        <f>REGV!B391</f>
        <v>56.484999999999999</v>
      </c>
      <c r="D391" s="1355">
        <f>REGV!AC391</f>
        <v>171.679</v>
      </c>
    </row>
    <row r="392" spans="1:4" x14ac:dyDescent="0.25">
      <c r="A392" s="969">
        <f>REGV!A392</f>
        <v>2025.1</v>
      </c>
      <c r="B392" s="1325">
        <f>REGV!$BD392</f>
        <v>1064</v>
      </c>
      <c r="C392" s="1354">
        <f>REGV!B392</f>
        <v>52.558999999999997</v>
      </c>
      <c r="D392" s="1355">
        <f>REGV!AC392</f>
        <v>166.61199999999999</v>
      </c>
    </row>
    <row r="393" spans="1:4" x14ac:dyDescent="0.25">
      <c r="A393" s="969">
        <f>REGV!A393</f>
        <v>2025.11</v>
      </c>
      <c r="B393" s="1325">
        <f>REGV!$BD393</f>
        <v>952</v>
      </c>
      <c r="C393" s="1354">
        <f>REGV!B393</f>
        <v>35.720999999999997</v>
      </c>
      <c r="D393" s="1355">
        <f>REGV!AC393</f>
        <v>132.215</v>
      </c>
    </row>
    <row r="394" spans="1:4" x14ac:dyDescent="0.25">
      <c r="A394" s="969">
        <f>REGV!A394</f>
        <v>2025.12</v>
      </c>
      <c r="B394" s="1325">
        <f>REGV!$BD394</f>
        <v>909</v>
      </c>
      <c r="C394" s="1354">
        <f>REGV!B394</f>
        <v>24.370999999999999</v>
      </c>
      <c r="D394" s="1355">
        <f>REGV!AC394</f>
        <v>151.512</v>
      </c>
    </row>
    <row r="395" spans="1:4" x14ac:dyDescent="0.25">
      <c r="A395" s="969">
        <f>REGV!A395</f>
        <v>2026.01</v>
      </c>
      <c r="B395" s="1325">
        <f>REGV!$BD395</f>
        <v>889</v>
      </c>
      <c r="C395" s="1354">
        <f>REGV!B395</f>
        <v>66.73</v>
      </c>
      <c r="D395" s="1355">
        <f>REGV!AC395</f>
        <v>152.727</v>
      </c>
    </row>
    <row r="396" spans="1:4" x14ac:dyDescent="0.25">
      <c r="A396" s="969"/>
      <c r="B396" s="1325"/>
      <c r="C396" s="1354"/>
      <c r="D396" s="1355"/>
    </row>
    <row r="397" spans="1:4" x14ac:dyDescent="0.25">
      <c r="A397" s="969">
        <f>REGV!A396</f>
        <v>2026.02</v>
      </c>
      <c r="B397" s="1325" t="e">
        <f>REGV!$BD396</f>
        <v>#N/A</v>
      </c>
      <c r="C397" s="1354" t="e">
        <f>REGV!B396</f>
        <v>#N/A</v>
      </c>
      <c r="D397" s="1355" t="e">
        <f>REGV!AC396</f>
        <v>#N/A</v>
      </c>
    </row>
    <row r="398" spans="1:4" x14ac:dyDescent="0.25">
      <c r="A398" s="969">
        <f>REGV!A397</f>
        <v>2026.03</v>
      </c>
      <c r="B398" s="1325" t="e">
        <f>REGV!$BD397</f>
        <v>#N/A</v>
      </c>
      <c r="C398" s="1354" t="e">
        <f>REGV!B397</f>
        <v>#N/A</v>
      </c>
      <c r="D398" s="1355" t="e">
        <f>REGV!AC397</f>
        <v>#N/A</v>
      </c>
    </row>
    <row r="399" spans="1:4" x14ac:dyDescent="0.25">
      <c r="A399" s="969">
        <f>REGV!A398</f>
        <v>2026.04</v>
      </c>
      <c r="B399" s="1325" t="e">
        <f>REGV!$BD398</f>
        <v>#N/A</v>
      </c>
      <c r="C399" s="1354" t="e">
        <f>REGV!B398</f>
        <v>#N/A</v>
      </c>
      <c r="D399" s="1355" t="e">
        <f>REGV!AC398</f>
        <v>#N/A</v>
      </c>
    </row>
    <row r="400" spans="1:4" x14ac:dyDescent="0.25">
      <c r="A400" s="969">
        <f>REGV!A399</f>
        <v>2026.05</v>
      </c>
      <c r="B400" s="1325" t="e">
        <f>REGV!$BD399</f>
        <v>#N/A</v>
      </c>
      <c r="C400" s="1354" t="e">
        <f>REGV!B399</f>
        <v>#N/A</v>
      </c>
      <c r="D400" s="1355" t="e">
        <f>REGV!AC399</f>
        <v>#N/A</v>
      </c>
    </row>
    <row r="401" spans="1:4" x14ac:dyDescent="0.25">
      <c r="A401" s="969">
        <f>REGV!A400</f>
        <v>2026.06</v>
      </c>
      <c r="B401" s="1325" t="e">
        <f>REGV!$BD400</f>
        <v>#N/A</v>
      </c>
      <c r="C401" s="1354" t="e">
        <f>REGV!B400</f>
        <v>#N/A</v>
      </c>
      <c r="D401" s="1355" t="e">
        <f>REGV!AC400</f>
        <v>#N/A</v>
      </c>
    </row>
    <row r="402" spans="1:4" x14ac:dyDescent="0.25">
      <c r="A402" s="969">
        <f>REGV!A401</f>
        <v>2026.07</v>
      </c>
      <c r="B402" s="1325" t="e">
        <f>REGV!$BD401</f>
        <v>#N/A</v>
      </c>
      <c r="C402" s="1354" t="e">
        <f>REGV!B401</f>
        <v>#N/A</v>
      </c>
      <c r="D402" s="1355" t="e">
        <f>REGV!AC401</f>
        <v>#N/A</v>
      </c>
    </row>
    <row r="403" spans="1:4" x14ac:dyDescent="0.25">
      <c r="A403" s="969">
        <f>REGV!A402</f>
        <v>2026.08</v>
      </c>
      <c r="B403" s="1325" t="e">
        <f>REGV!$BD402</f>
        <v>#N/A</v>
      </c>
      <c r="C403" s="1354" t="e">
        <f>REGV!B402</f>
        <v>#N/A</v>
      </c>
      <c r="D403" s="1355" t="e">
        <f>REGV!AC402</f>
        <v>#N/A</v>
      </c>
    </row>
    <row r="404" spans="1:4" x14ac:dyDescent="0.25">
      <c r="A404" s="969">
        <f>REGV!A403</f>
        <v>2026.09</v>
      </c>
      <c r="B404" s="1325" t="e">
        <f>REGV!$BD403</f>
        <v>#N/A</v>
      </c>
      <c r="C404" s="1354" t="e">
        <f>REGV!B403</f>
        <v>#N/A</v>
      </c>
      <c r="D404" s="1355" t="e">
        <f>REGV!AC403</f>
        <v>#N/A</v>
      </c>
    </row>
    <row r="405" spans="1:4" x14ac:dyDescent="0.25">
      <c r="A405" s="969">
        <f>REGV!A404</f>
        <v>2026.1</v>
      </c>
      <c r="B405" s="1325" t="e">
        <f>REGV!$BD404</f>
        <v>#N/A</v>
      </c>
      <c r="C405" s="1354" t="e">
        <f>REGV!B404</f>
        <v>#N/A</v>
      </c>
      <c r="D405" s="1355" t="e">
        <f>REGV!AC404</f>
        <v>#N/A</v>
      </c>
    </row>
    <row r="406" spans="1:4" x14ac:dyDescent="0.25">
      <c r="A406" s="969">
        <f>REGV!A405</f>
        <v>2026.11</v>
      </c>
      <c r="B406" s="1325" t="e">
        <f>REGV!$BD405</f>
        <v>#N/A</v>
      </c>
      <c r="C406" s="1354" t="e">
        <f>REGV!B405</f>
        <v>#N/A</v>
      </c>
      <c r="D406" s="1355" t="e">
        <f>REGV!AC405</f>
        <v>#N/A</v>
      </c>
    </row>
    <row r="407" spans="1:4" x14ac:dyDescent="0.25">
      <c r="A407" s="969">
        <f>REGV!A406</f>
        <v>2026.12</v>
      </c>
      <c r="B407" s="1325" t="e">
        <f>REGV!$BD406</f>
        <v>#N/A</v>
      </c>
      <c r="C407" s="1354" t="e">
        <f>REGV!B406</f>
        <v>#N/A</v>
      </c>
      <c r="D407" s="1355" t="e">
        <f>REGV!AC406</f>
        <v>#N/A</v>
      </c>
    </row>
    <row r="408" spans="1:4" x14ac:dyDescent="0.25">
      <c r="A408" s="969">
        <f>REGV!A407</f>
        <v>2027.01</v>
      </c>
      <c r="B408" s="1325" t="e">
        <f>REGV!$BD407</f>
        <v>#N/A</v>
      </c>
      <c r="C408" s="1354" t="e">
        <f>REGV!B407</f>
        <v>#N/A</v>
      </c>
      <c r="D408" s="1355" t="e">
        <f>REGV!AC407</f>
        <v>#N/A</v>
      </c>
    </row>
    <row r="409" spans="1:4" x14ac:dyDescent="0.25">
      <c r="A409" s="969">
        <f>REGV!A408</f>
        <v>2027.02</v>
      </c>
      <c r="B409" s="1325" t="e">
        <f>REGV!$BD408</f>
        <v>#N/A</v>
      </c>
      <c r="C409" s="1354" t="e">
        <f>REGV!B408</f>
        <v>#N/A</v>
      </c>
      <c r="D409" s="1355" t="e">
        <f>REGV!AC408</f>
        <v>#N/A</v>
      </c>
    </row>
    <row r="410" spans="1:4" x14ac:dyDescent="0.25">
      <c r="A410" s="969">
        <f>REGV!A409</f>
        <v>2027.03</v>
      </c>
      <c r="B410" s="1325" t="e">
        <f>REGV!$BD409</f>
        <v>#N/A</v>
      </c>
      <c r="C410" s="1354" t="e">
        <f>REGV!B409</f>
        <v>#N/A</v>
      </c>
      <c r="D410" s="1355" t="e">
        <f>REGV!AC409</f>
        <v>#N/A</v>
      </c>
    </row>
    <row r="411" spans="1:4" x14ac:dyDescent="0.25">
      <c r="A411" s="969">
        <f>REGV!A410</f>
        <v>2027.04</v>
      </c>
      <c r="B411" s="1325" t="e">
        <f>REGV!$BD410</f>
        <v>#N/A</v>
      </c>
      <c r="C411" s="1354" t="e">
        <f>REGV!B410</f>
        <v>#N/A</v>
      </c>
      <c r="D411" s="1355" t="e">
        <f>REGV!AC410</f>
        <v>#N/A</v>
      </c>
    </row>
    <row r="412" spans="1:4" x14ac:dyDescent="0.25">
      <c r="A412" s="969">
        <f>REGV!A411</f>
        <v>2027.05</v>
      </c>
      <c r="B412" s="1325" t="e">
        <f>REGV!$BD411</f>
        <v>#N/A</v>
      </c>
      <c r="C412" s="1354" t="e">
        <f>REGV!B411</f>
        <v>#N/A</v>
      </c>
      <c r="D412" s="1355" t="e">
        <f>REGV!AC411</f>
        <v>#N/A</v>
      </c>
    </row>
    <row r="413" spans="1:4" x14ac:dyDescent="0.25">
      <c r="A413" s="969">
        <f>REGV!A412</f>
        <v>2027.06</v>
      </c>
      <c r="B413" s="1325" t="e">
        <f>REGV!$BD412</f>
        <v>#N/A</v>
      </c>
      <c r="C413" s="1354" t="e">
        <f>REGV!B412</f>
        <v>#N/A</v>
      </c>
      <c r="D413" s="1355" t="e">
        <f>REGV!AC412</f>
        <v>#N/A</v>
      </c>
    </row>
    <row r="414" spans="1:4" x14ac:dyDescent="0.25">
      <c r="A414" s="969">
        <f>REGV!A413</f>
        <v>2027.07</v>
      </c>
      <c r="B414" s="1325" t="e">
        <f>REGV!$BD413</f>
        <v>#N/A</v>
      </c>
      <c r="C414" s="1354" t="e">
        <f>REGV!B413</f>
        <v>#N/A</v>
      </c>
      <c r="D414" s="1355" t="e">
        <f>REGV!AC413</f>
        <v>#N/A</v>
      </c>
    </row>
    <row r="415" spans="1:4" x14ac:dyDescent="0.25">
      <c r="A415" s="969">
        <f>REGV!A414</f>
        <v>2027.08</v>
      </c>
      <c r="B415" s="1325" t="e">
        <f>REGV!$BD414</f>
        <v>#N/A</v>
      </c>
      <c r="C415" s="1354" t="e">
        <f>REGV!B414</f>
        <v>#N/A</v>
      </c>
      <c r="D415" s="1355" t="e">
        <f>REGV!AC414</f>
        <v>#N/A</v>
      </c>
    </row>
    <row r="416" spans="1:4" x14ac:dyDescent="0.25">
      <c r="A416" s="969">
        <f>REGV!A415</f>
        <v>2027.09</v>
      </c>
      <c r="B416" s="1325" t="e">
        <f>REGV!$BD415</f>
        <v>#N/A</v>
      </c>
      <c r="C416" s="1354" t="e">
        <f>REGV!B415</f>
        <v>#N/A</v>
      </c>
      <c r="D416" s="1355" t="e">
        <f>REGV!AC415</f>
        <v>#N/A</v>
      </c>
    </row>
    <row r="417" spans="1:4" x14ac:dyDescent="0.25">
      <c r="A417" s="969">
        <f>REGV!A416</f>
        <v>2027.1</v>
      </c>
      <c r="B417" s="1325" t="e">
        <f>REGV!$BD416</f>
        <v>#N/A</v>
      </c>
      <c r="C417" s="1354" t="e">
        <f>REGV!B416</f>
        <v>#N/A</v>
      </c>
      <c r="D417" s="1355" t="e">
        <f>REGV!AC416</f>
        <v>#N/A</v>
      </c>
    </row>
    <row r="418" spans="1:4" x14ac:dyDescent="0.25">
      <c r="A418" s="969">
        <f>REGV!A417</f>
        <v>2027.11</v>
      </c>
      <c r="B418" s="1325" t="e">
        <f>REGV!$BD417</f>
        <v>#N/A</v>
      </c>
      <c r="C418" s="1354" t="e">
        <f>REGV!B417</f>
        <v>#N/A</v>
      </c>
      <c r="D418" s="1355" t="e">
        <f>REGV!AC417</f>
        <v>#N/A</v>
      </c>
    </row>
    <row r="419" spans="1:4" x14ac:dyDescent="0.25">
      <c r="A419" s="969">
        <f>REGV!A418</f>
        <v>2027.12</v>
      </c>
      <c r="B419" s="1325" t="e">
        <f>REGV!$BD418</f>
        <v>#N/A</v>
      </c>
      <c r="C419" s="1354" t="e">
        <f>REGV!B418</f>
        <v>#N/A</v>
      </c>
      <c r="D419" s="1355" t="e">
        <f>REGV!AC418</f>
        <v>#N/A</v>
      </c>
    </row>
  </sheetData>
  <mergeCells count="4">
    <mergeCell ref="A9:A10"/>
    <mergeCell ref="C4:C5"/>
    <mergeCell ref="D4:D5"/>
    <mergeCell ref="B4:B5"/>
  </mergeCells>
  <phoneticPr fontId="0" type="noConversion"/>
  <printOptions headings="1" gridLines="1" gridLinesSet="0"/>
  <pageMargins left="0.75" right="0.75" top="1" bottom="1" header="0.511811024" footer="0.511811024"/>
  <pageSetup paperSize="9" orientation="portrait" horizontalDpi="300" verticalDpi="300" r:id="rId1"/>
  <headerFooter alignWithMargins="0"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1AC1-DC8C-4E8A-99F2-79ABAFEC657F}">
  <sheetPr codeName="Hoja2">
    <tabColor rgb="FF7030A0"/>
  </sheetPr>
  <dimension ref="A1:CK421"/>
  <sheetViews>
    <sheetView workbookViewId="0">
      <pane xSplit="1" ySplit="10" topLeftCell="T392" activePane="bottomRight" state="frozen"/>
      <selection pane="topRight" activeCell="B1" sqref="B1"/>
      <selection pane="bottomLeft" activeCell="A11" sqref="A11"/>
      <selection pane="bottomRight" activeCell="AM397" sqref="AM397"/>
    </sheetView>
  </sheetViews>
  <sheetFormatPr baseColWidth="10" defaultColWidth="11.44140625" defaultRowHeight="13.2" x14ac:dyDescent="0.25"/>
  <cols>
    <col min="1" max="1" width="11.5546875" style="619" bestFit="1" customWidth="1"/>
    <col min="2" max="6" width="9.6640625" style="618" customWidth="1"/>
    <col min="7" max="7" width="9.6640625" customWidth="1"/>
    <col min="8" max="8" width="0.6640625" customWidth="1"/>
    <col min="9" max="9" width="11" bestFit="1" customWidth="1"/>
    <col min="10" max="10" width="0.6640625" customWidth="1"/>
    <col min="11" max="13" width="9.6640625" customWidth="1"/>
    <col min="14" max="14" width="0.88671875" customWidth="1"/>
    <col min="15" max="20" width="9.6640625" customWidth="1"/>
    <col min="21" max="21" width="0.6640625" customWidth="1"/>
    <col min="22" max="22" width="11" bestFit="1" customWidth="1"/>
    <col min="23" max="23" width="0.6640625" customWidth="1"/>
    <col min="24" max="26" width="9.6640625" customWidth="1"/>
    <col min="27" max="27" width="0.88671875" customWidth="1"/>
    <col min="28" max="33" width="9.6640625" customWidth="1"/>
    <col min="34" max="34" width="0.6640625" customWidth="1"/>
    <col min="35" max="35" width="11.109375" bestFit="1" customWidth="1"/>
    <col min="36" max="36" width="0.6640625" customWidth="1"/>
    <col min="37" max="39" width="9.6640625" customWidth="1"/>
    <col min="40" max="41" width="0.88671875" customWidth="1"/>
    <col min="42" max="89" width="11.5546875" customWidth="1"/>
    <col min="90" max="16384" width="11.44140625" style="567"/>
  </cols>
  <sheetData>
    <row r="1" spans="1:41" s="567" customFormat="1" x14ac:dyDescent="0.25">
      <c r="A1" s="979"/>
      <c r="B1" s="559"/>
      <c r="C1" s="559"/>
      <c r="D1" s="559"/>
      <c r="E1" s="559"/>
      <c r="F1" s="559"/>
      <c r="G1" s="560"/>
      <c r="H1" s="561"/>
      <c r="I1" s="562"/>
      <c r="J1" s="561"/>
      <c r="K1" s="563"/>
      <c r="L1" s="564"/>
      <c r="M1" s="565"/>
      <c r="N1" s="566"/>
      <c r="O1" s="1383"/>
      <c r="P1" s="559"/>
      <c r="Q1" s="559"/>
      <c r="R1" s="559"/>
      <c r="S1" s="559"/>
      <c r="T1" s="560"/>
      <c r="U1" s="561"/>
      <c r="V1" s="562"/>
      <c r="W1" s="561"/>
      <c r="X1" s="563"/>
      <c r="Y1" s="564"/>
      <c r="Z1" s="565"/>
      <c r="AA1" s="566"/>
      <c r="AB1" s="1383"/>
      <c r="AC1" s="559"/>
      <c r="AD1" s="559"/>
      <c r="AE1" s="559"/>
      <c r="AF1" s="559"/>
      <c r="AG1" s="560"/>
      <c r="AH1" s="561"/>
      <c r="AI1" s="562"/>
      <c r="AJ1" s="561"/>
      <c r="AK1" s="563"/>
      <c r="AL1" s="564"/>
      <c r="AM1" s="565"/>
      <c r="AN1" s="566"/>
      <c r="AO1" s="566"/>
    </row>
    <row r="2" spans="1:41" s="567" customFormat="1" x14ac:dyDescent="0.25">
      <c r="A2" s="979"/>
      <c r="B2" s="568"/>
      <c r="C2" s="568"/>
      <c r="D2" s="568"/>
      <c r="E2" s="568"/>
      <c r="F2" s="568"/>
      <c r="G2" s="569"/>
      <c r="H2" s="561"/>
      <c r="I2" s="570" t="s">
        <v>245</v>
      </c>
      <c r="J2" s="561"/>
      <c r="K2" s="571" t="s">
        <v>246</v>
      </c>
      <c r="L2" s="572"/>
      <c r="M2" s="573"/>
      <c r="N2" s="566"/>
      <c r="O2" s="1384"/>
      <c r="P2" s="568"/>
      <c r="Q2" s="568"/>
      <c r="R2" s="568"/>
      <c r="S2" s="568"/>
      <c r="T2" s="569"/>
      <c r="U2" s="561"/>
      <c r="V2" s="570" t="s">
        <v>245</v>
      </c>
      <c r="W2" s="561"/>
      <c r="X2" s="571" t="s">
        <v>246</v>
      </c>
      <c r="Y2" s="572"/>
      <c r="Z2" s="573"/>
      <c r="AA2" s="566"/>
      <c r="AB2" s="1384"/>
      <c r="AC2" s="568"/>
      <c r="AD2" s="568"/>
      <c r="AE2" s="568"/>
      <c r="AF2" s="568"/>
      <c r="AG2" s="569"/>
      <c r="AH2" s="561"/>
      <c r="AI2" s="570" t="s">
        <v>245</v>
      </c>
      <c r="AJ2" s="561"/>
      <c r="AK2" s="571" t="s">
        <v>246</v>
      </c>
      <c r="AL2" s="572"/>
      <c r="AM2" s="573"/>
      <c r="AN2" s="566"/>
      <c r="AO2" s="566"/>
    </row>
    <row r="3" spans="1:41" s="567" customFormat="1" x14ac:dyDescent="0.25">
      <c r="A3" s="979"/>
      <c r="B3" s="568"/>
      <c r="C3" s="568"/>
      <c r="D3" s="568"/>
      <c r="E3" s="568"/>
      <c r="F3" s="568"/>
      <c r="G3" s="569"/>
      <c r="H3" s="561"/>
      <c r="I3" s="570" t="s">
        <v>247</v>
      </c>
      <c r="J3" s="561"/>
      <c r="K3" s="574"/>
      <c r="L3" s="575"/>
      <c r="M3" s="576"/>
      <c r="N3" s="566"/>
      <c r="O3" s="1384"/>
      <c r="P3" s="568"/>
      <c r="Q3" s="568"/>
      <c r="R3" s="568"/>
      <c r="S3" s="568"/>
      <c r="T3" s="569"/>
      <c r="U3" s="561"/>
      <c r="V3" s="570" t="s">
        <v>247</v>
      </c>
      <c r="W3" s="561"/>
      <c r="X3" s="574"/>
      <c r="Y3" s="575"/>
      <c r="Z3" s="576"/>
      <c r="AA3" s="566"/>
      <c r="AB3" s="1384"/>
      <c r="AC3" s="568"/>
      <c r="AD3" s="568"/>
      <c r="AE3" s="568"/>
      <c r="AF3" s="568"/>
      <c r="AG3" s="569"/>
      <c r="AH3" s="561"/>
      <c r="AI3" s="570" t="s">
        <v>247</v>
      </c>
      <c r="AJ3" s="561"/>
      <c r="AK3" s="574"/>
      <c r="AL3" s="575"/>
      <c r="AM3" s="576"/>
      <c r="AN3" s="566"/>
      <c r="AO3" s="566"/>
    </row>
    <row r="4" spans="1:41" s="567" customFormat="1" x14ac:dyDescent="0.25">
      <c r="A4" s="979"/>
      <c r="B4" s="577"/>
      <c r="C4" s="577"/>
      <c r="D4" s="577"/>
      <c r="E4" s="577"/>
      <c r="F4" s="577"/>
      <c r="G4" s="986"/>
      <c r="H4" s="561"/>
      <c r="I4" s="579"/>
      <c r="J4" s="561"/>
      <c r="K4" s="574"/>
      <c r="L4" s="575"/>
      <c r="M4" s="576"/>
      <c r="N4" s="566"/>
      <c r="O4" s="1385"/>
      <c r="P4" s="577"/>
      <c r="Q4" s="577"/>
      <c r="R4" s="577"/>
      <c r="S4" s="577"/>
      <c r="T4" s="578"/>
      <c r="U4" s="561"/>
      <c r="V4" s="579"/>
      <c r="W4" s="561"/>
      <c r="X4" s="574"/>
      <c r="Y4" s="575"/>
      <c r="Z4" s="576"/>
      <c r="AA4" s="566"/>
      <c r="AB4" s="1385"/>
      <c r="AC4" s="577"/>
      <c r="AD4" s="577"/>
      <c r="AE4" s="577"/>
      <c r="AF4" s="577"/>
      <c r="AG4" s="578"/>
      <c r="AH4" s="561"/>
      <c r="AI4" s="579"/>
      <c r="AJ4" s="561"/>
      <c r="AK4" s="574"/>
      <c r="AL4" s="575"/>
      <c r="AM4" s="576"/>
      <c r="AN4" s="566"/>
      <c r="AO4" s="566"/>
    </row>
    <row r="5" spans="1:41" s="567" customFormat="1" x14ac:dyDescent="0.25">
      <c r="A5" s="979"/>
      <c r="B5" s="580" t="str">
        <f>REGV!$B$10</f>
        <v>REGVN</v>
      </c>
      <c r="C5" s="580"/>
      <c r="D5" s="580"/>
      <c r="E5" s="580"/>
      <c r="F5" s="580"/>
      <c r="G5" s="581"/>
      <c r="H5" s="561"/>
      <c r="I5" s="579"/>
      <c r="J5" s="561"/>
      <c r="K5" s="582" t="s">
        <v>248</v>
      </c>
      <c r="L5" s="583"/>
      <c r="M5" s="584"/>
      <c r="N5" s="566"/>
      <c r="O5" s="1365" t="str">
        <f>REGV!AC10</f>
        <v>REGVU</v>
      </c>
      <c r="P5" s="580"/>
      <c r="Q5" s="580"/>
      <c r="R5" s="580"/>
      <c r="S5" s="580"/>
      <c r="T5" s="581"/>
      <c r="U5" s="561"/>
      <c r="V5" s="579"/>
      <c r="W5" s="561"/>
      <c r="X5" s="582" t="s">
        <v>248</v>
      </c>
      <c r="Y5" s="583"/>
      <c r="Z5" s="584"/>
      <c r="AA5" s="566"/>
      <c r="AB5" s="1365" t="s">
        <v>259</v>
      </c>
      <c r="AC5" s="580"/>
      <c r="AD5" s="580"/>
      <c r="AE5" s="580"/>
      <c r="AF5" s="580"/>
      <c r="AG5" s="581"/>
      <c r="AH5" s="561"/>
      <c r="AI5" s="579"/>
      <c r="AJ5" s="561"/>
      <c r="AK5" s="582" t="s">
        <v>248</v>
      </c>
      <c r="AL5" s="583"/>
      <c r="AM5" s="584"/>
      <c r="AN5" s="566"/>
      <c r="AO5" s="566"/>
    </row>
    <row r="6" spans="1:41" s="567" customFormat="1" x14ac:dyDescent="0.25">
      <c r="A6" s="979"/>
      <c r="B6" s="585" t="str">
        <f>"Predicciones del Win X13 de: "&amp;$B$5</f>
        <v>Predicciones del Win X13 de: REGVN</v>
      </c>
      <c r="C6" s="585"/>
      <c r="D6" s="585"/>
      <c r="E6" s="585"/>
      <c r="F6" s="585"/>
      <c r="G6" s="586"/>
      <c r="H6" s="561"/>
      <c r="I6" s="579"/>
      <c r="J6" s="561"/>
      <c r="K6" s="587" t="s">
        <v>249</v>
      </c>
      <c r="L6" s="583"/>
      <c r="M6" s="584"/>
      <c r="N6" s="566"/>
      <c r="O6" s="1366" t="str">
        <f>"Predicciones del Win X13 de: "&amp;$O$5</f>
        <v>Predicciones del Win X13 de: REGVU</v>
      </c>
      <c r="P6" s="585"/>
      <c r="Q6" s="585"/>
      <c r="R6" s="585"/>
      <c r="S6" s="585"/>
      <c r="T6" s="586"/>
      <c r="U6" s="561"/>
      <c r="V6" s="579"/>
      <c r="W6" s="561"/>
      <c r="X6" s="587" t="s">
        <v>249</v>
      </c>
      <c r="Y6" s="583"/>
      <c r="Z6" s="584"/>
      <c r="AA6" s="566"/>
      <c r="AB6" s="1366" t="str">
        <f>"Predicciones del Win X13 de: "&amp;$AB$5</f>
        <v>Predicciones del Win X13 de: REMAQN</v>
      </c>
      <c r="AC6" s="585"/>
      <c r="AD6" s="585"/>
      <c r="AE6" s="585"/>
      <c r="AF6" s="585"/>
      <c r="AG6" s="586"/>
      <c r="AH6" s="561"/>
      <c r="AI6" s="579"/>
      <c r="AJ6" s="561"/>
      <c r="AK6" s="587" t="s">
        <v>249</v>
      </c>
      <c r="AL6" s="583"/>
      <c r="AM6" s="584"/>
      <c r="AN6" s="566"/>
      <c r="AO6" s="566"/>
    </row>
    <row r="7" spans="1:41" s="567" customFormat="1" x14ac:dyDescent="0.25">
      <c r="A7" s="980"/>
      <c r="B7" s="588" t="s">
        <v>121</v>
      </c>
      <c r="C7" s="588"/>
      <c r="D7" s="588"/>
      <c r="E7" s="589" t="s">
        <v>122</v>
      </c>
      <c r="F7" s="588"/>
      <c r="G7" s="590"/>
      <c r="H7" s="561"/>
      <c r="I7" s="579"/>
      <c r="J7" s="561"/>
      <c r="K7" s="591"/>
      <c r="L7" s="583"/>
      <c r="M7" s="584"/>
      <c r="N7" s="566"/>
      <c r="O7" s="1367" t="s">
        <v>121</v>
      </c>
      <c r="P7" s="588"/>
      <c r="Q7" s="588"/>
      <c r="R7" s="589" t="s">
        <v>122</v>
      </c>
      <c r="S7" s="588"/>
      <c r="T7" s="590"/>
      <c r="U7" s="561"/>
      <c r="V7" s="579"/>
      <c r="W7" s="561"/>
      <c r="X7" s="591"/>
      <c r="Y7" s="583"/>
      <c r="Z7" s="584"/>
      <c r="AA7" s="566"/>
      <c r="AB7" s="1367" t="s">
        <v>121</v>
      </c>
      <c r="AC7" s="588"/>
      <c r="AD7" s="588"/>
      <c r="AE7" s="589" t="s">
        <v>122</v>
      </c>
      <c r="AF7" s="588"/>
      <c r="AG7" s="590"/>
      <c r="AH7" s="561"/>
      <c r="AI7" s="579"/>
      <c r="AJ7" s="561"/>
      <c r="AK7" s="591"/>
      <c r="AL7" s="583"/>
      <c r="AM7" s="584"/>
      <c r="AN7" s="566"/>
      <c r="AO7" s="566"/>
    </row>
    <row r="8" spans="1:41" s="567" customFormat="1" x14ac:dyDescent="0.25">
      <c r="A8" s="980"/>
      <c r="B8" s="976" t="str">
        <f>REGV!C8</f>
        <v>LOG</v>
      </c>
      <c r="C8" s="592"/>
      <c r="D8" s="592"/>
      <c r="E8" s="593"/>
      <c r="F8" s="592"/>
      <c r="G8" s="594"/>
      <c r="H8" s="561"/>
      <c r="I8" s="595" t="str">
        <f>"FCT-"&amp;$B$5</f>
        <v>FCT-REGVN</v>
      </c>
      <c r="J8" s="561"/>
      <c r="K8" s="596" t="s">
        <v>250</v>
      </c>
      <c r="L8" s="597" t="s">
        <v>251</v>
      </c>
      <c r="M8" s="598" t="s">
        <v>99</v>
      </c>
      <c r="N8" s="566"/>
      <c r="O8" s="1368" t="str">
        <f>REGV!AD8</f>
        <v>LOG</v>
      </c>
      <c r="P8" s="592"/>
      <c r="Q8" s="592"/>
      <c r="R8" s="593"/>
      <c r="S8" s="592"/>
      <c r="T8" s="594"/>
      <c r="U8" s="561"/>
      <c r="V8" s="595" t="str">
        <f>"FCT-"&amp;$O$5</f>
        <v>FCT-REGVU</v>
      </c>
      <c r="W8" s="561"/>
      <c r="X8" s="596" t="s">
        <v>250</v>
      </c>
      <c r="Y8" s="597" t="s">
        <v>251</v>
      </c>
      <c r="Z8" s="598" t="s">
        <v>99</v>
      </c>
      <c r="AA8" s="566"/>
      <c r="AB8" s="1368" t="str">
        <f>REGV!BE8</f>
        <v>LOG</v>
      </c>
      <c r="AC8" s="592"/>
      <c r="AD8" s="592"/>
      <c r="AE8" s="593"/>
      <c r="AF8" s="592"/>
      <c r="AG8" s="594"/>
      <c r="AH8" s="561"/>
      <c r="AI8" s="595" t="str">
        <f>"FCT-"&amp;AB5</f>
        <v>FCT-REMAQN</v>
      </c>
      <c r="AJ8" s="561"/>
      <c r="AK8" s="596" t="s">
        <v>250</v>
      </c>
      <c r="AL8" s="597" t="s">
        <v>251</v>
      </c>
      <c r="AM8" s="598" t="s">
        <v>99</v>
      </c>
      <c r="AN8" s="566"/>
      <c r="AO8" s="566"/>
    </row>
    <row r="9" spans="1:41" s="567" customFormat="1" x14ac:dyDescent="0.25">
      <c r="A9" s="980"/>
      <c r="B9" s="977"/>
      <c r="C9" s="592"/>
      <c r="D9" s="592"/>
      <c r="E9" s="593"/>
      <c r="F9" s="592"/>
      <c r="G9" s="594"/>
      <c r="H9" s="561"/>
      <c r="I9" s="599"/>
      <c r="J9" s="561"/>
      <c r="K9" s="600"/>
      <c r="L9" s="987"/>
      <c r="M9" s="988"/>
      <c r="N9" s="566"/>
      <c r="O9" s="1369"/>
      <c r="P9" s="592"/>
      <c r="Q9" s="592"/>
      <c r="R9" s="593"/>
      <c r="S9" s="592"/>
      <c r="T9" s="594"/>
      <c r="U9" s="561"/>
      <c r="V9" s="599"/>
      <c r="W9" s="561"/>
      <c r="X9" s="600"/>
      <c r="Y9" s="987"/>
      <c r="Z9" s="988"/>
      <c r="AA9" s="566"/>
      <c r="AB9" s="1369"/>
      <c r="AC9" s="592"/>
      <c r="AD9" s="592"/>
      <c r="AE9" s="593"/>
      <c r="AF9" s="592"/>
      <c r="AG9" s="594"/>
      <c r="AH9" s="561"/>
      <c r="AI9" s="599"/>
      <c r="AJ9" s="561"/>
      <c r="AK9" s="600"/>
      <c r="AL9" s="987"/>
      <c r="AM9" s="988"/>
      <c r="AN9" s="566"/>
      <c r="AO9" s="566"/>
    </row>
    <row r="10" spans="1:41" s="567" customFormat="1" ht="27" thickBot="1" x14ac:dyDescent="0.3">
      <c r="A10" s="981" t="s">
        <v>15</v>
      </c>
      <c r="B10" s="978" t="str">
        <f>"Predic. "&amp;$B$5</f>
        <v>Predic. REGVN</v>
      </c>
      <c r="C10" s="603" t="s">
        <v>123</v>
      </c>
      <c r="D10" s="984"/>
      <c r="E10" s="985" t="str">
        <f>"Predic. "&amp;$B$5</f>
        <v>Predic. REGVN</v>
      </c>
      <c r="F10" s="603" t="s">
        <v>123</v>
      </c>
      <c r="G10" s="604"/>
      <c r="H10" s="561"/>
      <c r="I10" s="605"/>
      <c r="J10" s="561"/>
      <c r="K10" s="606"/>
      <c r="L10" s="601"/>
      <c r="M10" s="602"/>
      <c r="N10" s="566"/>
      <c r="O10" s="1370" t="str">
        <f>"Predic. "&amp;$O$5</f>
        <v>Predic. REGVU</v>
      </c>
      <c r="P10" s="603" t="s">
        <v>123</v>
      </c>
      <c r="Q10" s="984"/>
      <c r="R10" s="985" t="str">
        <f>"Predic. "&amp;$O$5</f>
        <v>Predic. REGVU</v>
      </c>
      <c r="S10" s="603" t="s">
        <v>123</v>
      </c>
      <c r="T10" s="604"/>
      <c r="U10" s="561"/>
      <c r="V10" s="605"/>
      <c r="W10" s="561"/>
      <c r="X10" s="606"/>
      <c r="Y10" s="601"/>
      <c r="Z10" s="602"/>
      <c r="AA10" s="566"/>
      <c r="AB10" s="1370" t="str">
        <f>"Predic. "&amp;$AB$5</f>
        <v>Predic. REMAQN</v>
      </c>
      <c r="AC10" s="603" t="s">
        <v>123</v>
      </c>
      <c r="AD10" s="984"/>
      <c r="AE10" s="985" t="str">
        <f>"Predic. "&amp;$AB$5</f>
        <v>Predic. REMAQN</v>
      </c>
      <c r="AF10" s="603" t="s">
        <v>123</v>
      </c>
      <c r="AG10" s="604"/>
      <c r="AH10" s="561"/>
      <c r="AI10" s="605"/>
      <c r="AJ10" s="561"/>
      <c r="AK10" s="606"/>
      <c r="AL10" s="601"/>
      <c r="AM10" s="602"/>
      <c r="AN10" s="566"/>
      <c r="AO10" s="566"/>
    </row>
    <row r="11" spans="1:41" s="567" customFormat="1" ht="13.8" x14ac:dyDescent="0.25">
      <c r="A11" s="982">
        <f>REGV!A11</f>
        <v>1994.01</v>
      </c>
      <c r="B11" s="1327"/>
      <c r="C11" s="1327"/>
      <c r="D11" s="1327"/>
      <c r="E11" s="1328"/>
      <c r="F11" s="1327"/>
      <c r="G11" s="1329"/>
      <c r="H11" s="561"/>
      <c r="I11" s="974">
        <f>REGV!H11</f>
        <v>37.885132109547634</v>
      </c>
      <c r="J11" s="561"/>
      <c r="K11" s="607"/>
      <c r="L11" s="608"/>
      <c r="M11" s="609"/>
      <c r="N11" s="566"/>
      <c r="O11" s="1371"/>
      <c r="P11" s="1327"/>
      <c r="Q11" s="1327"/>
      <c r="R11" s="1328"/>
      <c r="S11" s="1327"/>
      <c r="T11" s="1329"/>
      <c r="U11" s="561"/>
      <c r="V11" s="974">
        <f>REGV!AI11</f>
        <v>61.408932946898204</v>
      </c>
      <c r="W11" s="561"/>
      <c r="X11" s="607"/>
      <c r="Y11" s="608"/>
      <c r="Z11" s="609"/>
      <c r="AA11" s="566"/>
      <c r="AB11" s="1371"/>
      <c r="AC11" s="1327"/>
      <c r="AD11" s="1327"/>
      <c r="AE11" s="1328"/>
      <c r="AF11" s="1327"/>
      <c r="AG11" s="1329"/>
      <c r="AH11" s="561"/>
      <c r="AI11" s="989"/>
      <c r="AJ11" s="561"/>
      <c r="AK11" s="607"/>
      <c r="AL11" s="608"/>
      <c r="AM11" s="609"/>
      <c r="AN11" s="566"/>
      <c r="AO11" s="566"/>
    </row>
    <row r="12" spans="1:41" s="567" customFormat="1" ht="13.8" x14ac:dyDescent="0.25">
      <c r="A12" s="983">
        <f>REGV!A12</f>
        <v>1994.02</v>
      </c>
      <c r="B12" s="1330"/>
      <c r="C12" s="1330"/>
      <c r="D12" s="1330"/>
      <c r="E12" s="1331"/>
      <c r="F12" s="1330"/>
      <c r="G12" s="1332"/>
      <c r="H12" s="610"/>
      <c r="I12" s="974">
        <f>REGV!H12</f>
        <v>37.169755748374527</v>
      </c>
      <c r="J12" s="610"/>
      <c r="K12" s="607"/>
      <c r="L12" s="608"/>
      <c r="M12" s="609"/>
      <c r="N12" s="566"/>
      <c r="O12" s="1372"/>
      <c r="P12" s="1330"/>
      <c r="Q12" s="1330"/>
      <c r="R12" s="1331"/>
      <c r="S12" s="1330"/>
      <c r="T12" s="1332"/>
      <c r="U12" s="610"/>
      <c r="V12" s="974">
        <f>REGV!AI12</f>
        <v>58.049612312100237</v>
      </c>
      <c r="W12" s="610"/>
      <c r="X12" s="607"/>
      <c r="Y12" s="608"/>
      <c r="Z12" s="609"/>
      <c r="AA12" s="566"/>
      <c r="AB12" s="1372"/>
      <c r="AC12" s="1330"/>
      <c r="AD12" s="1330"/>
      <c r="AE12" s="1331"/>
      <c r="AF12" s="1330"/>
      <c r="AG12" s="1332"/>
      <c r="AH12" s="610"/>
      <c r="AI12" s="989"/>
      <c r="AJ12" s="610"/>
      <c r="AK12" s="607"/>
      <c r="AL12" s="608"/>
      <c r="AM12" s="609"/>
      <c r="AN12" s="566"/>
      <c r="AO12" s="566"/>
    </row>
    <row r="13" spans="1:41" s="567" customFormat="1" ht="13.8" x14ac:dyDescent="0.25">
      <c r="A13" s="983">
        <f>REGV!A13</f>
        <v>1994.03</v>
      </c>
      <c r="B13" s="1330"/>
      <c r="C13" s="1330"/>
      <c r="D13" s="1330"/>
      <c r="E13" s="1331"/>
      <c r="F13" s="1330"/>
      <c r="G13" s="1332"/>
      <c r="H13" s="610"/>
      <c r="I13" s="974">
        <f>REGV!H13</f>
        <v>37.787268113326974</v>
      </c>
      <c r="J13" s="610"/>
      <c r="K13" s="607"/>
      <c r="L13" s="608"/>
      <c r="M13" s="609"/>
      <c r="N13" s="566"/>
      <c r="O13" s="1372"/>
      <c r="P13" s="1330"/>
      <c r="Q13" s="1330"/>
      <c r="R13" s="1331"/>
      <c r="S13" s="1330"/>
      <c r="T13" s="1332"/>
      <c r="U13" s="610"/>
      <c r="V13" s="974">
        <f>REGV!AI13</f>
        <v>57.105521033010518</v>
      </c>
      <c r="W13" s="610"/>
      <c r="X13" s="607"/>
      <c r="Y13" s="608"/>
      <c r="Z13" s="609"/>
      <c r="AA13" s="566"/>
      <c r="AB13" s="1372"/>
      <c r="AC13" s="1330"/>
      <c r="AD13" s="1330"/>
      <c r="AE13" s="1331"/>
      <c r="AF13" s="1330"/>
      <c r="AG13" s="1332"/>
      <c r="AH13" s="610"/>
      <c r="AI13" s="989"/>
      <c r="AJ13" s="610"/>
      <c r="AK13" s="607"/>
      <c r="AL13" s="608"/>
      <c r="AM13" s="609"/>
      <c r="AN13" s="566"/>
      <c r="AO13" s="566"/>
    </row>
    <row r="14" spans="1:41" s="567" customFormat="1" ht="13.8" x14ac:dyDescent="0.25">
      <c r="A14" s="983">
        <f>REGV!A14</f>
        <v>1994.04</v>
      </c>
      <c r="B14" s="1330"/>
      <c r="C14" s="1330"/>
      <c r="D14" s="1330"/>
      <c r="E14" s="1331"/>
      <c r="F14" s="1330"/>
      <c r="G14" s="1332"/>
      <c r="H14" s="610"/>
      <c r="I14" s="974">
        <f>REGV!H14</f>
        <v>39.536227166912909</v>
      </c>
      <c r="J14" s="610"/>
      <c r="K14" s="607"/>
      <c r="L14" s="608"/>
      <c r="M14" s="609"/>
      <c r="N14" s="566"/>
      <c r="O14" s="1372"/>
      <c r="P14" s="1330"/>
      <c r="Q14" s="1330"/>
      <c r="R14" s="1331"/>
      <c r="S14" s="1330"/>
      <c r="T14" s="1332"/>
      <c r="U14" s="610"/>
      <c r="V14" s="974">
        <f>REGV!AI14</f>
        <v>55.891711684006097</v>
      </c>
      <c r="W14" s="610"/>
      <c r="X14" s="607"/>
      <c r="Y14" s="608"/>
      <c r="Z14" s="609"/>
      <c r="AA14" s="566"/>
      <c r="AB14" s="1372"/>
      <c r="AC14" s="1330"/>
      <c r="AD14" s="1330"/>
      <c r="AE14" s="1331"/>
      <c r="AF14" s="1330"/>
      <c r="AG14" s="1332"/>
      <c r="AH14" s="610"/>
      <c r="AI14" s="989"/>
      <c r="AJ14" s="610"/>
      <c r="AK14" s="607"/>
      <c r="AL14" s="608"/>
      <c r="AM14" s="609"/>
      <c r="AN14" s="566"/>
      <c r="AO14" s="566"/>
    </row>
    <row r="15" spans="1:41" s="567" customFormat="1" ht="13.8" x14ac:dyDescent="0.25">
      <c r="A15" s="983">
        <f>REGV!A15</f>
        <v>1994.05</v>
      </c>
      <c r="B15" s="1330"/>
      <c r="C15" s="1330"/>
      <c r="D15" s="1330"/>
      <c r="E15" s="1331"/>
      <c r="F15" s="1330"/>
      <c r="G15" s="1332"/>
      <c r="H15" s="610"/>
      <c r="I15" s="974">
        <f>REGV!H15</f>
        <v>40.669080129844076</v>
      </c>
      <c r="J15" s="610"/>
      <c r="K15" s="607"/>
      <c r="L15" s="608"/>
      <c r="M15" s="609"/>
      <c r="N15" s="566"/>
      <c r="O15" s="1372"/>
      <c r="P15" s="1330"/>
      <c r="Q15" s="1330"/>
      <c r="R15" s="1331"/>
      <c r="S15" s="1330"/>
      <c r="T15" s="1332"/>
      <c r="U15" s="610"/>
      <c r="V15" s="974">
        <f>REGV!AI15</f>
        <v>55.071855149627297</v>
      </c>
      <c r="W15" s="610"/>
      <c r="X15" s="607"/>
      <c r="Y15" s="608"/>
      <c r="Z15" s="609"/>
      <c r="AA15" s="566"/>
      <c r="AB15" s="1372"/>
      <c r="AC15" s="1330"/>
      <c r="AD15" s="1330"/>
      <c r="AE15" s="1331"/>
      <c r="AF15" s="1330"/>
      <c r="AG15" s="1332"/>
      <c r="AH15" s="610"/>
      <c r="AI15" s="989"/>
      <c r="AJ15" s="610"/>
      <c r="AK15" s="607"/>
      <c r="AL15" s="608"/>
      <c r="AM15" s="609"/>
      <c r="AN15" s="566"/>
      <c r="AO15" s="566"/>
    </row>
    <row r="16" spans="1:41" s="567" customFormat="1" ht="13.8" x14ac:dyDescent="0.25">
      <c r="A16" s="983">
        <f>REGV!A16</f>
        <v>1994.06</v>
      </c>
      <c r="B16" s="1330"/>
      <c r="C16" s="1330"/>
      <c r="D16" s="1330"/>
      <c r="E16" s="1331"/>
      <c r="F16" s="1330"/>
      <c r="G16" s="1332"/>
      <c r="H16" s="610"/>
      <c r="I16" s="974">
        <f>REGV!H16</f>
        <v>42.175407939011862</v>
      </c>
      <c r="J16" s="610"/>
      <c r="K16" s="607"/>
      <c r="L16" s="608"/>
      <c r="M16" s="609"/>
      <c r="N16" s="566"/>
      <c r="O16" s="1372"/>
      <c r="P16" s="1330"/>
      <c r="Q16" s="1330"/>
      <c r="R16" s="1331"/>
      <c r="S16" s="1330"/>
      <c r="T16" s="1332"/>
      <c r="U16" s="610"/>
      <c r="V16" s="974">
        <f>REGV!AI16</f>
        <v>54.920942774954241</v>
      </c>
      <c r="W16" s="610"/>
      <c r="X16" s="607"/>
      <c r="Y16" s="608"/>
      <c r="Z16" s="609"/>
      <c r="AA16" s="566"/>
      <c r="AB16" s="1372"/>
      <c r="AC16" s="1330"/>
      <c r="AD16" s="1330"/>
      <c r="AE16" s="1331"/>
      <c r="AF16" s="1330"/>
      <c r="AG16" s="1332"/>
      <c r="AH16" s="610"/>
      <c r="AI16" s="989"/>
      <c r="AJ16" s="610"/>
      <c r="AK16" s="607"/>
      <c r="AL16" s="608"/>
      <c r="AM16" s="609"/>
      <c r="AN16" s="566"/>
      <c r="AO16" s="566"/>
    </row>
    <row r="17" spans="1:41" s="567" customFormat="1" ht="13.8" x14ac:dyDescent="0.25">
      <c r="A17" s="983">
        <f>REGV!A17</f>
        <v>1994.07</v>
      </c>
      <c r="B17" s="1330"/>
      <c r="C17" s="1330"/>
      <c r="D17" s="1330"/>
      <c r="E17" s="1331"/>
      <c r="F17" s="1330"/>
      <c r="G17" s="1332"/>
      <c r="H17" s="610"/>
      <c r="I17" s="974">
        <f>REGV!H17</f>
        <v>43.832058447045988</v>
      </c>
      <c r="J17" s="610"/>
      <c r="K17" s="607"/>
      <c r="L17" s="608"/>
      <c r="M17" s="609"/>
      <c r="N17" s="566"/>
      <c r="O17" s="1372"/>
      <c r="P17" s="1330"/>
      <c r="Q17" s="1330"/>
      <c r="R17" s="1331"/>
      <c r="S17" s="1330"/>
      <c r="T17" s="1332"/>
      <c r="U17" s="610"/>
      <c r="V17" s="974">
        <f>REGV!AI17</f>
        <v>54.001848480622321</v>
      </c>
      <c r="W17" s="610"/>
      <c r="X17" s="607"/>
      <c r="Y17" s="608"/>
      <c r="Z17" s="609"/>
      <c r="AA17" s="566"/>
      <c r="AB17" s="1372"/>
      <c r="AC17" s="1330"/>
      <c r="AD17" s="1330"/>
      <c r="AE17" s="1331"/>
      <c r="AF17" s="1330"/>
      <c r="AG17" s="1332"/>
      <c r="AH17" s="610"/>
      <c r="AI17" s="989"/>
      <c r="AJ17" s="610"/>
      <c r="AK17" s="607"/>
      <c r="AL17" s="608"/>
      <c r="AM17" s="609"/>
      <c r="AN17" s="566"/>
      <c r="AO17" s="566"/>
    </row>
    <row r="18" spans="1:41" s="567" customFormat="1" ht="13.8" x14ac:dyDescent="0.25">
      <c r="A18" s="983">
        <f>REGV!A18</f>
        <v>1994.08</v>
      </c>
      <c r="B18" s="1330"/>
      <c r="C18" s="1330"/>
      <c r="D18" s="1330"/>
      <c r="E18" s="1331"/>
      <c r="F18" s="1330"/>
      <c r="G18" s="1332"/>
      <c r="H18" s="610"/>
      <c r="I18" s="974">
        <f>REGV!H18</f>
        <v>43.578143884345963</v>
      </c>
      <c r="J18" s="610"/>
      <c r="K18" s="607"/>
      <c r="L18" s="608"/>
      <c r="M18" s="609"/>
      <c r="N18" s="566"/>
      <c r="O18" s="1372"/>
      <c r="P18" s="1330"/>
      <c r="Q18" s="1330"/>
      <c r="R18" s="1331"/>
      <c r="S18" s="1330"/>
      <c r="T18" s="1332"/>
      <c r="U18" s="610"/>
      <c r="V18" s="974">
        <f>REGV!AI18</f>
        <v>53.836581726523853</v>
      </c>
      <c r="W18" s="610"/>
      <c r="X18" s="607"/>
      <c r="Y18" s="608"/>
      <c r="Z18" s="609"/>
      <c r="AA18" s="566"/>
      <c r="AB18" s="1372"/>
      <c r="AC18" s="1330"/>
      <c r="AD18" s="1330"/>
      <c r="AE18" s="1331"/>
      <c r="AF18" s="1330"/>
      <c r="AG18" s="1332"/>
      <c r="AH18" s="610"/>
      <c r="AI18" s="989"/>
      <c r="AJ18" s="610"/>
      <c r="AK18" s="607"/>
      <c r="AL18" s="608"/>
      <c r="AM18" s="609"/>
      <c r="AN18" s="566"/>
      <c r="AO18" s="566"/>
    </row>
    <row r="19" spans="1:41" s="567" customFormat="1" ht="13.8" x14ac:dyDescent="0.25">
      <c r="A19" s="983">
        <f>REGV!A19</f>
        <v>1994.09</v>
      </c>
      <c r="B19" s="1330"/>
      <c r="C19" s="1330"/>
      <c r="D19" s="1330"/>
      <c r="E19" s="1331"/>
      <c r="F19" s="1330"/>
      <c r="G19" s="1332"/>
      <c r="H19" s="610"/>
      <c r="I19" s="974">
        <f>REGV!H19</f>
        <v>43.276083673972479</v>
      </c>
      <c r="J19" s="610"/>
      <c r="K19" s="607"/>
      <c r="L19" s="608"/>
      <c r="M19" s="609"/>
      <c r="N19" s="566"/>
      <c r="O19" s="1372"/>
      <c r="P19" s="1330"/>
      <c r="Q19" s="1330"/>
      <c r="R19" s="1331"/>
      <c r="S19" s="1330"/>
      <c r="T19" s="1332"/>
      <c r="U19" s="610"/>
      <c r="V19" s="974">
        <f>REGV!AI19</f>
        <v>54.544205741332462</v>
      </c>
      <c r="W19" s="610"/>
      <c r="X19" s="607"/>
      <c r="Y19" s="608"/>
      <c r="Z19" s="609"/>
      <c r="AA19" s="566"/>
      <c r="AB19" s="1372"/>
      <c r="AC19" s="1330"/>
      <c r="AD19" s="1330"/>
      <c r="AE19" s="1331"/>
      <c r="AF19" s="1330"/>
      <c r="AG19" s="1332"/>
      <c r="AH19" s="610"/>
      <c r="AI19" s="989"/>
      <c r="AJ19" s="610"/>
      <c r="AK19" s="607"/>
      <c r="AL19" s="608"/>
      <c r="AM19" s="609"/>
      <c r="AN19" s="566"/>
      <c r="AO19" s="566"/>
    </row>
    <row r="20" spans="1:41" s="567" customFormat="1" ht="13.8" x14ac:dyDescent="0.25">
      <c r="A20" s="983">
        <f>REGV!A20</f>
        <v>1994.1</v>
      </c>
      <c r="B20" s="1330"/>
      <c r="C20" s="1330"/>
      <c r="D20" s="1330"/>
      <c r="E20" s="1331"/>
      <c r="F20" s="1330"/>
      <c r="G20" s="1332"/>
      <c r="H20" s="610"/>
      <c r="I20" s="974">
        <f>REGV!H20</f>
        <v>42.608832630862693</v>
      </c>
      <c r="J20" s="610"/>
      <c r="K20" s="607"/>
      <c r="L20" s="608"/>
      <c r="M20" s="609"/>
      <c r="N20" s="566"/>
      <c r="O20" s="1372"/>
      <c r="P20" s="1330"/>
      <c r="Q20" s="1330"/>
      <c r="R20" s="1331"/>
      <c r="S20" s="1330"/>
      <c r="T20" s="1332"/>
      <c r="U20" s="610"/>
      <c r="V20" s="974">
        <f>REGV!AI20</f>
        <v>55.144284316215739</v>
      </c>
      <c r="W20" s="610"/>
      <c r="X20" s="607"/>
      <c r="Y20" s="608"/>
      <c r="Z20" s="609"/>
      <c r="AA20" s="566"/>
      <c r="AB20" s="1372"/>
      <c r="AC20" s="1330"/>
      <c r="AD20" s="1330"/>
      <c r="AE20" s="1331"/>
      <c r="AF20" s="1330"/>
      <c r="AG20" s="1332"/>
      <c r="AH20" s="610"/>
      <c r="AI20" s="989"/>
      <c r="AJ20" s="610"/>
      <c r="AK20" s="607"/>
      <c r="AL20" s="608"/>
      <c r="AM20" s="609"/>
      <c r="AN20" s="566"/>
      <c r="AO20" s="566"/>
    </row>
    <row r="21" spans="1:41" s="567" customFormat="1" ht="13.8" x14ac:dyDescent="0.25">
      <c r="A21" s="983">
        <f>REGV!A21</f>
        <v>1994.11</v>
      </c>
      <c r="B21" s="1330"/>
      <c r="C21" s="1330"/>
      <c r="D21" s="1330"/>
      <c r="E21" s="1331"/>
      <c r="F21" s="1330"/>
      <c r="G21" s="1332"/>
      <c r="H21" s="610"/>
      <c r="I21" s="974">
        <f>REGV!H21</f>
        <v>40.839125519692274</v>
      </c>
      <c r="J21" s="610"/>
      <c r="K21" s="607"/>
      <c r="L21" s="608"/>
      <c r="M21" s="609"/>
      <c r="N21" s="566"/>
      <c r="O21" s="1372"/>
      <c r="P21" s="1330"/>
      <c r="Q21" s="1330"/>
      <c r="R21" s="1331"/>
      <c r="S21" s="1330"/>
      <c r="T21" s="1332"/>
      <c r="U21" s="610"/>
      <c r="V21" s="974">
        <f>REGV!AI21</f>
        <v>55.689142005176144</v>
      </c>
      <c r="W21" s="610"/>
      <c r="X21" s="607"/>
      <c r="Y21" s="608"/>
      <c r="Z21" s="609"/>
      <c r="AA21" s="566"/>
      <c r="AB21" s="1372"/>
      <c r="AC21" s="1330"/>
      <c r="AD21" s="1330"/>
      <c r="AE21" s="1331"/>
      <c r="AF21" s="1330"/>
      <c r="AG21" s="1332"/>
      <c r="AH21" s="610"/>
      <c r="AI21" s="989"/>
      <c r="AJ21" s="610"/>
      <c r="AK21" s="607"/>
      <c r="AL21" s="608"/>
      <c r="AM21" s="609"/>
      <c r="AN21" s="566"/>
      <c r="AO21" s="566"/>
    </row>
    <row r="22" spans="1:41" s="567" customFormat="1" ht="13.8" x14ac:dyDescent="0.25">
      <c r="A22" s="983">
        <f>REGV!A22</f>
        <v>1994.12</v>
      </c>
      <c r="B22" s="1330"/>
      <c r="C22" s="1330"/>
      <c r="D22" s="1330"/>
      <c r="E22" s="1331"/>
      <c r="F22" s="1330"/>
      <c r="G22" s="1332"/>
      <c r="H22" s="610"/>
      <c r="I22" s="974">
        <f>REGV!H22</f>
        <v>40.434169209832795</v>
      </c>
      <c r="J22" s="610"/>
      <c r="K22" s="607"/>
      <c r="L22" s="608"/>
      <c r="M22" s="609"/>
      <c r="N22" s="566"/>
      <c r="O22" s="1372"/>
      <c r="P22" s="1330"/>
      <c r="Q22" s="1330"/>
      <c r="R22" s="1331"/>
      <c r="S22" s="1330"/>
      <c r="T22" s="1332"/>
      <c r="U22" s="610"/>
      <c r="V22" s="974">
        <f>REGV!AI22</f>
        <v>55.217895749535394</v>
      </c>
      <c r="W22" s="610"/>
      <c r="X22" s="607"/>
      <c r="Y22" s="608"/>
      <c r="Z22" s="609"/>
      <c r="AA22" s="566"/>
      <c r="AB22" s="1372"/>
      <c r="AC22" s="1330"/>
      <c r="AD22" s="1330"/>
      <c r="AE22" s="1331"/>
      <c r="AF22" s="1330"/>
      <c r="AG22" s="1332"/>
      <c r="AH22" s="610"/>
      <c r="AI22" s="989"/>
      <c r="AJ22" s="610"/>
      <c r="AK22" s="607"/>
      <c r="AL22" s="608"/>
      <c r="AM22" s="609"/>
      <c r="AN22" s="566"/>
      <c r="AO22" s="566"/>
    </row>
    <row r="23" spans="1:41" s="567" customFormat="1" ht="13.8" x14ac:dyDescent="0.25">
      <c r="A23" s="983">
        <f>REGV!A23</f>
        <v>1995.01</v>
      </c>
      <c r="B23" s="1330"/>
      <c r="C23" s="1330"/>
      <c r="D23" s="1330"/>
      <c r="E23" s="1331"/>
      <c r="F23" s="1330"/>
      <c r="G23" s="1332"/>
      <c r="H23" s="610"/>
      <c r="I23" s="974">
        <f>REGV!H23</f>
        <v>40.644961682466104</v>
      </c>
      <c r="J23" s="610"/>
      <c r="K23" s="607"/>
      <c r="L23" s="608"/>
      <c r="M23" s="609"/>
      <c r="N23" s="566"/>
      <c r="O23" s="1372"/>
      <c r="P23" s="1330"/>
      <c r="Q23" s="1330"/>
      <c r="R23" s="1331"/>
      <c r="S23" s="1330"/>
      <c r="T23" s="1332"/>
      <c r="U23" s="610"/>
      <c r="V23" s="974">
        <f>REGV!AI23</f>
        <v>52.572087834170638</v>
      </c>
      <c r="W23" s="610"/>
      <c r="X23" s="607"/>
      <c r="Y23" s="608"/>
      <c r="Z23" s="609"/>
      <c r="AA23" s="566"/>
      <c r="AB23" s="1372"/>
      <c r="AC23" s="1330"/>
      <c r="AD23" s="1330"/>
      <c r="AE23" s="1331"/>
      <c r="AF23" s="1330"/>
      <c r="AG23" s="1332"/>
      <c r="AH23" s="610"/>
      <c r="AI23" s="989"/>
      <c r="AJ23" s="610"/>
      <c r="AK23" s="607"/>
      <c r="AL23" s="608"/>
      <c r="AM23" s="609"/>
      <c r="AN23" s="566"/>
      <c r="AO23" s="566"/>
    </row>
    <row r="24" spans="1:41" s="567" customFormat="1" ht="13.8" x14ac:dyDescent="0.25">
      <c r="A24" s="983">
        <f>REGV!A24</f>
        <v>1995.02</v>
      </c>
      <c r="B24" s="1330"/>
      <c r="C24" s="1330"/>
      <c r="D24" s="1330"/>
      <c r="E24" s="1331"/>
      <c r="F24" s="1330"/>
      <c r="G24" s="1332"/>
      <c r="H24" s="610"/>
      <c r="I24" s="974">
        <f>REGV!H24</f>
        <v>39.334864378759647</v>
      </c>
      <c r="J24" s="610"/>
      <c r="K24" s="607"/>
      <c r="L24" s="608"/>
      <c r="M24" s="609"/>
      <c r="N24" s="566"/>
      <c r="O24" s="1372"/>
      <c r="P24" s="1330"/>
      <c r="Q24" s="1330"/>
      <c r="R24" s="1331"/>
      <c r="S24" s="1330"/>
      <c r="T24" s="1332"/>
      <c r="U24" s="610"/>
      <c r="V24" s="974">
        <f>REGV!AI24</f>
        <v>49.868393893993002</v>
      </c>
      <c r="W24" s="610"/>
      <c r="X24" s="607"/>
      <c r="Y24" s="608"/>
      <c r="Z24" s="609"/>
      <c r="AA24" s="566"/>
      <c r="AB24" s="1372"/>
      <c r="AC24" s="1330"/>
      <c r="AD24" s="1330"/>
      <c r="AE24" s="1331"/>
      <c r="AF24" s="1330"/>
      <c r="AG24" s="1332"/>
      <c r="AH24" s="610"/>
      <c r="AI24" s="989"/>
      <c r="AJ24" s="610"/>
      <c r="AK24" s="607"/>
      <c r="AL24" s="608"/>
      <c r="AM24" s="609"/>
      <c r="AN24" s="566"/>
      <c r="AO24" s="566"/>
    </row>
    <row r="25" spans="1:41" s="567" customFormat="1" ht="13.8" x14ac:dyDescent="0.25">
      <c r="A25" s="983">
        <f>REGV!A25</f>
        <v>1995.03</v>
      </c>
      <c r="B25" s="1330"/>
      <c r="C25" s="1330"/>
      <c r="D25" s="1330"/>
      <c r="E25" s="1331"/>
      <c r="F25" s="1330"/>
      <c r="G25" s="1332"/>
      <c r="H25" s="610"/>
      <c r="I25" s="974">
        <f>REGV!H25</f>
        <v>37.104315612130854</v>
      </c>
      <c r="J25" s="610"/>
      <c r="K25" s="607"/>
      <c r="L25" s="608"/>
      <c r="M25" s="609"/>
      <c r="N25" s="566"/>
      <c r="O25" s="1372"/>
      <c r="P25" s="1330"/>
      <c r="Q25" s="1330"/>
      <c r="R25" s="1331"/>
      <c r="S25" s="1330"/>
      <c r="T25" s="1332"/>
      <c r="U25" s="610"/>
      <c r="V25" s="974">
        <f>REGV!AI25</f>
        <v>49.149165826478338</v>
      </c>
      <c r="W25" s="610"/>
      <c r="X25" s="607"/>
      <c r="Y25" s="608"/>
      <c r="Z25" s="609"/>
      <c r="AA25" s="566"/>
      <c r="AB25" s="1372"/>
      <c r="AC25" s="1330"/>
      <c r="AD25" s="1330"/>
      <c r="AE25" s="1331"/>
      <c r="AF25" s="1330"/>
      <c r="AG25" s="1332"/>
      <c r="AH25" s="610"/>
      <c r="AI25" s="989"/>
      <c r="AJ25" s="610"/>
      <c r="AK25" s="607"/>
      <c r="AL25" s="608"/>
      <c r="AM25" s="609"/>
      <c r="AN25" s="566"/>
      <c r="AO25" s="566"/>
    </row>
    <row r="26" spans="1:41" s="567" customFormat="1" ht="13.8" x14ac:dyDescent="0.25">
      <c r="A26" s="983">
        <f>REGV!A26</f>
        <v>1995.04</v>
      </c>
      <c r="B26" s="1330"/>
      <c r="C26" s="1330"/>
      <c r="D26" s="1330"/>
      <c r="E26" s="1331"/>
      <c r="F26" s="1330"/>
      <c r="G26" s="1332"/>
      <c r="H26" s="610"/>
      <c r="I26" s="974">
        <f>REGV!H26</f>
        <v>34.524273909577531</v>
      </c>
      <c r="J26" s="610"/>
      <c r="K26" s="607"/>
      <c r="L26" s="608"/>
      <c r="M26" s="609"/>
      <c r="N26" s="566"/>
      <c r="O26" s="1372"/>
      <c r="P26" s="1330"/>
      <c r="Q26" s="1330"/>
      <c r="R26" s="1331"/>
      <c r="S26" s="1330"/>
      <c r="T26" s="1332"/>
      <c r="U26" s="610"/>
      <c r="V26" s="974">
        <f>REGV!AI26</f>
        <v>48.912897664811879</v>
      </c>
      <c r="W26" s="610"/>
      <c r="X26" s="607"/>
      <c r="Y26" s="608"/>
      <c r="Z26" s="609"/>
      <c r="AA26" s="566"/>
      <c r="AB26" s="1372"/>
      <c r="AC26" s="1330"/>
      <c r="AD26" s="1330"/>
      <c r="AE26" s="1331"/>
      <c r="AF26" s="1330"/>
      <c r="AG26" s="1332"/>
      <c r="AH26" s="610"/>
      <c r="AI26" s="989"/>
      <c r="AJ26" s="610"/>
      <c r="AK26" s="607"/>
      <c r="AL26" s="608"/>
      <c r="AM26" s="609"/>
      <c r="AN26" s="566"/>
      <c r="AO26" s="566"/>
    </row>
    <row r="27" spans="1:41" s="567" customFormat="1" ht="13.8" x14ac:dyDescent="0.25">
      <c r="A27" s="983">
        <f>REGV!A27</f>
        <v>1995.05</v>
      </c>
      <c r="B27" s="1330"/>
      <c r="C27" s="1330"/>
      <c r="D27" s="1330"/>
      <c r="E27" s="1331"/>
      <c r="F27" s="1330"/>
      <c r="G27" s="1332"/>
      <c r="H27" s="610"/>
      <c r="I27" s="974">
        <f>REGV!H27</f>
        <v>32.140382381825042</v>
      </c>
      <c r="J27" s="610"/>
      <c r="K27" s="607"/>
      <c r="L27" s="608"/>
      <c r="M27" s="609"/>
      <c r="N27" s="566"/>
      <c r="O27" s="1372"/>
      <c r="P27" s="1330"/>
      <c r="Q27" s="1330"/>
      <c r="R27" s="1331"/>
      <c r="S27" s="1330"/>
      <c r="T27" s="1332"/>
      <c r="U27" s="610"/>
      <c r="V27" s="974">
        <f>REGV!AI27</f>
        <v>47.446149601559739</v>
      </c>
      <c r="W27" s="610"/>
      <c r="X27" s="607"/>
      <c r="Y27" s="608"/>
      <c r="Z27" s="609"/>
      <c r="AA27" s="566"/>
      <c r="AB27" s="1372"/>
      <c r="AC27" s="1330"/>
      <c r="AD27" s="1330"/>
      <c r="AE27" s="1331"/>
      <c r="AF27" s="1330"/>
      <c r="AG27" s="1332"/>
      <c r="AH27" s="610"/>
      <c r="AI27" s="989"/>
      <c r="AJ27" s="610"/>
      <c r="AK27" s="607"/>
      <c r="AL27" s="608"/>
      <c r="AM27" s="609"/>
      <c r="AN27" s="566"/>
      <c r="AO27" s="566"/>
    </row>
    <row r="28" spans="1:41" s="567" customFormat="1" ht="13.8" x14ac:dyDescent="0.25">
      <c r="A28" s="983">
        <f>REGV!A28</f>
        <v>1995.06</v>
      </c>
      <c r="B28" s="1330"/>
      <c r="C28" s="1330"/>
      <c r="D28" s="1330"/>
      <c r="E28" s="1331"/>
      <c r="F28" s="1330"/>
      <c r="G28" s="1332"/>
      <c r="H28" s="610"/>
      <c r="I28" s="974">
        <f>REGV!H28</f>
        <v>30.107869720708671</v>
      </c>
      <c r="J28" s="610"/>
      <c r="K28" s="607"/>
      <c r="L28" s="608"/>
      <c r="M28" s="609"/>
      <c r="N28" s="566"/>
      <c r="O28" s="1372"/>
      <c r="P28" s="1330"/>
      <c r="Q28" s="1330"/>
      <c r="R28" s="1331"/>
      <c r="S28" s="1330"/>
      <c r="T28" s="1332"/>
      <c r="U28" s="610"/>
      <c r="V28" s="974">
        <f>REGV!AI28</f>
        <v>47.12161924540473</v>
      </c>
      <c r="W28" s="610"/>
      <c r="X28" s="607"/>
      <c r="Y28" s="608"/>
      <c r="Z28" s="609"/>
      <c r="AA28" s="566"/>
      <c r="AB28" s="1372"/>
      <c r="AC28" s="1330"/>
      <c r="AD28" s="1330"/>
      <c r="AE28" s="1331"/>
      <c r="AF28" s="1330"/>
      <c r="AG28" s="1332"/>
      <c r="AH28" s="610"/>
      <c r="AI28" s="989"/>
      <c r="AJ28" s="610"/>
      <c r="AK28" s="607"/>
      <c r="AL28" s="608"/>
      <c r="AM28" s="609"/>
      <c r="AN28" s="566"/>
      <c r="AO28" s="566"/>
    </row>
    <row r="29" spans="1:41" s="567" customFormat="1" ht="13.8" x14ac:dyDescent="0.25">
      <c r="A29" s="983">
        <f>REGV!A29</f>
        <v>1995.07</v>
      </c>
      <c r="B29" s="1330"/>
      <c r="C29" s="1330"/>
      <c r="D29" s="1330"/>
      <c r="E29" s="1331"/>
      <c r="F29" s="1330"/>
      <c r="G29" s="1332"/>
      <c r="H29" s="610"/>
      <c r="I29" s="974">
        <f>REGV!H29</f>
        <v>28.358731079569651</v>
      </c>
      <c r="J29" s="610"/>
      <c r="K29" s="607"/>
      <c r="L29" s="608"/>
      <c r="M29" s="609"/>
      <c r="N29" s="566"/>
      <c r="O29" s="1372"/>
      <c r="P29" s="1330"/>
      <c r="Q29" s="1330"/>
      <c r="R29" s="1331"/>
      <c r="S29" s="1330"/>
      <c r="T29" s="1332"/>
      <c r="U29" s="610"/>
      <c r="V29" s="974">
        <f>REGV!AI29</f>
        <v>48.748334964093992</v>
      </c>
      <c r="W29" s="610"/>
      <c r="X29" s="607"/>
      <c r="Y29" s="608"/>
      <c r="Z29" s="609"/>
      <c r="AA29" s="566"/>
      <c r="AB29" s="1372"/>
      <c r="AC29" s="1330"/>
      <c r="AD29" s="1330"/>
      <c r="AE29" s="1331"/>
      <c r="AF29" s="1330"/>
      <c r="AG29" s="1332"/>
      <c r="AH29" s="610"/>
      <c r="AI29" s="989"/>
      <c r="AJ29" s="610"/>
      <c r="AK29" s="607"/>
      <c r="AL29" s="608"/>
      <c r="AM29" s="609"/>
      <c r="AN29" s="566"/>
      <c r="AO29" s="566"/>
    </row>
    <row r="30" spans="1:41" s="567" customFormat="1" ht="13.8" x14ac:dyDescent="0.25">
      <c r="A30" s="983">
        <f>REGV!A30</f>
        <v>1995.08</v>
      </c>
      <c r="B30" s="1330"/>
      <c r="C30" s="1330"/>
      <c r="D30" s="1330"/>
      <c r="E30" s="1331"/>
      <c r="F30" s="1330"/>
      <c r="G30" s="1332"/>
      <c r="H30" s="610"/>
      <c r="I30" s="974">
        <f>REGV!H30</f>
        <v>27.923923234654616</v>
      </c>
      <c r="J30" s="610"/>
      <c r="K30" s="607"/>
      <c r="L30" s="608"/>
      <c r="M30" s="609"/>
      <c r="N30" s="566"/>
      <c r="O30" s="1372"/>
      <c r="P30" s="1330"/>
      <c r="Q30" s="1330"/>
      <c r="R30" s="1331"/>
      <c r="S30" s="1330"/>
      <c r="T30" s="1332"/>
      <c r="U30" s="610"/>
      <c r="V30" s="974">
        <f>REGV!AI30</f>
        <v>49.142358855654621</v>
      </c>
      <c r="W30" s="610"/>
      <c r="X30" s="607"/>
      <c r="Y30" s="608"/>
      <c r="Z30" s="609"/>
      <c r="AA30" s="566"/>
      <c r="AB30" s="1372"/>
      <c r="AC30" s="1330"/>
      <c r="AD30" s="1330"/>
      <c r="AE30" s="1331"/>
      <c r="AF30" s="1330"/>
      <c r="AG30" s="1332"/>
      <c r="AH30" s="610"/>
      <c r="AI30" s="989"/>
      <c r="AJ30" s="610"/>
      <c r="AK30" s="607"/>
      <c r="AL30" s="608"/>
      <c r="AM30" s="609"/>
      <c r="AN30" s="566"/>
      <c r="AO30" s="566"/>
    </row>
    <row r="31" spans="1:41" s="567" customFormat="1" ht="13.8" x14ac:dyDescent="0.25">
      <c r="A31" s="983">
        <f>REGV!A31</f>
        <v>1995.09</v>
      </c>
      <c r="B31" s="1330"/>
      <c r="C31" s="1330"/>
      <c r="D31" s="1330"/>
      <c r="E31" s="1331"/>
      <c r="F31" s="1330"/>
      <c r="G31" s="1332"/>
      <c r="H31" s="610"/>
      <c r="I31" s="974">
        <f>REGV!H31</f>
        <v>28.057695642315366</v>
      </c>
      <c r="J31" s="610"/>
      <c r="K31" s="607"/>
      <c r="L31" s="608"/>
      <c r="M31" s="609"/>
      <c r="N31" s="566"/>
      <c r="O31" s="1372"/>
      <c r="P31" s="1330"/>
      <c r="Q31" s="1330"/>
      <c r="R31" s="1331"/>
      <c r="S31" s="1330"/>
      <c r="T31" s="1332"/>
      <c r="U31" s="610"/>
      <c r="V31" s="974">
        <f>REGV!AI31</f>
        <v>48.501813866827163</v>
      </c>
      <c r="W31" s="610"/>
      <c r="X31" s="607"/>
      <c r="Y31" s="608"/>
      <c r="Z31" s="609"/>
      <c r="AA31" s="566"/>
      <c r="AB31" s="1372"/>
      <c r="AC31" s="1330"/>
      <c r="AD31" s="1330"/>
      <c r="AE31" s="1331"/>
      <c r="AF31" s="1330"/>
      <c r="AG31" s="1332"/>
      <c r="AH31" s="610"/>
      <c r="AI31" s="989"/>
      <c r="AJ31" s="610"/>
      <c r="AK31" s="607"/>
      <c r="AL31" s="608"/>
      <c r="AM31" s="609"/>
      <c r="AN31" s="566"/>
      <c r="AO31" s="566"/>
    </row>
    <row r="32" spans="1:41" s="567" customFormat="1" ht="13.8" x14ac:dyDescent="0.25">
      <c r="A32" s="983">
        <f>REGV!A32</f>
        <v>1995.1</v>
      </c>
      <c r="B32" s="1330"/>
      <c r="C32" s="1330"/>
      <c r="D32" s="1330"/>
      <c r="E32" s="1331"/>
      <c r="F32" s="1330"/>
      <c r="G32" s="1332"/>
      <c r="H32" s="610"/>
      <c r="I32" s="974">
        <f>REGV!H32</f>
        <v>27.713845065155525</v>
      </c>
      <c r="J32" s="610"/>
      <c r="K32" s="607"/>
      <c r="L32" s="608"/>
      <c r="M32" s="609"/>
      <c r="N32" s="566"/>
      <c r="O32" s="1372"/>
      <c r="P32" s="1330"/>
      <c r="Q32" s="1330"/>
      <c r="R32" s="1331"/>
      <c r="S32" s="1330"/>
      <c r="T32" s="1332"/>
      <c r="U32" s="610"/>
      <c r="V32" s="974">
        <f>REGV!AI32</f>
        <v>49.756502116142755</v>
      </c>
      <c r="W32" s="610"/>
      <c r="X32" s="607"/>
      <c r="Y32" s="608"/>
      <c r="Z32" s="609"/>
      <c r="AA32" s="566"/>
      <c r="AB32" s="1372"/>
      <c r="AC32" s="1330"/>
      <c r="AD32" s="1330"/>
      <c r="AE32" s="1331"/>
      <c r="AF32" s="1330"/>
      <c r="AG32" s="1332"/>
      <c r="AH32" s="610"/>
      <c r="AI32" s="989"/>
      <c r="AJ32" s="610"/>
      <c r="AK32" s="607"/>
      <c r="AL32" s="608"/>
      <c r="AM32" s="609"/>
      <c r="AN32" s="566"/>
      <c r="AO32" s="566"/>
    </row>
    <row r="33" spans="1:41" s="567" customFormat="1" ht="13.8" x14ac:dyDescent="0.25">
      <c r="A33" s="983">
        <f>REGV!A33</f>
        <v>1995.11</v>
      </c>
      <c r="B33" s="1330"/>
      <c r="C33" s="1330"/>
      <c r="D33" s="1330"/>
      <c r="E33" s="1331"/>
      <c r="F33" s="1330"/>
      <c r="G33" s="1332"/>
      <c r="H33" s="610"/>
      <c r="I33" s="974">
        <f>REGV!H33</f>
        <v>27.468871452370575</v>
      </c>
      <c r="J33" s="610"/>
      <c r="K33" s="607"/>
      <c r="L33" s="608"/>
      <c r="M33" s="609"/>
      <c r="N33" s="566"/>
      <c r="O33" s="1372"/>
      <c r="P33" s="1330"/>
      <c r="Q33" s="1330"/>
      <c r="R33" s="1331"/>
      <c r="S33" s="1330"/>
      <c r="T33" s="1332"/>
      <c r="U33" s="610"/>
      <c r="V33" s="974">
        <f>REGV!AI33</f>
        <v>52.240241948008716</v>
      </c>
      <c r="W33" s="610"/>
      <c r="X33" s="607"/>
      <c r="Y33" s="608"/>
      <c r="Z33" s="609"/>
      <c r="AA33" s="566"/>
      <c r="AB33" s="1372"/>
      <c r="AC33" s="1330"/>
      <c r="AD33" s="1330"/>
      <c r="AE33" s="1331"/>
      <c r="AF33" s="1330"/>
      <c r="AG33" s="1332"/>
      <c r="AH33" s="610"/>
      <c r="AI33" s="989"/>
      <c r="AJ33" s="610"/>
      <c r="AK33" s="607"/>
      <c r="AL33" s="608"/>
      <c r="AM33" s="609"/>
      <c r="AN33" s="566"/>
      <c r="AO33" s="566"/>
    </row>
    <row r="34" spans="1:41" s="567" customFormat="1" ht="13.8" x14ac:dyDescent="0.25">
      <c r="A34" s="983">
        <f>REGV!A34</f>
        <v>1995.12</v>
      </c>
      <c r="B34" s="1330"/>
      <c r="C34" s="1330"/>
      <c r="D34" s="1330"/>
      <c r="E34" s="1331"/>
      <c r="F34" s="1330"/>
      <c r="G34" s="1332"/>
      <c r="H34" s="610"/>
      <c r="I34" s="974">
        <f>REGV!H34</f>
        <v>27.371592941088615</v>
      </c>
      <c r="J34" s="610"/>
      <c r="K34" s="607"/>
      <c r="L34" s="608"/>
      <c r="M34" s="609"/>
      <c r="N34" s="566"/>
      <c r="O34" s="1372"/>
      <c r="P34" s="1330"/>
      <c r="Q34" s="1330"/>
      <c r="R34" s="1331"/>
      <c r="S34" s="1330"/>
      <c r="T34" s="1332"/>
      <c r="U34" s="610"/>
      <c r="V34" s="974">
        <f>REGV!AI34</f>
        <v>53.417765098716814</v>
      </c>
      <c r="W34" s="610"/>
      <c r="X34" s="607"/>
      <c r="Y34" s="608"/>
      <c r="Z34" s="609"/>
      <c r="AA34" s="566"/>
      <c r="AB34" s="1372"/>
      <c r="AC34" s="1330"/>
      <c r="AD34" s="1330"/>
      <c r="AE34" s="1331"/>
      <c r="AF34" s="1330"/>
      <c r="AG34" s="1332"/>
      <c r="AH34" s="610"/>
      <c r="AI34" s="989"/>
      <c r="AJ34" s="610"/>
      <c r="AK34" s="607"/>
      <c r="AL34" s="608"/>
      <c r="AM34" s="609"/>
      <c r="AN34" s="566"/>
      <c r="AO34" s="566"/>
    </row>
    <row r="35" spans="1:41" s="567" customFormat="1" ht="13.8" x14ac:dyDescent="0.25">
      <c r="A35" s="983">
        <f>REGV!A35</f>
        <v>1996.01</v>
      </c>
      <c r="B35" s="612"/>
      <c r="C35" s="612"/>
      <c r="D35" s="612"/>
      <c r="E35" s="613"/>
      <c r="F35" s="612"/>
      <c r="G35" s="614"/>
      <c r="H35" s="610"/>
      <c r="I35" s="974">
        <f>REGV!H35</f>
        <v>27.601492882848113</v>
      </c>
      <c r="J35" s="610"/>
      <c r="K35" s="607"/>
      <c r="L35" s="608"/>
      <c r="M35" s="609"/>
      <c r="N35" s="566"/>
      <c r="O35" s="1373"/>
      <c r="P35" s="612"/>
      <c r="Q35" s="612"/>
      <c r="R35" s="613"/>
      <c r="S35" s="612"/>
      <c r="T35" s="614"/>
      <c r="U35" s="610"/>
      <c r="V35" s="974">
        <f>REGV!AI35</f>
        <v>55.15451220134635</v>
      </c>
      <c r="W35" s="610"/>
      <c r="X35" s="607"/>
      <c r="Y35" s="608"/>
      <c r="Z35" s="609"/>
      <c r="AA35" s="566"/>
      <c r="AB35" s="1373"/>
      <c r="AC35" s="612"/>
      <c r="AD35" s="612"/>
      <c r="AE35" s="613"/>
      <c r="AF35" s="612"/>
      <c r="AG35" s="614"/>
      <c r="AH35" s="610"/>
      <c r="AI35" s="989"/>
      <c r="AJ35" s="610"/>
      <c r="AK35" s="607"/>
      <c r="AL35" s="608"/>
      <c r="AM35" s="609"/>
      <c r="AN35" s="566"/>
      <c r="AO35" s="566"/>
    </row>
    <row r="36" spans="1:41" s="567" customFormat="1" ht="13.8" x14ac:dyDescent="0.25">
      <c r="A36" s="983">
        <f>REGV!A36</f>
        <v>1996.02</v>
      </c>
      <c r="B36" s="612"/>
      <c r="C36" s="612"/>
      <c r="D36" s="612"/>
      <c r="E36" s="613"/>
      <c r="F36" s="612"/>
      <c r="G36" s="614"/>
      <c r="H36" s="610"/>
      <c r="I36" s="974">
        <f>REGV!H36</f>
        <v>28.767289274236855</v>
      </c>
      <c r="J36" s="610"/>
      <c r="K36" s="607"/>
      <c r="L36" s="608"/>
      <c r="M36" s="609"/>
      <c r="N36" s="566"/>
      <c r="O36" s="1373"/>
      <c r="P36" s="612"/>
      <c r="Q36" s="612"/>
      <c r="R36" s="613"/>
      <c r="S36" s="612"/>
      <c r="T36" s="614"/>
      <c r="U36" s="610"/>
      <c r="V36" s="974">
        <f>REGV!AI36</f>
        <v>57.484349769634747</v>
      </c>
      <c r="W36" s="610"/>
      <c r="X36" s="607"/>
      <c r="Y36" s="608"/>
      <c r="Z36" s="609"/>
      <c r="AA36" s="566"/>
      <c r="AB36" s="1373"/>
      <c r="AC36" s="612"/>
      <c r="AD36" s="612"/>
      <c r="AE36" s="613"/>
      <c r="AF36" s="612"/>
      <c r="AG36" s="614"/>
      <c r="AH36" s="610"/>
      <c r="AI36" s="989"/>
      <c r="AJ36" s="610"/>
      <c r="AK36" s="607"/>
      <c r="AL36" s="608"/>
      <c r="AM36" s="609"/>
      <c r="AN36" s="566"/>
      <c r="AO36" s="566"/>
    </row>
    <row r="37" spans="1:41" s="567" customFormat="1" ht="13.8" x14ac:dyDescent="0.25">
      <c r="A37" s="983">
        <f>REGV!A37</f>
        <v>1996.03</v>
      </c>
      <c r="B37" s="612"/>
      <c r="C37" s="612"/>
      <c r="D37" s="612"/>
      <c r="E37" s="613"/>
      <c r="F37" s="612"/>
      <c r="G37" s="614"/>
      <c r="H37" s="610"/>
      <c r="I37" s="974">
        <f>REGV!H37</f>
        <v>30.118118451043827</v>
      </c>
      <c r="J37" s="610"/>
      <c r="K37" s="607"/>
      <c r="L37" s="608"/>
      <c r="M37" s="609"/>
      <c r="N37" s="566"/>
      <c r="O37" s="1373"/>
      <c r="P37" s="612"/>
      <c r="Q37" s="612"/>
      <c r="R37" s="613"/>
      <c r="S37" s="612"/>
      <c r="T37" s="614"/>
      <c r="U37" s="610"/>
      <c r="V37" s="974">
        <f>REGV!AI37</f>
        <v>57.204697472204643</v>
      </c>
      <c r="W37" s="610"/>
      <c r="X37" s="607"/>
      <c r="Y37" s="608"/>
      <c r="Z37" s="609"/>
      <c r="AA37" s="566"/>
      <c r="AB37" s="1373"/>
      <c r="AC37" s="612"/>
      <c r="AD37" s="612"/>
      <c r="AE37" s="613"/>
      <c r="AF37" s="612"/>
      <c r="AG37" s="614"/>
      <c r="AH37" s="610"/>
      <c r="AI37" s="989"/>
      <c r="AJ37" s="610"/>
      <c r="AK37" s="607"/>
      <c r="AL37" s="608"/>
      <c r="AM37" s="609"/>
      <c r="AN37" s="566"/>
      <c r="AO37" s="566"/>
    </row>
    <row r="38" spans="1:41" s="567" customFormat="1" ht="13.8" x14ac:dyDescent="0.25">
      <c r="A38" s="983">
        <f>REGV!A38</f>
        <v>1996.04</v>
      </c>
      <c r="B38" s="612"/>
      <c r="C38" s="612"/>
      <c r="D38" s="612"/>
      <c r="E38" s="613"/>
      <c r="F38" s="612"/>
      <c r="G38" s="614"/>
      <c r="H38" s="610"/>
      <c r="I38" s="974">
        <f>REGV!H38</f>
        <v>31.110591504857176</v>
      </c>
      <c r="J38" s="610"/>
      <c r="K38" s="607"/>
      <c r="L38" s="608"/>
      <c r="M38" s="609"/>
      <c r="N38" s="566"/>
      <c r="O38" s="1373"/>
      <c r="P38" s="612"/>
      <c r="Q38" s="612"/>
      <c r="R38" s="613"/>
      <c r="S38" s="612"/>
      <c r="T38" s="614"/>
      <c r="U38" s="610"/>
      <c r="V38" s="974">
        <f>REGV!AI38</f>
        <v>57.068833671077364</v>
      </c>
      <c r="W38" s="610"/>
      <c r="X38" s="607"/>
      <c r="Y38" s="608"/>
      <c r="Z38" s="609"/>
      <c r="AA38" s="566"/>
      <c r="AB38" s="1373"/>
      <c r="AC38" s="612"/>
      <c r="AD38" s="612"/>
      <c r="AE38" s="613"/>
      <c r="AF38" s="612"/>
      <c r="AG38" s="614"/>
      <c r="AH38" s="610"/>
      <c r="AI38" s="989"/>
      <c r="AJ38" s="610"/>
      <c r="AK38" s="607"/>
      <c r="AL38" s="608"/>
      <c r="AM38" s="609"/>
      <c r="AN38" s="566"/>
      <c r="AO38" s="566"/>
    </row>
    <row r="39" spans="1:41" s="567" customFormat="1" ht="13.8" x14ac:dyDescent="0.25">
      <c r="A39" s="983">
        <f>REGV!A39</f>
        <v>1996.05</v>
      </c>
      <c r="B39" s="612"/>
      <c r="C39" s="612"/>
      <c r="D39" s="612"/>
      <c r="E39" s="613"/>
      <c r="F39" s="612"/>
      <c r="G39" s="614"/>
      <c r="H39" s="610"/>
      <c r="I39" s="974">
        <f>REGV!H39</f>
        <v>31.685748179196921</v>
      </c>
      <c r="J39" s="610"/>
      <c r="K39" s="607"/>
      <c r="L39" s="608"/>
      <c r="M39" s="609"/>
      <c r="N39" s="566"/>
      <c r="O39" s="1373"/>
      <c r="P39" s="612"/>
      <c r="Q39" s="612"/>
      <c r="R39" s="613"/>
      <c r="S39" s="612"/>
      <c r="T39" s="614"/>
      <c r="U39" s="610"/>
      <c r="V39" s="974">
        <f>REGV!AI39</f>
        <v>58.310391065887032</v>
      </c>
      <c r="W39" s="610"/>
      <c r="X39" s="607"/>
      <c r="Y39" s="608"/>
      <c r="Z39" s="609"/>
      <c r="AA39" s="566"/>
      <c r="AB39" s="1373"/>
      <c r="AC39" s="612"/>
      <c r="AD39" s="612"/>
      <c r="AE39" s="613"/>
      <c r="AF39" s="612"/>
      <c r="AG39" s="614"/>
      <c r="AH39" s="610"/>
      <c r="AI39" s="989"/>
      <c r="AJ39" s="610"/>
      <c r="AK39" s="607"/>
      <c r="AL39" s="608"/>
      <c r="AM39" s="609"/>
      <c r="AN39" s="566"/>
      <c r="AO39" s="566"/>
    </row>
    <row r="40" spans="1:41" s="567" customFormat="1" ht="13.8" x14ac:dyDescent="0.25">
      <c r="A40" s="983">
        <f>REGV!A40</f>
        <v>1996.06</v>
      </c>
      <c r="B40" s="612"/>
      <c r="C40" s="612"/>
      <c r="D40" s="612"/>
      <c r="E40" s="613"/>
      <c r="F40" s="612"/>
      <c r="G40" s="614"/>
      <c r="H40" s="610"/>
      <c r="I40" s="974">
        <f>REGV!H40</f>
        <v>31.225957174943794</v>
      </c>
      <c r="J40" s="610"/>
      <c r="K40" s="607"/>
      <c r="L40" s="608"/>
      <c r="M40" s="609"/>
      <c r="N40" s="566"/>
      <c r="O40" s="1373"/>
      <c r="P40" s="612"/>
      <c r="Q40" s="612"/>
      <c r="R40" s="613"/>
      <c r="S40" s="612"/>
      <c r="T40" s="614"/>
      <c r="U40" s="610"/>
      <c r="V40" s="974">
        <f>REGV!AI40</f>
        <v>57.503711188048115</v>
      </c>
      <c r="W40" s="610"/>
      <c r="X40" s="607"/>
      <c r="Y40" s="608"/>
      <c r="Z40" s="609"/>
      <c r="AA40" s="566"/>
      <c r="AB40" s="1373"/>
      <c r="AC40" s="612"/>
      <c r="AD40" s="612"/>
      <c r="AE40" s="613"/>
      <c r="AF40" s="612"/>
      <c r="AG40" s="614"/>
      <c r="AH40" s="610"/>
      <c r="AI40" s="989"/>
      <c r="AJ40" s="610"/>
      <c r="AK40" s="607"/>
      <c r="AL40" s="608"/>
      <c r="AM40" s="609"/>
      <c r="AN40" s="566"/>
      <c r="AO40" s="566"/>
    </row>
    <row r="41" spans="1:41" s="567" customFormat="1" ht="13.8" x14ac:dyDescent="0.25">
      <c r="A41" s="983">
        <f>REGV!A41</f>
        <v>1996.07</v>
      </c>
      <c r="B41" s="612"/>
      <c r="C41" s="612"/>
      <c r="D41" s="612"/>
      <c r="E41" s="613"/>
      <c r="F41" s="612"/>
      <c r="G41" s="614"/>
      <c r="H41" s="610"/>
      <c r="I41" s="974">
        <f>REGV!H41</f>
        <v>30.501835524898894</v>
      </c>
      <c r="J41" s="610"/>
      <c r="K41" s="607"/>
      <c r="L41" s="608"/>
      <c r="M41" s="609"/>
      <c r="N41" s="566"/>
      <c r="O41" s="1373"/>
      <c r="P41" s="612"/>
      <c r="Q41" s="612"/>
      <c r="R41" s="613"/>
      <c r="S41" s="612"/>
      <c r="T41" s="614"/>
      <c r="U41" s="610"/>
      <c r="V41" s="974">
        <f>REGV!AI41</f>
        <v>55.852659135914237</v>
      </c>
      <c r="W41" s="610"/>
      <c r="X41" s="607"/>
      <c r="Y41" s="608"/>
      <c r="Z41" s="609"/>
      <c r="AA41" s="566"/>
      <c r="AB41" s="1373"/>
      <c r="AC41" s="612"/>
      <c r="AD41" s="612"/>
      <c r="AE41" s="613"/>
      <c r="AF41" s="612"/>
      <c r="AG41" s="614"/>
      <c r="AH41" s="610"/>
      <c r="AI41" s="989"/>
      <c r="AJ41" s="610"/>
      <c r="AK41" s="607"/>
      <c r="AL41" s="608"/>
      <c r="AM41" s="609"/>
      <c r="AN41" s="566"/>
      <c r="AO41" s="566"/>
    </row>
    <row r="42" spans="1:41" s="567" customFormat="1" ht="13.8" x14ac:dyDescent="0.25">
      <c r="A42" s="983">
        <f>REGV!A42</f>
        <v>1996.08</v>
      </c>
      <c r="B42" s="612"/>
      <c r="C42" s="612"/>
      <c r="D42" s="612"/>
      <c r="E42" s="613"/>
      <c r="F42" s="612"/>
      <c r="G42" s="614"/>
      <c r="H42" s="610"/>
      <c r="I42" s="974">
        <f>REGV!H42</f>
        <v>30.181328369314748</v>
      </c>
      <c r="J42" s="610"/>
      <c r="K42" s="607"/>
      <c r="L42" s="608"/>
      <c r="M42" s="609"/>
      <c r="N42" s="566"/>
      <c r="O42" s="1373"/>
      <c r="P42" s="612"/>
      <c r="Q42" s="612"/>
      <c r="R42" s="613"/>
      <c r="S42" s="612"/>
      <c r="T42" s="614"/>
      <c r="U42" s="610"/>
      <c r="V42" s="974">
        <f>REGV!AI42</f>
        <v>55.789196116876425</v>
      </c>
      <c r="W42" s="610"/>
      <c r="X42" s="607"/>
      <c r="Y42" s="608"/>
      <c r="Z42" s="609"/>
      <c r="AA42" s="566"/>
      <c r="AB42" s="1373"/>
      <c r="AC42" s="612"/>
      <c r="AD42" s="612"/>
      <c r="AE42" s="613"/>
      <c r="AF42" s="612"/>
      <c r="AG42" s="614"/>
      <c r="AH42" s="610"/>
      <c r="AI42" s="989"/>
      <c r="AJ42" s="610"/>
      <c r="AK42" s="607"/>
      <c r="AL42" s="608"/>
      <c r="AM42" s="609"/>
      <c r="AN42" s="566"/>
      <c r="AO42" s="566"/>
    </row>
    <row r="43" spans="1:41" s="567" customFormat="1" ht="13.8" x14ac:dyDescent="0.25">
      <c r="A43" s="983">
        <f>REGV!A43</f>
        <v>1996.09</v>
      </c>
      <c r="B43" s="612"/>
      <c r="C43" s="612"/>
      <c r="D43" s="612"/>
      <c r="E43" s="613"/>
      <c r="F43" s="612"/>
      <c r="G43" s="614"/>
      <c r="H43" s="610"/>
      <c r="I43" s="974">
        <f>REGV!H43</f>
        <v>29.910786130968482</v>
      </c>
      <c r="J43" s="610"/>
      <c r="K43" s="607"/>
      <c r="L43" s="608"/>
      <c r="M43" s="609"/>
      <c r="N43" s="566"/>
      <c r="O43" s="1373"/>
      <c r="P43" s="612"/>
      <c r="Q43" s="612"/>
      <c r="R43" s="613"/>
      <c r="S43" s="612"/>
      <c r="T43" s="614"/>
      <c r="U43" s="610"/>
      <c r="V43" s="974">
        <f>REGV!AI43</f>
        <v>56.077129806595281</v>
      </c>
      <c r="W43" s="610"/>
      <c r="X43" s="607"/>
      <c r="Y43" s="608"/>
      <c r="Z43" s="609"/>
      <c r="AA43" s="566"/>
      <c r="AB43" s="1373"/>
      <c r="AC43" s="612"/>
      <c r="AD43" s="612"/>
      <c r="AE43" s="613"/>
      <c r="AF43" s="612"/>
      <c r="AG43" s="614"/>
      <c r="AH43" s="610"/>
      <c r="AI43" s="989"/>
      <c r="AJ43" s="610"/>
      <c r="AK43" s="607"/>
      <c r="AL43" s="608"/>
      <c r="AM43" s="609"/>
      <c r="AN43" s="566"/>
      <c r="AO43" s="566"/>
    </row>
    <row r="44" spans="1:41" s="567" customFormat="1" ht="13.8" x14ac:dyDescent="0.25">
      <c r="A44" s="983">
        <f>REGV!A44</f>
        <v>1996.1</v>
      </c>
      <c r="B44" s="612"/>
      <c r="C44" s="612"/>
      <c r="D44" s="612"/>
      <c r="E44" s="613"/>
      <c r="F44" s="612"/>
      <c r="G44" s="614"/>
      <c r="H44" s="610"/>
      <c r="I44" s="974">
        <f>REGV!H44</f>
        <v>30.473346297150783</v>
      </c>
      <c r="J44" s="610"/>
      <c r="K44" s="607"/>
      <c r="L44" s="608"/>
      <c r="M44" s="609"/>
      <c r="N44" s="566"/>
      <c r="O44" s="1373"/>
      <c r="P44" s="612"/>
      <c r="Q44" s="612"/>
      <c r="R44" s="613"/>
      <c r="S44" s="612"/>
      <c r="T44" s="614"/>
      <c r="U44" s="610"/>
      <c r="V44" s="974">
        <f>REGV!AI44</f>
        <v>54.487760495499465</v>
      </c>
      <c r="W44" s="610"/>
      <c r="X44" s="607"/>
      <c r="Y44" s="608"/>
      <c r="Z44" s="609"/>
      <c r="AA44" s="566"/>
      <c r="AB44" s="1373"/>
      <c r="AC44" s="612"/>
      <c r="AD44" s="612"/>
      <c r="AE44" s="613"/>
      <c r="AF44" s="612"/>
      <c r="AG44" s="614"/>
      <c r="AH44" s="610"/>
      <c r="AI44" s="989"/>
      <c r="AJ44" s="610"/>
      <c r="AK44" s="607"/>
      <c r="AL44" s="608"/>
      <c r="AM44" s="609"/>
      <c r="AN44" s="566"/>
      <c r="AO44" s="566"/>
    </row>
    <row r="45" spans="1:41" s="567" customFormat="1" ht="13.8" x14ac:dyDescent="0.25">
      <c r="A45" s="983">
        <f>REGV!A45</f>
        <v>1996.11</v>
      </c>
      <c r="B45" s="612"/>
      <c r="C45" s="612"/>
      <c r="D45" s="612"/>
      <c r="E45" s="613"/>
      <c r="F45" s="612"/>
      <c r="G45" s="614"/>
      <c r="H45" s="610"/>
      <c r="I45" s="974">
        <f>REGV!H45</f>
        <v>31.397738944494588</v>
      </c>
      <c r="J45" s="610"/>
      <c r="K45" s="607"/>
      <c r="L45" s="608"/>
      <c r="M45" s="609"/>
      <c r="N45" s="566"/>
      <c r="O45" s="1373"/>
      <c r="P45" s="612"/>
      <c r="Q45" s="612"/>
      <c r="R45" s="613"/>
      <c r="S45" s="612"/>
      <c r="T45" s="614"/>
      <c r="U45" s="610"/>
      <c r="V45" s="974">
        <f>REGV!AI45</f>
        <v>53.119687348836464</v>
      </c>
      <c r="W45" s="610"/>
      <c r="X45" s="607"/>
      <c r="Y45" s="608"/>
      <c r="Z45" s="609"/>
      <c r="AA45" s="566"/>
      <c r="AB45" s="1373"/>
      <c r="AC45" s="612"/>
      <c r="AD45" s="612"/>
      <c r="AE45" s="613"/>
      <c r="AF45" s="612"/>
      <c r="AG45" s="614"/>
      <c r="AH45" s="610"/>
      <c r="AI45" s="989"/>
      <c r="AJ45" s="610"/>
      <c r="AK45" s="607"/>
      <c r="AL45" s="608"/>
      <c r="AM45" s="609"/>
      <c r="AN45" s="566"/>
      <c r="AO45" s="566"/>
    </row>
    <row r="46" spans="1:41" s="567" customFormat="1" ht="13.8" x14ac:dyDescent="0.25">
      <c r="A46" s="983">
        <f>REGV!A46</f>
        <v>1996.12</v>
      </c>
      <c r="B46" s="612"/>
      <c r="C46" s="612"/>
      <c r="D46" s="612"/>
      <c r="E46" s="613"/>
      <c r="F46" s="612"/>
      <c r="G46" s="614"/>
      <c r="H46" s="610"/>
      <c r="I46" s="974">
        <f>REGV!H46</f>
        <v>31.565612247963102</v>
      </c>
      <c r="J46" s="610"/>
      <c r="K46" s="607"/>
      <c r="L46" s="608"/>
      <c r="M46" s="609"/>
      <c r="N46" s="566"/>
      <c r="O46" s="1373"/>
      <c r="P46" s="612"/>
      <c r="Q46" s="612"/>
      <c r="R46" s="613"/>
      <c r="S46" s="612"/>
      <c r="T46" s="614"/>
      <c r="U46" s="610"/>
      <c r="V46" s="974">
        <f>REGV!AI46</f>
        <v>55.430092767519781</v>
      </c>
      <c r="W46" s="610"/>
      <c r="X46" s="607"/>
      <c r="Y46" s="608"/>
      <c r="Z46" s="609"/>
      <c r="AA46" s="566"/>
      <c r="AB46" s="1373"/>
      <c r="AC46" s="612"/>
      <c r="AD46" s="612"/>
      <c r="AE46" s="613"/>
      <c r="AF46" s="612"/>
      <c r="AG46" s="614"/>
      <c r="AH46" s="610"/>
      <c r="AI46" s="989"/>
      <c r="AJ46" s="610"/>
      <c r="AK46" s="607"/>
      <c r="AL46" s="608"/>
      <c r="AM46" s="609"/>
      <c r="AN46" s="566"/>
      <c r="AO46" s="566"/>
    </row>
    <row r="47" spans="1:41" s="567" customFormat="1" ht="13.8" x14ac:dyDescent="0.25">
      <c r="A47" s="983">
        <f>REGV!A47</f>
        <v>1997.01</v>
      </c>
      <c r="B47" s="612"/>
      <c r="C47" s="612"/>
      <c r="D47" s="612"/>
      <c r="E47" s="613"/>
      <c r="F47" s="612"/>
      <c r="G47" s="614"/>
      <c r="H47" s="610"/>
      <c r="I47" s="974">
        <f>REGV!H47</f>
        <v>31.559011790013777</v>
      </c>
      <c r="J47" s="610"/>
      <c r="K47" s="607"/>
      <c r="L47" s="608"/>
      <c r="M47" s="609"/>
      <c r="N47" s="566"/>
      <c r="O47" s="1373"/>
      <c r="P47" s="612"/>
      <c r="Q47" s="612"/>
      <c r="R47" s="613"/>
      <c r="S47" s="612"/>
      <c r="T47" s="614"/>
      <c r="U47" s="610"/>
      <c r="V47" s="974">
        <f>REGV!AI47</f>
        <v>58.815813738100033</v>
      </c>
      <c r="W47" s="610"/>
      <c r="X47" s="607"/>
      <c r="Y47" s="608"/>
      <c r="Z47" s="609"/>
      <c r="AA47" s="566"/>
      <c r="AB47" s="1373"/>
      <c r="AC47" s="612"/>
      <c r="AD47" s="612"/>
      <c r="AE47" s="613"/>
      <c r="AF47" s="612"/>
      <c r="AG47" s="614"/>
      <c r="AH47" s="610"/>
      <c r="AI47" s="989"/>
      <c r="AJ47" s="610"/>
      <c r="AK47" s="607"/>
      <c r="AL47" s="608"/>
      <c r="AM47" s="609"/>
      <c r="AN47" s="566"/>
      <c r="AO47" s="566"/>
    </row>
    <row r="48" spans="1:41" s="567" customFormat="1" ht="13.8" x14ac:dyDescent="0.25">
      <c r="A48" s="983">
        <f>REGV!A48</f>
        <v>1997.02</v>
      </c>
      <c r="B48" s="612"/>
      <c r="C48" s="612"/>
      <c r="D48" s="612"/>
      <c r="E48" s="613"/>
      <c r="F48" s="612"/>
      <c r="G48" s="614"/>
      <c r="H48" s="610"/>
      <c r="I48" s="974">
        <f>REGV!H48</f>
        <v>31.929278320494213</v>
      </c>
      <c r="J48" s="610"/>
      <c r="K48" s="607"/>
      <c r="L48" s="608"/>
      <c r="M48" s="609"/>
      <c r="N48" s="566"/>
      <c r="O48" s="1373"/>
      <c r="P48" s="612"/>
      <c r="Q48" s="612"/>
      <c r="R48" s="613"/>
      <c r="S48" s="612"/>
      <c r="T48" s="614"/>
      <c r="U48" s="610"/>
      <c r="V48" s="974">
        <f>REGV!AI48</f>
        <v>61.21019477427874</v>
      </c>
      <c r="W48" s="610"/>
      <c r="X48" s="607"/>
      <c r="Y48" s="608"/>
      <c r="Z48" s="609"/>
      <c r="AA48" s="566"/>
      <c r="AB48" s="1373"/>
      <c r="AC48" s="612"/>
      <c r="AD48" s="612"/>
      <c r="AE48" s="613"/>
      <c r="AF48" s="612"/>
      <c r="AG48" s="614"/>
      <c r="AH48" s="610"/>
      <c r="AI48" s="989"/>
      <c r="AJ48" s="610"/>
      <c r="AK48" s="607"/>
      <c r="AL48" s="608"/>
      <c r="AM48" s="609"/>
      <c r="AN48" s="566"/>
      <c r="AO48" s="566"/>
    </row>
    <row r="49" spans="1:41" s="567" customFormat="1" ht="13.8" x14ac:dyDescent="0.25">
      <c r="A49" s="983">
        <f>REGV!A49</f>
        <v>1997.03</v>
      </c>
      <c r="B49" s="612"/>
      <c r="C49" s="612"/>
      <c r="D49" s="612"/>
      <c r="E49" s="613"/>
      <c r="F49" s="612"/>
      <c r="G49" s="614"/>
      <c r="H49" s="610"/>
      <c r="I49" s="974">
        <f>REGV!H49</f>
        <v>32.523942557216429</v>
      </c>
      <c r="J49" s="610"/>
      <c r="K49" s="607"/>
      <c r="L49" s="608"/>
      <c r="M49" s="609"/>
      <c r="N49" s="566"/>
      <c r="O49" s="1373"/>
      <c r="P49" s="612"/>
      <c r="Q49" s="612"/>
      <c r="R49" s="613"/>
      <c r="S49" s="612"/>
      <c r="T49" s="614"/>
      <c r="U49" s="610"/>
      <c r="V49" s="974">
        <f>REGV!AI49</f>
        <v>63.387939258110961</v>
      </c>
      <c r="W49" s="610"/>
      <c r="X49" s="607"/>
      <c r="Y49" s="608"/>
      <c r="Z49" s="609"/>
      <c r="AA49" s="566"/>
      <c r="AB49" s="1373"/>
      <c r="AC49" s="612"/>
      <c r="AD49" s="612"/>
      <c r="AE49" s="613"/>
      <c r="AF49" s="612"/>
      <c r="AG49" s="614"/>
      <c r="AH49" s="610"/>
      <c r="AI49" s="989"/>
      <c r="AJ49" s="610"/>
      <c r="AK49" s="607"/>
      <c r="AL49" s="608"/>
      <c r="AM49" s="609"/>
      <c r="AN49" s="566"/>
      <c r="AO49" s="566"/>
    </row>
    <row r="50" spans="1:41" s="567" customFormat="1" ht="13.8" x14ac:dyDescent="0.25">
      <c r="A50" s="983">
        <f>REGV!A50</f>
        <v>1997.04</v>
      </c>
      <c r="B50" s="612"/>
      <c r="C50" s="612"/>
      <c r="D50" s="612"/>
      <c r="E50" s="613"/>
      <c r="F50" s="612"/>
      <c r="G50" s="614"/>
      <c r="H50" s="610"/>
      <c r="I50" s="974">
        <f>REGV!H50</f>
        <v>33.873721883392086</v>
      </c>
      <c r="J50" s="610"/>
      <c r="K50" s="607"/>
      <c r="L50" s="608"/>
      <c r="M50" s="609"/>
      <c r="N50" s="566"/>
      <c r="O50" s="1373"/>
      <c r="P50" s="612"/>
      <c r="Q50" s="612"/>
      <c r="R50" s="613"/>
      <c r="S50" s="612"/>
      <c r="T50" s="614"/>
      <c r="U50" s="610"/>
      <c r="V50" s="974">
        <f>REGV!AI50</f>
        <v>64.286681586384375</v>
      </c>
      <c r="W50" s="610"/>
      <c r="X50" s="607"/>
      <c r="Y50" s="608"/>
      <c r="Z50" s="609"/>
      <c r="AA50" s="566"/>
      <c r="AB50" s="1373"/>
      <c r="AC50" s="612"/>
      <c r="AD50" s="612"/>
      <c r="AE50" s="613"/>
      <c r="AF50" s="612"/>
      <c r="AG50" s="614"/>
      <c r="AH50" s="610"/>
      <c r="AI50" s="989"/>
      <c r="AJ50" s="610"/>
      <c r="AK50" s="607"/>
      <c r="AL50" s="608"/>
      <c r="AM50" s="609"/>
      <c r="AN50" s="566"/>
      <c r="AO50" s="566"/>
    </row>
    <row r="51" spans="1:41" s="567" customFormat="1" ht="13.8" x14ac:dyDescent="0.25">
      <c r="A51" s="983">
        <f>REGV!A51</f>
        <v>1997.05</v>
      </c>
      <c r="B51" s="612"/>
      <c r="C51" s="612"/>
      <c r="D51" s="612"/>
      <c r="E51" s="613"/>
      <c r="F51" s="612"/>
      <c r="G51" s="614"/>
      <c r="H51" s="610"/>
      <c r="I51" s="974">
        <f>REGV!H51</f>
        <v>35.718970285871613</v>
      </c>
      <c r="J51" s="610"/>
      <c r="K51" s="607"/>
      <c r="L51" s="608"/>
      <c r="M51" s="609"/>
      <c r="N51" s="566"/>
      <c r="O51" s="1373"/>
      <c r="P51" s="612"/>
      <c r="Q51" s="612"/>
      <c r="R51" s="613"/>
      <c r="S51" s="612"/>
      <c r="T51" s="614"/>
      <c r="U51" s="610"/>
      <c r="V51" s="974">
        <f>REGV!AI51</f>
        <v>64.457662957526694</v>
      </c>
      <c r="W51" s="610"/>
      <c r="X51" s="607"/>
      <c r="Y51" s="608"/>
      <c r="Z51" s="609"/>
      <c r="AA51" s="566"/>
      <c r="AB51" s="1373"/>
      <c r="AC51" s="612"/>
      <c r="AD51" s="612"/>
      <c r="AE51" s="613"/>
      <c r="AF51" s="612"/>
      <c r="AG51" s="614"/>
      <c r="AH51" s="610"/>
      <c r="AI51" s="989"/>
      <c r="AJ51" s="610"/>
      <c r="AK51" s="607"/>
      <c r="AL51" s="608"/>
      <c r="AM51" s="609"/>
      <c r="AN51" s="566"/>
      <c r="AO51" s="566"/>
    </row>
    <row r="52" spans="1:41" s="567" customFormat="1" ht="13.8" x14ac:dyDescent="0.25">
      <c r="A52" s="983">
        <f>REGV!A52</f>
        <v>1997.06</v>
      </c>
      <c r="B52" s="612"/>
      <c r="C52" s="612"/>
      <c r="D52" s="612"/>
      <c r="E52" s="613"/>
      <c r="F52" s="612"/>
      <c r="G52" s="614"/>
      <c r="H52" s="610"/>
      <c r="I52" s="974">
        <f>REGV!H52</f>
        <v>36.638861770874882</v>
      </c>
      <c r="J52" s="610"/>
      <c r="K52" s="607"/>
      <c r="L52" s="608"/>
      <c r="M52" s="609"/>
      <c r="N52" s="566"/>
      <c r="O52" s="1373"/>
      <c r="P52" s="612"/>
      <c r="Q52" s="612"/>
      <c r="R52" s="613"/>
      <c r="S52" s="612"/>
      <c r="T52" s="614"/>
      <c r="U52" s="610"/>
      <c r="V52" s="974">
        <f>REGV!AI52</f>
        <v>64.35070108707724</v>
      </c>
      <c r="W52" s="610"/>
      <c r="X52" s="607"/>
      <c r="Y52" s="608"/>
      <c r="Z52" s="609"/>
      <c r="AA52" s="566"/>
      <c r="AB52" s="1373"/>
      <c r="AC52" s="612"/>
      <c r="AD52" s="612"/>
      <c r="AE52" s="613"/>
      <c r="AF52" s="612"/>
      <c r="AG52" s="614"/>
      <c r="AH52" s="610"/>
      <c r="AI52" s="989"/>
      <c r="AJ52" s="610"/>
      <c r="AK52" s="607"/>
      <c r="AL52" s="608"/>
      <c r="AM52" s="609"/>
      <c r="AN52" s="566"/>
      <c r="AO52" s="566"/>
    </row>
    <row r="53" spans="1:41" s="567" customFormat="1" ht="13.8" x14ac:dyDescent="0.25">
      <c r="A53" s="983">
        <f>REGV!A53</f>
        <v>1997.07</v>
      </c>
      <c r="B53" s="612"/>
      <c r="C53" s="612"/>
      <c r="D53" s="612"/>
      <c r="E53" s="613"/>
      <c r="F53" s="612"/>
      <c r="G53" s="614"/>
      <c r="H53" s="610"/>
      <c r="I53" s="974">
        <f>REGV!H53</f>
        <v>37.177401895812082</v>
      </c>
      <c r="J53" s="610"/>
      <c r="K53" s="607"/>
      <c r="L53" s="608"/>
      <c r="M53" s="609"/>
      <c r="N53" s="566"/>
      <c r="O53" s="1373"/>
      <c r="P53" s="612"/>
      <c r="Q53" s="612"/>
      <c r="R53" s="613"/>
      <c r="S53" s="612"/>
      <c r="T53" s="614"/>
      <c r="U53" s="610"/>
      <c r="V53" s="974">
        <f>REGV!AI53</f>
        <v>63.481682172580619</v>
      </c>
      <c r="W53" s="610"/>
      <c r="X53" s="607"/>
      <c r="Y53" s="608"/>
      <c r="Z53" s="609"/>
      <c r="AA53" s="566"/>
      <c r="AB53" s="1373"/>
      <c r="AC53" s="612"/>
      <c r="AD53" s="612"/>
      <c r="AE53" s="613"/>
      <c r="AF53" s="612"/>
      <c r="AG53" s="614"/>
      <c r="AH53" s="610"/>
      <c r="AI53" s="989"/>
      <c r="AJ53" s="610"/>
      <c r="AK53" s="607"/>
      <c r="AL53" s="608"/>
      <c r="AM53" s="609"/>
      <c r="AN53" s="566"/>
      <c r="AO53" s="566"/>
    </row>
    <row r="54" spans="1:41" s="567" customFormat="1" ht="13.8" x14ac:dyDescent="0.25">
      <c r="A54" s="983">
        <f>REGV!A54</f>
        <v>1997.08</v>
      </c>
      <c r="B54" s="612"/>
      <c r="C54" s="612"/>
      <c r="D54" s="612"/>
      <c r="E54" s="613"/>
      <c r="F54" s="612"/>
      <c r="G54" s="614"/>
      <c r="H54" s="610"/>
      <c r="I54" s="974">
        <f>REGV!H54</f>
        <v>37.601938289093354</v>
      </c>
      <c r="J54" s="610"/>
      <c r="K54" s="607"/>
      <c r="L54" s="608"/>
      <c r="M54" s="609"/>
      <c r="N54" s="566"/>
      <c r="O54" s="1373"/>
      <c r="P54" s="612"/>
      <c r="Q54" s="612"/>
      <c r="R54" s="613"/>
      <c r="S54" s="612"/>
      <c r="T54" s="614"/>
      <c r="U54" s="610"/>
      <c r="V54" s="974">
        <f>REGV!AI54</f>
        <v>63.438874271172708</v>
      </c>
      <c r="W54" s="610"/>
      <c r="X54" s="607"/>
      <c r="Y54" s="608"/>
      <c r="Z54" s="609"/>
      <c r="AA54" s="566"/>
      <c r="AB54" s="1373"/>
      <c r="AC54" s="612"/>
      <c r="AD54" s="612"/>
      <c r="AE54" s="613"/>
      <c r="AF54" s="612"/>
      <c r="AG54" s="614"/>
      <c r="AH54" s="610"/>
      <c r="AI54" s="989"/>
      <c r="AJ54" s="610"/>
      <c r="AK54" s="607"/>
      <c r="AL54" s="608"/>
      <c r="AM54" s="609"/>
      <c r="AN54" s="566"/>
      <c r="AO54" s="566"/>
    </row>
    <row r="55" spans="1:41" s="567" customFormat="1" ht="13.8" x14ac:dyDescent="0.25">
      <c r="A55" s="983">
        <f>REGV!A55</f>
        <v>1997.09</v>
      </c>
      <c r="B55" s="612"/>
      <c r="C55" s="612"/>
      <c r="D55" s="612"/>
      <c r="E55" s="613"/>
      <c r="F55" s="612"/>
      <c r="G55" s="614"/>
      <c r="H55" s="610"/>
      <c r="I55" s="974">
        <f>REGV!H55</f>
        <v>37.870658607197882</v>
      </c>
      <c r="J55" s="610"/>
      <c r="K55" s="607"/>
      <c r="L55" s="608"/>
      <c r="M55" s="609"/>
      <c r="N55" s="566"/>
      <c r="O55" s="1373"/>
      <c r="P55" s="612"/>
      <c r="Q55" s="612"/>
      <c r="R55" s="613"/>
      <c r="S55" s="612"/>
      <c r="T55" s="614"/>
      <c r="U55" s="610"/>
      <c r="V55" s="974">
        <f>REGV!AI55</f>
        <v>66.959588755552772</v>
      </c>
      <c r="W55" s="610"/>
      <c r="X55" s="607"/>
      <c r="Y55" s="608"/>
      <c r="Z55" s="609"/>
      <c r="AA55" s="566"/>
      <c r="AB55" s="1373"/>
      <c r="AC55" s="612"/>
      <c r="AD55" s="612"/>
      <c r="AE55" s="613"/>
      <c r="AF55" s="612"/>
      <c r="AG55" s="614"/>
      <c r="AH55" s="610"/>
      <c r="AI55" s="989"/>
      <c r="AJ55" s="610"/>
      <c r="AK55" s="607"/>
      <c r="AL55" s="608"/>
      <c r="AM55" s="609"/>
      <c r="AN55" s="566"/>
      <c r="AO55" s="566"/>
    </row>
    <row r="56" spans="1:41" s="567" customFormat="1" ht="13.8" x14ac:dyDescent="0.25">
      <c r="A56" s="983">
        <f>REGV!A56</f>
        <v>1997.1</v>
      </c>
      <c r="B56" s="612"/>
      <c r="C56" s="612"/>
      <c r="D56" s="612"/>
      <c r="E56" s="613"/>
      <c r="F56" s="612"/>
      <c r="G56" s="614"/>
      <c r="H56" s="610"/>
      <c r="I56" s="974">
        <f>REGV!H56</f>
        <v>37.718506727051953</v>
      </c>
      <c r="J56" s="610"/>
      <c r="K56" s="607"/>
      <c r="L56" s="608"/>
      <c r="M56" s="609"/>
      <c r="N56" s="566"/>
      <c r="O56" s="1373"/>
      <c r="P56" s="612"/>
      <c r="Q56" s="612"/>
      <c r="R56" s="613"/>
      <c r="S56" s="612"/>
      <c r="T56" s="614"/>
      <c r="U56" s="610"/>
      <c r="V56" s="974">
        <f>REGV!AI56</f>
        <v>71.307613490385847</v>
      </c>
      <c r="W56" s="610"/>
      <c r="X56" s="607"/>
      <c r="Y56" s="608"/>
      <c r="Z56" s="609"/>
      <c r="AA56" s="566"/>
      <c r="AB56" s="1373"/>
      <c r="AC56" s="612"/>
      <c r="AD56" s="612"/>
      <c r="AE56" s="613"/>
      <c r="AF56" s="612"/>
      <c r="AG56" s="614"/>
      <c r="AH56" s="610"/>
      <c r="AI56" s="989"/>
      <c r="AJ56" s="610"/>
      <c r="AK56" s="607"/>
      <c r="AL56" s="608"/>
      <c r="AM56" s="609"/>
      <c r="AN56" s="566"/>
      <c r="AO56" s="566"/>
    </row>
    <row r="57" spans="1:41" s="567" customFormat="1" ht="13.8" x14ac:dyDescent="0.25">
      <c r="A57" s="983">
        <f>REGV!A57</f>
        <v>1997.11</v>
      </c>
      <c r="B57" s="612"/>
      <c r="C57" s="612"/>
      <c r="D57" s="612"/>
      <c r="E57" s="613"/>
      <c r="F57" s="612"/>
      <c r="G57" s="614"/>
      <c r="H57" s="610"/>
      <c r="I57" s="974">
        <f>REGV!H57</f>
        <v>37.506578558348721</v>
      </c>
      <c r="J57" s="610"/>
      <c r="K57" s="607"/>
      <c r="L57" s="608"/>
      <c r="M57" s="609"/>
      <c r="N57" s="566"/>
      <c r="O57" s="1373"/>
      <c r="P57" s="612"/>
      <c r="Q57" s="612"/>
      <c r="R57" s="613"/>
      <c r="S57" s="612"/>
      <c r="T57" s="614"/>
      <c r="U57" s="610"/>
      <c r="V57" s="974">
        <f>REGV!AI57</f>
        <v>71.285598473073463</v>
      </c>
      <c r="W57" s="610"/>
      <c r="X57" s="607"/>
      <c r="Y57" s="608"/>
      <c r="Z57" s="609"/>
      <c r="AA57" s="566"/>
      <c r="AB57" s="1373"/>
      <c r="AC57" s="612"/>
      <c r="AD57" s="612"/>
      <c r="AE57" s="613"/>
      <c r="AF57" s="612"/>
      <c r="AG57" s="614"/>
      <c r="AH57" s="610"/>
      <c r="AI57" s="989"/>
      <c r="AJ57" s="610"/>
      <c r="AK57" s="607"/>
      <c r="AL57" s="608"/>
      <c r="AM57" s="609"/>
      <c r="AN57" s="566"/>
      <c r="AO57" s="566"/>
    </row>
    <row r="58" spans="1:41" s="567" customFormat="1" ht="13.8" x14ac:dyDescent="0.25">
      <c r="A58" s="983">
        <f>REGV!A58</f>
        <v>1997.12</v>
      </c>
      <c r="B58" s="612"/>
      <c r="C58" s="612"/>
      <c r="D58" s="612"/>
      <c r="E58" s="613"/>
      <c r="F58" s="612"/>
      <c r="G58" s="614"/>
      <c r="H58" s="615"/>
      <c r="I58" s="974">
        <f>REGV!H58</f>
        <v>39.020370864815327</v>
      </c>
      <c r="J58" s="615"/>
      <c r="K58" s="607"/>
      <c r="L58" s="608"/>
      <c r="M58" s="609"/>
      <c r="N58" s="566"/>
      <c r="O58" s="1373"/>
      <c r="P58" s="612"/>
      <c r="Q58" s="612"/>
      <c r="R58" s="613"/>
      <c r="S58" s="612"/>
      <c r="T58" s="614"/>
      <c r="U58" s="615"/>
      <c r="V58" s="974">
        <f>REGV!AI58</f>
        <v>70.0187748318248</v>
      </c>
      <c r="W58" s="615"/>
      <c r="X58" s="607"/>
      <c r="Y58" s="608"/>
      <c r="Z58" s="609"/>
      <c r="AA58" s="566"/>
      <c r="AB58" s="1373"/>
      <c r="AC58" s="612"/>
      <c r="AD58" s="612"/>
      <c r="AE58" s="613"/>
      <c r="AF58" s="612"/>
      <c r="AG58" s="614"/>
      <c r="AH58" s="615"/>
      <c r="AI58" s="989"/>
      <c r="AJ58" s="615"/>
      <c r="AK58" s="607"/>
      <c r="AL58" s="608"/>
      <c r="AM58" s="609"/>
      <c r="AN58" s="566"/>
      <c r="AO58" s="566"/>
    </row>
    <row r="59" spans="1:41" s="567" customFormat="1" ht="13.8" x14ac:dyDescent="0.25">
      <c r="A59" s="983">
        <f>REGV!A59</f>
        <v>1998.01</v>
      </c>
      <c r="B59" s="612"/>
      <c r="C59" s="612"/>
      <c r="D59" s="612"/>
      <c r="E59" s="613"/>
      <c r="F59" s="612"/>
      <c r="G59" s="614"/>
      <c r="H59" s="615"/>
      <c r="I59" s="974">
        <f>REGV!H59</f>
        <v>41.440282818940744</v>
      </c>
      <c r="J59" s="615"/>
      <c r="K59" s="607"/>
      <c r="L59" s="608"/>
      <c r="M59" s="609"/>
      <c r="N59" s="566"/>
      <c r="O59" s="1373"/>
      <c r="P59" s="612"/>
      <c r="Q59" s="612"/>
      <c r="R59" s="613"/>
      <c r="S59" s="612"/>
      <c r="T59" s="614"/>
      <c r="U59" s="615"/>
      <c r="V59" s="974">
        <f>REGV!AI59</f>
        <v>70.490926356299198</v>
      </c>
      <c r="W59" s="615"/>
      <c r="X59" s="607"/>
      <c r="Y59" s="608"/>
      <c r="Z59" s="609"/>
      <c r="AA59" s="566"/>
      <c r="AB59" s="1373"/>
      <c r="AC59" s="612"/>
      <c r="AD59" s="612"/>
      <c r="AE59" s="613"/>
      <c r="AF59" s="612"/>
      <c r="AG59" s="614"/>
      <c r="AH59" s="615"/>
      <c r="AI59" s="989"/>
      <c r="AJ59" s="615"/>
      <c r="AK59" s="607"/>
      <c r="AL59" s="608"/>
      <c r="AM59" s="609"/>
      <c r="AN59" s="566"/>
      <c r="AO59" s="566"/>
    </row>
    <row r="60" spans="1:41" s="567" customFormat="1" ht="13.8" x14ac:dyDescent="0.25">
      <c r="A60" s="983">
        <f>REGV!A60</f>
        <v>1998.02</v>
      </c>
      <c r="B60" s="612"/>
      <c r="C60" s="612"/>
      <c r="D60" s="612"/>
      <c r="E60" s="613"/>
      <c r="F60" s="612"/>
      <c r="G60" s="614"/>
      <c r="H60" s="615"/>
      <c r="I60" s="974">
        <f>REGV!H60</f>
        <v>42.718694330218355</v>
      </c>
      <c r="J60" s="615"/>
      <c r="K60" s="607"/>
      <c r="L60" s="608"/>
      <c r="M60" s="609"/>
      <c r="N60" s="566"/>
      <c r="O60" s="1373"/>
      <c r="P60" s="612"/>
      <c r="Q60" s="612"/>
      <c r="R60" s="613"/>
      <c r="S60" s="612"/>
      <c r="T60" s="614"/>
      <c r="U60" s="615"/>
      <c r="V60" s="974">
        <f>REGV!AI60</f>
        <v>70.540820513739362</v>
      </c>
      <c r="W60" s="615"/>
      <c r="X60" s="607"/>
      <c r="Y60" s="608"/>
      <c r="Z60" s="609"/>
      <c r="AA60" s="566"/>
      <c r="AB60" s="1373"/>
      <c r="AC60" s="612"/>
      <c r="AD60" s="612"/>
      <c r="AE60" s="613"/>
      <c r="AF60" s="612"/>
      <c r="AG60" s="614"/>
      <c r="AH60" s="615"/>
      <c r="AI60" s="989"/>
      <c r="AJ60" s="615"/>
      <c r="AK60" s="607"/>
      <c r="AL60" s="608"/>
      <c r="AM60" s="609"/>
      <c r="AN60" s="566"/>
      <c r="AO60" s="566"/>
    </row>
    <row r="61" spans="1:41" s="567" customFormat="1" ht="13.8" x14ac:dyDescent="0.25">
      <c r="A61" s="983">
        <f>REGV!A61</f>
        <v>1998.03</v>
      </c>
      <c r="B61" s="612"/>
      <c r="C61" s="612"/>
      <c r="D61" s="612"/>
      <c r="E61" s="613"/>
      <c r="F61" s="612"/>
      <c r="G61" s="614"/>
      <c r="H61" s="615"/>
      <c r="I61" s="974">
        <f>REGV!H61</f>
        <v>43.148236839173926</v>
      </c>
      <c r="J61" s="615"/>
      <c r="K61" s="607"/>
      <c r="L61" s="608"/>
      <c r="M61" s="609"/>
      <c r="N61" s="566"/>
      <c r="O61" s="1373"/>
      <c r="P61" s="612"/>
      <c r="Q61" s="612"/>
      <c r="R61" s="613"/>
      <c r="S61" s="612"/>
      <c r="T61" s="614"/>
      <c r="U61" s="615"/>
      <c r="V61" s="974">
        <f>REGV!AI61</f>
        <v>70.051078817657469</v>
      </c>
      <c r="W61" s="615"/>
      <c r="X61" s="607"/>
      <c r="Y61" s="608"/>
      <c r="Z61" s="609"/>
      <c r="AA61" s="566"/>
      <c r="AB61" s="1373"/>
      <c r="AC61" s="612"/>
      <c r="AD61" s="612"/>
      <c r="AE61" s="613"/>
      <c r="AF61" s="612"/>
      <c r="AG61" s="614"/>
      <c r="AH61" s="615"/>
      <c r="AI61" s="989"/>
      <c r="AJ61" s="615"/>
      <c r="AK61" s="607"/>
      <c r="AL61" s="608"/>
      <c r="AM61" s="609"/>
      <c r="AN61" s="566"/>
      <c r="AO61" s="566"/>
    </row>
    <row r="62" spans="1:41" s="567" customFormat="1" ht="13.8" x14ac:dyDescent="0.25">
      <c r="A62" s="983">
        <f>REGV!A62</f>
        <v>1998.04</v>
      </c>
      <c r="B62" s="612"/>
      <c r="C62" s="612"/>
      <c r="D62" s="612"/>
      <c r="E62" s="613"/>
      <c r="F62" s="612"/>
      <c r="G62" s="614"/>
      <c r="H62" s="615"/>
      <c r="I62" s="974">
        <f>REGV!H62</f>
        <v>43.639860702978133</v>
      </c>
      <c r="J62" s="615"/>
      <c r="K62" s="607"/>
      <c r="L62" s="608"/>
      <c r="M62" s="609"/>
      <c r="N62" s="566"/>
      <c r="O62" s="1373"/>
      <c r="P62" s="612"/>
      <c r="Q62" s="612"/>
      <c r="R62" s="613"/>
      <c r="S62" s="612"/>
      <c r="T62" s="614"/>
      <c r="U62" s="615"/>
      <c r="V62" s="974">
        <f>REGV!AI62</f>
        <v>69.79673668609108</v>
      </c>
      <c r="W62" s="615"/>
      <c r="X62" s="607"/>
      <c r="Y62" s="608"/>
      <c r="Z62" s="609"/>
      <c r="AA62" s="566"/>
      <c r="AB62" s="1373"/>
      <c r="AC62" s="612"/>
      <c r="AD62" s="612"/>
      <c r="AE62" s="613"/>
      <c r="AF62" s="612"/>
      <c r="AG62" s="614"/>
      <c r="AH62" s="615"/>
      <c r="AI62" s="989"/>
      <c r="AJ62" s="615"/>
      <c r="AK62" s="607"/>
      <c r="AL62" s="608"/>
      <c r="AM62" s="609"/>
      <c r="AN62" s="566"/>
      <c r="AO62" s="566"/>
    </row>
    <row r="63" spans="1:41" s="567" customFormat="1" ht="13.8" x14ac:dyDescent="0.25">
      <c r="A63" s="983">
        <f>REGV!A63</f>
        <v>1998.05</v>
      </c>
      <c r="B63" s="612"/>
      <c r="C63" s="612"/>
      <c r="D63" s="612"/>
      <c r="E63" s="613"/>
      <c r="F63" s="612"/>
      <c r="G63" s="614"/>
      <c r="H63" s="615"/>
      <c r="I63" s="974">
        <f>REGV!H63</f>
        <v>43.503540303894582</v>
      </c>
      <c r="J63" s="615"/>
      <c r="K63" s="607"/>
      <c r="L63" s="608"/>
      <c r="M63" s="609"/>
      <c r="N63" s="566"/>
      <c r="O63" s="1373"/>
      <c r="P63" s="612"/>
      <c r="Q63" s="612"/>
      <c r="R63" s="613"/>
      <c r="S63" s="612"/>
      <c r="T63" s="614"/>
      <c r="U63" s="615"/>
      <c r="V63" s="974">
        <f>REGV!AI63</f>
        <v>69.0177828452249</v>
      </c>
      <c r="W63" s="615"/>
      <c r="X63" s="607"/>
      <c r="Y63" s="608"/>
      <c r="Z63" s="609"/>
      <c r="AA63" s="566"/>
      <c r="AB63" s="1373"/>
      <c r="AC63" s="612"/>
      <c r="AD63" s="612"/>
      <c r="AE63" s="613"/>
      <c r="AF63" s="612"/>
      <c r="AG63" s="614"/>
      <c r="AH63" s="615"/>
      <c r="AI63" s="989"/>
      <c r="AJ63" s="615"/>
      <c r="AK63" s="607"/>
      <c r="AL63" s="608"/>
      <c r="AM63" s="609"/>
      <c r="AN63" s="566"/>
      <c r="AO63" s="566"/>
    </row>
    <row r="64" spans="1:41" s="567" customFormat="1" ht="13.8" x14ac:dyDescent="0.25">
      <c r="A64" s="983">
        <f>REGV!A64</f>
        <v>1998.06</v>
      </c>
      <c r="B64" s="612"/>
      <c r="C64" s="612"/>
      <c r="D64" s="612"/>
      <c r="E64" s="613"/>
      <c r="F64" s="612"/>
      <c r="G64" s="614"/>
      <c r="H64" s="615"/>
      <c r="I64" s="974">
        <f>REGV!H64</f>
        <v>43.012344346652931</v>
      </c>
      <c r="J64" s="615"/>
      <c r="K64" s="607"/>
      <c r="L64" s="608"/>
      <c r="M64" s="609"/>
      <c r="N64" s="566"/>
      <c r="O64" s="1373"/>
      <c r="P64" s="612"/>
      <c r="Q64" s="612"/>
      <c r="R64" s="613"/>
      <c r="S64" s="612"/>
      <c r="T64" s="614"/>
      <c r="U64" s="615"/>
      <c r="V64" s="974">
        <f>REGV!AI64</f>
        <v>67.910439136269133</v>
      </c>
      <c r="W64" s="615"/>
      <c r="X64" s="607"/>
      <c r="Y64" s="608"/>
      <c r="Z64" s="609"/>
      <c r="AA64" s="566"/>
      <c r="AB64" s="1373"/>
      <c r="AC64" s="612"/>
      <c r="AD64" s="612"/>
      <c r="AE64" s="613"/>
      <c r="AF64" s="612"/>
      <c r="AG64" s="614"/>
      <c r="AH64" s="615"/>
      <c r="AI64" s="989"/>
      <c r="AJ64" s="615"/>
      <c r="AK64" s="607"/>
      <c r="AL64" s="608"/>
      <c r="AM64" s="609"/>
      <c r="AN64" s="566"/>
      <c r="AO64" s="566"/>
    </row>
    <row r="65" spans="1:41" s="567" customFormat="1" ht="13.8" x14ac:dyDescent="0.25">
      <c r="A65" s="983">
        <f>REGV!A65</f>
        <v>1998.07</v>
      </c>
      <c r="B65" s="612"/>
      <c r="C65" s="612"/>
      <c r="D65" s="612"/>
      <c r="E65" s="613"/>
      <c r="F65" s="612"/>
      <c r="G65" s="614"/>
      <c r="H65" s="615"/>
      <c r="I65" s="974">
        <f>REGV!H65</f>
        <v>42.280922120939039</v>
      </c>
      <c r="J65" s="615"/>
      <c r="K65" s="607"/>
      <c r="L65" s="608"/>
      <c r="M65" s="609"/>
      <c r="N65" s="566"/>
      <c r="O65" s="1373"/>
      <c r="P65" s="612"/>
      <c r="Q65" s="612"/>
      <c r="R65" s="613"/>
      <c r="S65" s="612"/>
      <c r="T65" s="614"/>
      <c r="U65" s="615"/>
      <c r="V65" s="974">
        <f>REGV!AI65</f>
        <v>68.462415984616271</v>
      </c>
      <c r="W65" s="615"/>
      <c r="X65" s="607"/>
      <c r="Y65" s="608"/>
      <c r="Z65" s="609"/>
      <c r="AA65" s="566"/>
      <c r="AB65" s="1373"/>
      <c r="AC65" s="612"/>
      <c r="AD65" s="612"/>
      <c r="AE65" s="613"/>
      <c r="AF65" s="612"/>
      <c r="AG65" s="614"/>
      <c r="AH65" s="615"/>
      <c r="AI65" s="989"/>
      <c r="AJ65" s="615"/>
      <c r="AK65" s="607"/>
      <c r="AL65" s="608"/>
      <c r="AM65" s="609"/>
      <c r="AN65" s="566"/>
      <c r="AO65" s="566"/>
    </row>
    <row r="66" spans="1:41" s="567" customFormat="1" ht="13.8" x14ac:dyDescent="0.25">
      <c r="A66" s="983">
        <f>REGV!A66</f>
        <v>1998.08</v>
      </c>
      <c r="B66" s="612"/>
      <c r="C66" s="612"/>
      <c r="D66" s="612"/>
      <c r="E66" s="613"/>
      <c r="F66" s="612"/>
      <c r="G66" s="614"/>
      <c r="H66" s="615"/>
      <c r="I66" s="974">
        <f>REGV!H66</f>
        <v>40.448308948982884</v>
      </c>
      <c r="J66" s="615"/>
      <c r="K66" s="607"/>
      <c r="L66" s="608"/>
      <c r="M66" s="609"/>
      <c r="N66" s="566"/>
      <c r="O66" s="1373"/>
      <c r="P66" s="612"/>
      <c r="Q66" s="612"/>
      <c r="R66" s="613"/>
      <c r="S66" s="612"/>
      <c r="T66" s="614"/>
      <c r="U66" s="615"/>
      <c r="V66" s="974">
        <f>REGV!AI66</f>
        <v>68.692409322581767</v>
      </c>
      <c r="W66" s="615"/>
      <c r="X66" s="607"/>
      <c r="Y66" s="608"/>
      <c r="Z66" s="609"/>
      <c r="AA66" s="566"/>
      <c r="AB66" s="1373"/>
      <c r="AC66" s="612"/>
      <c r="AD66" s="612"/>
      <c r="AE66" s="613"/>
      <c r="AF66" s="612"/>
      <c r="AG66" s="614"/>
      <c r="AH66" s="615"/>
      <c r="AI66" s="989"/>
      <c r="AJ66" s="615"/>
      <c r="AK66" s="607"/>
      <c r="AL66" s="608"/>
      <c r="AM66" s="609"/>
      <c r="AN66" s="566"/>
      <c r="AO66" s="566"/>
    </row>
    <row r="67" spans="1:41" s="567" customFormat="1" ht="13.8" x14ac:dyDescent="0.25">
      <c r="A67" s="983">
        <f>REGV!A67</f>
        <v>1998.09</v>
      </c>
      <c r="B67" s="612"/>
      <c r="C67" s="612"/>
      <c r="D67" s="612"/>
      <c r="E67" s="613"/>
      <c r="F67" s="612"/>
      <c r="G67" s="614"/>
      <c r="H67" s="615"/>
      <c r="I67" s="974">
        <f>REGV!H67</f>
        <v>37.52914548855982</v>
      </c>
      <c r="J67" s="615"/>
      <c r="K67" s="607"/>
      <c r="L67" s="608"/>
      <c r="M67" s="609"/>
      <c r="N67" s="566"/>
      <c r="O67" s="1373"/>
      <c r="P67" s="612"/>
      <c r="Q67" s="612"/>
      <c r="R67" s="613"/>
      <c r="S67" s="612"/>
      <c r="T67" s="614"/>
      <c r="U67" s="615"/>
      <c r="V67" s="974">
        <f>REGV!AI67</f>
        <v>65.206734248716089</v>
      </c>
      <c r="W67" s="615"/>
      <c r="X67" s="607"/>
      <c r="Y67" s="608"/>
      <c r="Z67" s="609"/>
      <c r="AA67" s="566"/>
      <c r="AB67" s="1373"/>
      <c r="AC67" s="612"/>
      <c r="AD67" s="612"/>
      <c r="AE67" s="613"/>
      <c r="AF67" s="612"/>
      <c r="AG67" s="614"/>
      <c r="AH67" s="615"/>
      <c r="AI67" s="989"/>
      <c r="AJ67" s="615"/>
      <c r="AK67" s="607"/>
      <c r="AL67" s="608"/>
      <c r="AM67" s="609"/>
      <c r="AN67" s="566"/>
      <c r="AO67" s="566"/>
    </row>
    <row r="68" spans="1:41" s="567" customFormat="1" ht="13.8" x14ac:dyDescent="0.25">
      <c r="A68" s="983">
        <f>REGV!A68</f>
        <v>1998.1</v>
      </c>
      <c r="B68" s="612"/>
      <c r="C68" s="612"/>
      <c r="D68" s="612"/>
      <c r="E68" s="613"/>
      <c r="F68" s="612"/>
      <c r="G68" s="614"/>
      <c r="H68" s="615"/>
      <c r="I68" s="974">
        <f>REGV!H68</f>
        <v>34.963409339793927</v>
      </c>
      <c r="J68" s="615"/>
      <c r="K68" s="607"/>
      <c r="L68" s="608"/>
      <c r="M68" s="609"/>
      <c r="N68" s="566"/>
      <c r="O68" s="1373"/>
      <c r="P68" s="612"/>
      <c r="Q68" s="612"/>
      <c r="R68" s="613"/>
      <c r="S68" s="612"/>
      <c r="T68" s="614"/>
      <c r="U68" s="615"/>
      <c r="V68" s="974">
        <f>REGV!AI68</f>
        <v>62.327292190357284</v>
      </c>
      <c r="W68" s="615"/>
      <c r="X68" s="607"/>
      <c r="Y68" s="608"/>
      <c r="Z68" s="609"/>
      <c r="AA68" s="566"/>
      <c r="AB68" s="1373"/>
      <c r="AC68" s="612"/>
      <c r="AD68" s="612"/>
      <c r="AE68" s="613"/>
      <c r="AF68" s="612"/>
      <c r="AG68" s="614"/>
      <c r="AH68" s="615"/>
      <c r="AI68" s="989"/>
      <c r="AJ68" s="615"/>
      <c r="AK68" s="607"/>
      <c r="AL68" s="608"/>
      <c r="AM68" s="609"/>
      <c r="AN68" s="566"/>
      <c r="AO68" s="566"/>
    </row>
    <row r="69" spans="1:41" s="567" customFormat="1" ht="13.8" x14ac:dyDescent="0.25">
      <c r="A69" s="983">
        <f>REGV!A69</f>
        <v>1998.11</v>
      </c>
      <c r="B69" s="612"/>
      <c r="C69" s="612"/>
      <c r="D69" s="612"/>
      <c r="E69" s="613"/>
      <c r="F69" s="612"/>
      <c r="G69" s="614"/>
      <c r="H69" s="615"/>
      <c r="I69" s="974">
        <f>REGV!H69</f>
        <v>33.449988207705729</v>
      </c>
      <c r="J69" s="615"/>
      <c r="K69" s="607"/>
      <c r="L69" s="608"/>
      <c r="M69" s="609"/>
      <c r="N69" s="566"/>
      <c r="O69" s="1373"/>
      <c r="P69" s="612"/>
      <c r="Q69" s="612"/>
      <c r="R69" s="613"/>
      <c r="S69" s="612"/>
      <c r="T69" s="614"/>
      <c r="U69" s="615"/>
      <c r="V69" s="974">
        <f>REGV!AI69</f>
        <v>63.445219546774098</v>
      </c>
      <c r="W69" s="615"/>
      <c r="X69" s="607"/>
      <c r="Y69" s="608"/>
      <c r="Z69" s="609"/>
      <c r="AA69" s="566"/>
      <c r="AB69" s="1373"/>
      <c r="AC69" s="612"/>
      <c r="AD69" s="612"/>
      <c r="AE69" s="613"/>
      <c r="AF69" s="612"/>
      <c r="AG69" s="614"/>
      <c r="AH69" s="615"/>
      <c r="AI69" s="989"/>
      <c r="AJ69" s="615"/>
      <c r="AK69" s="607"/>
      <c r="AL69" s="608"/>
      <c r="AM69" s="609"/>
      <c r="AN69" s="566"/>
      <c r="AO69" s="566"/>
    </row>
    <row r="70" spans="1:41" s="567" customFormat="1" ht="13.8" x14ac:dyDescent="0.25">
      <c r="A70" s="983">
        <f>REGV!A70</f>
        <v>1998.12</v>
      </c>
      <c r="B70" s="612"/>
      <c r="C70" s="612"/>
      <c r="D70" s="612"/>
      <c r="E70" s="613"/>
      <c r="F70" s="612"/>
      <c r="G70" s="614"/>
      <c r="H70" s="615"/>
      <c r="I70" s="974">
        <f>REGV!H70</f>
        <v>32.829596949721285</v>
      </c>
      <c r="J70" s="615"/>
      <c r="K70" s="607"/>
      <c r="L70" s="608"/>
      <c r="M70" s="609"/>
      <c r="N70" s="566"/>
      <c r="O70" s="1373"/>
      <c r="P70" s="612"/>
      <c r="Q70" s="612"/>
      <c r="R70" s="613"/>
      <c r="S70" s="612"/>
      <c r="T70" s="614"/>
      <c r="U70" s="615"/>
      <c r="V70" s="974">
        <f>REGV!AI70</f>
        <v>63.155859034547859</v>
      </c>
      <c r="W70" s="615"/>
      <c r="X70" s="607"/>
      <c r="Y70" s="608"/>
      <c r="Z70" s="609"/>
      <c r="AA70" s="566"/>
      <c r="AB70" s="1373"/>
      <c r="AC70" s="612"/>
      <c r="AD70" s="612"/>
      <c r="AE70" s="613"/>
      <c r="AF70" s="612"/>
      <c r="AG70" s="614"/>
      <c r="AH70" s="615"/>
      <c r="AI70" s="989"/>
      <c r="AJ70" s="615"/>
      <c r="AK70" s="607"/>
      <c r="AL70" s="608"/>
      <c r="AM70" s="609"/>
      <c r="AN70" s="566"/>
      <c r="AO70" s="566"/>
    </row>
    <row r="71" spans="1:41" s="567" customFormat="1" ht="13.8" x14ac:dyDescent="0.25">
      <c r="A71" s="983">
        <f>REGV!A71</f>
        <v>1999.01</v>
      </c>
      <c r="B71" s="612"/>
      <c r="C71" s="612"/>
      <c r="D71" s="612"/>
      <c r="E71" s="613"/>
      <c r="F71" s="612"/>
      <c r="G71" s="614"/>
      <c r="H71" s="615"/>
      <c r="I71" s="974">
        <f>REGV!H71</f>
        <v>33.136079712924527</v>
      </c>
      <c r="J71" s="615"/>
      <c r="K71" s="607"/>
      <c r="L71" s="608"/>
      <c r="M71" s="609"/>
      <c r="N71" s="566"/>
      <c r="O71" s="1373"/>
      <c r="P71" s="612"/>
      <c r="Q71" s="612"/>
      <c r="R71" s="613"/>
      <c r="S71" s="612"/>
      <c r="T71" s="614"/>
      <c r="U71" s="615"/>
      <c r="V71" s="974">
        <f>REGV!AI71</f>
        <v>60.999653001725221</v>
      </c>
      <c r="W71" s="615"/>
      <c r="X71" s="607"/>
      <c r="Y71" s="608"/>
      <c r="Z71" s="609"/>
      <c r="AA71" s="566"/>
      <c r="AB71" s="1373"/>
      <c r="AC71" s="612"/>
      <c r="AD71" s="612"/>
      <c r="AE71" s="613"/>
      <c r="AF71" s="612"/>
      <c r="AG71" s="614"/>
      <c r="AH71" s="615"/>
      <c r="AI71" s="989"/>
      <c r="AJ71" s="615"/>
      <c r="AK71" s="607"/>
      <c r="AL71" s="608"/>
      <c r="AM71" s="609"/>
      <c r="AN71" s="566"/>
      <c r="AO71" s="566"/>
    </row>
    <row r="72" spans="1:41" s="567" customFormat="1" ht="13.8" x14ac:dyDescent="0.25">
      <c r="A72" s="983">
        <f>REGV!A72</f>
        <v>1999.02</v>
      </c>
      <c r="B72" s="612"/>
      <c r="C72" s="612"/>
      <c r="D72" s="612"/>
      <c r="E72" s="613"/>
      <c r="F72" s="612"/>
      <c r="G72" s="614"/>
      <c r="H72" s="615"/>
      <c r="I72" s="974">
        <f>REGV!H72</f>
        <v>33.251226613186347</v>
      </c>
      <c r="J72" s="615"/>
      <c r="K72" s="607"/>
      <c r="L72" s="608"/>
      <c r="M72" s="609"/>
      <c r="N72" s="566"/>
      <c r="O72" s="1373"/>
      <c r="P72" s="612"/>
      <c r="Q72" s="612"/>
      <c r="R72" s="613"/>
      <c r="S72" s="612"/>
      <c r="T72" s="614"/>
      <c r="U72" s="615"/>
      <c r="V72" s="974">
        <f>REGV!AI72</f>
        <v>62.086144997572944</v>
      </c>
      <c r="W72" s="615"/>
      <c r="X72" s="607"/>
      <c r="Y72" s="608"/>
      <c r="Z72" s="609"/>
      <c r="AA72" s="566"/>
      <c r="AB72" s="1373"/>
      <c r="AC72" s="612"/>
      <c r="AD72" s="612"/>
      <c r="AE72" s="613"/>
      <c r="AF72" s="612"/>
      <c r="AG72" s="614"/>
      <c r="AH72" s="615"/>
      <c r="AI72" s="989"/>
      <c r="AJ72" s="615"/>
      <c r="AK72" s="607"/>
      <c r="AL72" s="608"/>
      <c r="AM72" s="609"/>
      <c r="AN72" s="566"/>
      <c r="AO72" s="566"/>
    </row>
    <row r="73" spans="1:41" s="567" customFormat="1" ht="13.8" x14ac:dyDescent="0.25">
      <c r="A73" s="983">
        <f>REGV!A73</f>
        <v>1999.03</v>
      </c>
      <c r="B73" s="612"/>
      <c r="C73" s="612"/>
      <c r="D73" s="612"/>
      <c r="E73" s="613"/>
      <c r="F73" s="612"/>
      <c r="G73" s="614"/>
      <c r="H73" s="615"/>
      <c r="I73" s="974">
        <f>REGV!H73</f>
        <v>32.165336938096331</v>
      </c>
      <c r="J73" s="615"/>
      <c r="K73" s="607"/>
      <c r="L73" s="608"/>
      <c r="M73" s="609"/>
      <c r="N73" s="566"/>
      <c r="O73" s="1373"/>
      <c r="P73" s="612"/>
      <c r="Q73" s="612"/>
      <c r="R73" s="613"/>
      <c r="S73" s="612"/>
      <c r="T73" s="614"/>
      <c r="U73" s="615"/>
      <c r="V73" s="974">
        <f>REGV!AI73</f>
        <v>65.220462425017701</v>
      </c>
      <c r="W73" s="615"/>
      <c r="X73" s="607"/>
      <c r="Y73" s="608"/>
      <c r="Z73" s="609"/>
      <c r="AA73" s="566"/>
      <c r="AB73" s="1373"/>
      <c r="AC73" s="612"/>
      <c r="AD73" s="612"/>
      <c r="AE73" s="613"/>
      <c r="AF73" s="612"/>
      <c r="AG73" s="614"/>
      <c r="AH73" s="615"/>
      <c r="AI73" s="989"/>
      <c r="AJ73" s="615"/>
      <c r="AK73" s="607"/>
      <c r="AL73" s="608"/>
      <c r="AM73" s="609"/>
      <c r="AN73" s="566"/>
      <c r="AO73" s="566"/>
    </row>
    <row r="74" spans="1:41" s="567" customFormat="1" ht="13.8" x14ac:dyDescent="0.25">
      <c r="A74" s="983">
        <f>REGV!A74</f>
        <v>1999.04</v>
      </c>
      <c r="B74" s="612"/>
      <c r="C74" s="612"/>
      <c r="D74" s="612"/>
      <c r="E74" s="613"/>
      <c r="F74" s="612"/>
      <c r="G74" s="614"/>
      <c r="H74" s="615"/>
      <c r="I74" s="974">
        <f>REGV!H74</f>
        <v>29.906640650009194</v>
      </c>
      <c r="J74" s="615"/>
      <c r="K74" s="607"/>
      <c r="L74" s="608"/>
      <c r="M74" s="609"/>
      <c r="N74" s="566"/>
      <c r="O74" s="1373"/>
      <c r="P74" s="612"/>
      <c r="Q74" s="612"/>
      <c r="R74" s="613"/>
      <c r="S74" s="612"/>
      <c r="T74" s="614"/>
      <c r="U74" s="615"/>
      <c r="V74" s="974">
        <f>REGV!AI74</f>
        <v>68.950345625811906</v>
      </c>
      <c r="W74" s="615"/>
      <c r="X74" s="607"/>
      <c r="Y74" s="608"/>
      <c r="Z74" s="609"/>
      <c r="AA74" s="566"/>
      <c r="AB74" s="1373"/>
      <c r="AC74" s="612"/>
      <c r="AD74" s="612"/>
      <c r="AE74" s="613"/>
      <c r="AF74" s="612"/>
      <c r="AG74" s="614"/>
      <c r="AH74" s="615"/>
      <c r="AI74" s="989"/>
      <c r="AJ74" s="615"/>
      <c r="AK74" s="607"/>
      <c r="AL74" s="608"/>
      <c r="AM74" s="609"/>
      <c r="AN74" s="566"/>
      <c r="AO74" s="566"/>
    </row>
    <row r="75" spans="1:41" s="567" customFormat="1" ht="13.8" x14ac:dyDescent="0.25">
      <c r="A75" s="983">
        <f>REGV!A75</f>
        <v>1999.05</v>
      </c>
      <c r="B75" s="612"/>
      <c r="C75" s="612"/>
      <c r="D75" s="612"/>
      <c r="E75" s="613"/>
      <c r="F75" s="612"/>
      <c r="G75" s="614"/>
      <c r="H75" s="615"/>
      <c r="I75" s="974">
        <f>REGV!H75</f>
        <v>28.800188776409129</v>
      </c>
      <c r="J75" s="615"/>
      <c r="K75" s="607"/>
      <c r="L75" s="608"/>
      <c r="M75" s="609"/>
      <c r="N75" s="566"/>
      <c r="O75" s="1373"/>
      <c r="P75" s="612"/>
      <c r="Q75" s="612"/>
      <c r="R75" s="613"/>
      <c r="S75" s="612"/>
      <c r="T75" s="614"/>
      <c r="U75" s="615"/>
      <c r="V75" s="974">
        <f>REGV!AI75</f>
        <v>74.366910875166639</v>
      </c>
      <c r="W75" s="615"/>
      <c r="X75" s="607"/>
      <c r="Y75" s="608"/>
      <c r="Z75" s="609"/>
      <c r="AA75" s="566"/>
      <c r="AB75" s="1373"/>
      <c r="AC75" s="612"/>
      <c r="AD75" s="612"/>
      <c r="AE75" s="613"/>
      <c r="AF75" s="612"/>
      <c r="AG75" s="614"/>
      <c r="AH75" s="615"/>
      <c r="AI75" s="989"/>
      <c r="AJ75" s="615"/>
      <c r="AK75" s="607"/>
      <c r="AL75" s="608"/>
      <c r="AM75" s="609"/>
      <c r="AN75" s="566"/>
      <c r="AO75" s="566"/>
    </row>
    <row r="76" spans="1:41" s="567" customFormat="1" ht="13.8" x14ac:dyDescent="0.25">
      <c r="A76" s="983">
        <f>REGV!A76</f>
        <v>1999.06</v>
      </c>
      <c r="B76" s="612"/>
      <c r="C76" s="612"/>
      <c r="D76" s="612"/>
      <c r="E76" s="613"/>
      <c r="F76" s="612"/>
      <c r="G76" s="614"/>
      <c r="H76" s="615"/>
      <c r="I76" s="974">
        <f>REGV!H76</f>
        <v>30.239465254613343</v>
      </c>
      <c r="J76" s="615"/>
      <c r="K76" s="607"/>
      <c r="L76" s="608"/>
      <c r="M76" s="609"/>
      <c r="N76" s="566"/>
      <c r="O76" s="1373"/>
      <c r="P76" s="612"/>
      <c r="Q76" s="612"/>
      <c r="R76" s="613"/>
      <c r="S76" s="612"/>
      <c r="T76" s="614"/>
      <c r="U76" s="615"/>
      <c r="V76" s="974">
        <f>REGV!AI76</f>
        <v>79.652834888083788</v>
      </c>
      <c r="W76" s="615"/>
      <c r="X76" s="607"/>
      <c r="Y76" s="608"/>
      <c r="Z76" s="609"/>
      <c r="AA76" s="566"/>
      <c r="AB76" s="1373"/>
      <c r="AC76" s="612"/>
      <c r="AD76" s="612"/>
      <c r="AE76" s="613"/>
      <c r="AF76" s="612"/>
      <c r="AG76" s="614"/>
      <c r="AH76" s="615"/>
      <c r="AI76" s="989"/>
      <c r="AJ76" s="615"/>
      <c r="AK76" s="607"/>
      <c r="AL76" s="608"/>
      <c r="AM76" s="609"/>
      <c r="AN76" s="566"/>
      <c r="AO76" s="566"/>
    </row>
    <row r="77" spans="1:41" s="567" customFormat="1" ht="13.8" x14ac:dyDescent="0.25">
      <c r="A77" s="983">
        <f>REGV!A77</f>
        <v>1999.07</v>
      </c>
      <c r="B77" s="612"/>
      <c r="C77" s="612"/>
      <c r="D77" s="612"/>
      <c r="E77" s="613"/>
      <c r="F77" s="612"/>
      <c r="G77" s="614"/>
      <c r="H77" s="615"/>
      <c r="I77" s="974">
        <f>REGV!H77</f>
        <v>32.78641693521142</v>
      </c>
      <c r="J77" s="615"/>
      <c r="K77" s="607"/>
      <c r="L77" s="608"/>
      <c r="M77" s="609"/>
      <c r="N77" s="566"/>
      <c r="O77" s="1373"/>
      <c r="P77" s="612"/>
      <c r="Q77" s="612"/>
      <c r="R77" s="613"/>
      <c r="S77" s="612"/>
      <c r="T77" s="614"/>
      <c r="U77" s="615"/>
      <c r="V77" s="974">
        <f>REGV!AI77</f>
        <v>80.436592142941009</v>
      </c>
      <c r="W77" s="615"/>
      <c r="X77" s="607"/>
      <c r="Y77" s="608"/>
      <c r="Z77" s="609"/>
      <c r="AA77" s="566"/>
      <c r="AB77" s="1373"/>
      <c r="AC77" s="612"/>
      <c r="AD77" s="612"/>
      <c r="AE77" s="613"/>
      <c r="AF77" s="612"/>
      <c r="AG77" s="614"/>
      <c r="AH77" s="615"/>
      <c r="AI77" s="989"/>
      <c r="AJ77" s="615"/>
      <c r="AK77" s="607"/>
      <c r="AL77" s="608"/>
      <c r="AM77" s="609"/>
      <c r="AN77" s="566"/>
      <c r="AO77" s="566"/>
    </row>
    <row r="78" spans="1:41" s="567" customFormat="1" ht="13.8" x14ac:dyDescent="0.25">
      <c r="A78" s="983">
        <f>REGV!A78</f>
        <v>1999.08</v>
      </c>
      <c r="B78" s="612"/>
      <c r="C78" s="612"/>
      <c r="D78" s="612"/>
      <c r="E78" s="613"/>
      <c r="F78" s="612"/>
      <c r="G78" s="614"/>
      <c r="H78" s="615"/>
      <c r="I78" s="974">
        <f>REGV!H78</f>
        <v>35.419220927208343</v>
      </c>
      <c r="J78" s="615"/>
      <c r="K78" s="607"/>
      <c r="L78" s="608"/>
      <c r="M78" s="609"/>
      <c r="N78" s="566"/>
      <c r="O78" s="1373"/>
      <c r="P78" s="612"/>
      <c r="Q78" s="612"/>
      <c r="R78" s="613"/>
      <c r="S78" s="612"/>
      <c r="T78" s="614"/>
      <c r="U78" s="615"/>
      <c r="V78" s="974">
        <f>REGV!AI78</f>
        <v>80.389220684615282</v>
      </c>
      <c r="W78" s="615"/>
      <c r="X78" s="607"/>
      <c r="Y78" s="608"/>
      <c r="Z78" s="609"/>
      <c r="AA78" s="566"/>
      <c r="AB78" s="1373"/>
      <c r="AC78" s="612"/>
      <c r="AD78" s="612"/>
      <c r="AE78" s="613"/>
      <c r="AF78" s="612"/>
      <c r="AG78" s="614"/>
      <c r="AH78" s="615"/>
      <c r="AI78" s="989"/>
      <c r="AJ78" s="615"/>
      <c r="AK78" s="607"/>
      <c r="AL78" s="608"/>
      <c r="AM78" s="609"/>
      <c r="AN78" s="566"/>
      <c r="AO78" s="566"/>
    </row>
    <row r="79" spans="1:41" s="567" customFormat="1" ht="13.8" x14ac:dyDescent="0.25">
      <c r="A79" s="983">
        <f>REGV!A79</f>
        <v>1999.09</v>
      </c>
      <c r="B79" s="612"/>
      <c r="C79" s="612"/>
      <c r="D79" s="612"/>
      <c r="E79" s="613"/>
      <c r="F79" s="612"/>
      <c r="G79" s="614"/>
      <c r="H79" s="615"/>
      <c r="I79" s="974">
        <f>REGV!H79</f>
        <v>37.308491711023279</v>
      </c>
      <c r="J79" s="615"/>
      <c r="K79" s="607"/>
      <c r="L79" s="608"/>
      <c r="M79" s="609"/>
      <c r="N79" s="566"/>
      <c r="O79" s="1373"/>
      <c r="P79" s="612"/>
      <c r="Q79" s="612"/>
      <c r="R79" s="613"/>
      <c r="S79" s="612"/>
      <c r="T79" s="614"/>
      <c r="U79" s="615"/>
      <c r="V79" s="974">
        <f>REGV!AI79</f>
        <v>83.79652744231791</v>
      </c>
      <c r="W79" s="615"/>
      <c r="X79" s="607"/>
      <c r="Y79" s="608"/>
      <c r="Z79" s="609"/>
      <c r="AA79" s="566"/>
      <c r="AB79" s="1373"/>
      <c r="AC79" s="612"/>
      <c r="AD79" s="612"/>
      <c r="AE79" s="613"/>
      <c r="AF79" s="612"/>
      <c r="AG79" s="614"/>
      <c r="AH79" s="615"/>
      <c r="AI79" s="989"/>
      <c r="AJ79" s="615"/>
      <c r="AK79" s="607"/>
      <c r="AL79" s="608"/>
      <c r="AM79" s="609"/>
      <c r="AN79" s="566"/>
      <c r="AO79" s="566"/>
    </row>
    <row r="80" spans="1:41" s="567" customFormat="1" ht="13.8" x14ac:dyDescent="0.25">
      <c r="A80" s="983">
        <f>REGV!A80</f>
        <v>1999.1</v>
      </c>
      <c r="B80" s="612"/>
      <c r="C80" s="612"/>
      <c r="D80" s="612"/>
      <c r="E80" s="613"/>
      <c r="F80" s="612"/>
      <c r="G80" s="614"/>
      <c r="H80" s="615"/>
      <c r="I80" s="974">
        <f>REGV!H80</f>
        <v>38.25654591376437</v>
      </c>
      <c r="J80" s="615"/>
      <c r="K80" s="607"/>
      <c r="L80" s="608"/>
      <c r="M80" s="609"/>
      <c r="N80" s="566"/>
      <c r="O80" s="1373"/>
      <c r="P80" s="612"/>
      <c r="Q80" s="612"/>
      <c r="R80" s="613"/>
      <c r="S80" s="612"/>
      <c r="T80" s="614"/>
      <c r="U80" s="615"/>
      <c r="V80" s="974">
        <f>REGV!AI80</f>
        <v>84.846975569382039</v>
      </c>
      <c r="W80" s="615"/>
      <c r="X80" s="607"/>
      <c r="Y80" s="608"/>
      <c r="Z80" s="609"/>
      <c r="AA80" s="566"/>
      <c r="AB80" s="1373"/>
      <c r="AC80" s="612"/>
      <c r="AD80" s="612"/>
      <c r="AE80" s="613"/>
      <c r="AF80" s="612"/>
      <c r="AG80" s="614"/>
      <c r="AH80" s="615"/>
      <c r="AI80" s="989"/>
      <c r="AJ80" s="615"/>
      <c r="AK80" s="607"/>
      <c r="AL80" s="608"/>
      <c r="AM80" s="609"/>
      <c r="AN80" s="566"/>
      <c r="AO80" s="566"/>
    </row>
    <row r="81" spans="1:41" s="567" customFormat="1" ht="13.8" x14ac:dyDescent="0.25">
      <c r="A81" s="983">
        <f>REGV!A81</f>
        <v>1999.11</v>
      </c>
      <c r="B81" s="612"/>
      <c r="C81" s="612"/>
      <c r="D81" s="612"/>
      <c r="E81" s="613"/>
      <c r="F81" s="612"/>
      <c r="G81" s="614"/>
      <c r="H81" s="615"/>
      <c r="I81" s="974">
        <f>REGV!H81</f>
        <v>38.222889663374275</v>
      </c>
      <c r="J81" s="615"/>
      <c r="K81" s="607"/>
      <c r="L81" s="608"/>
      <c r="M81" s="609"/>
      <c r="N81" s="566"/>
      <c r="O81" s="1373"/>
      <c r="P81" s="612"/>
      <c r="Q81" s="612"/>
      <c r="R81" s="613"/>
      <c r="S81" s="612"/>
      <c r="T81" s="614"/>
      <c r="U81" s="615"/>
      <c r="V81" s="974">
        <f>REGV!AI81</f>
        <v>82.47428512064414</v>
      </c>
      <c r="W81" s="615"/>
      <c r="X81" s="607"/>
      <c r="Y81" s="608"/>
      <c r="Z81" s="609"/>
      <c r="AA81" s="566"/>
      <c r="AB81" s="1373"/>
      <c r="AC81" s="612"/>
      <c r="AD81" s="612"/>
      <c r="AE81" s="613"/>
      <c r="AF81" s="612"/>
      <c r="AG81" s="614"/>
      <c r="AH81" s="615"/>
      <c r="AI81" s="989"/>
      <c r="AJ81" s="615"/>
      <c r="AK81" s="607"/>
      <c r="AL81" s="608"/>
      <c r="AM81" s="609"/>
      <c r="AN81" s="566"/>
      <c r="AO81" s="566"/>
    </row>
    <row r="82" spans="1:41" s="567" customFormat="1" ht="13.8" x14ac:dyDescent="0.25">
      <c r="A82" s="983">
        <f>REGV!A82</f>
        <v>1999.12</v>
      </c>
      <c r="B82" s="612"/>
      <c r="C82" s="612"/>
      <c r="D82" s="612"/>
      <c r="E82" s="613"/>
      <c r="F82" s="612"/>
      <c r="G82" s="614"/>
      <c r="H82" s="615"/>
      <c r="I82" s="974">
        <f>REGV!H82</f>
        <v>35.770405387752049</v>
      </c>
      <c r="J82" s="615"/>
      <c r="K82" s="607"/>
      <c r="L82" s="608"/>
      <c r="M82" s="609"/>
      <c r="N82" s="566"/>
      <c r="O82" s="1373"/>
      <c r="P82" s="612"/>
      <c r="Q82" s="612"/>
      <c r="R82" s="613"/>
      <c r="S82" s="612"/>
      <c r="T82" s="614"/>
      <c r="U82" s="615"/>
      <c r="V82" s="974">
        <f>REGV!AI82</f>
        <v>79.876185400079606</v>
      </c>
      <c r="W82" s="615"/>
      <c r="X82" s="607"/>
      <c r="Y82" s="608"/>
      <c r="Z82" s="609"/>
      <c r="AA82" s="566"/>
      <c r="AB82" s="1373"/>
      <c r="AC82" s="612"/>
      <c r="AD82" s="612"/>
      <c r="AE82" s="613"/>
      <c r="AF82" s="612"/>
      <c r="AG82" s="614"/>
      <c r="AH82" s="615"/>
      <c r="AI82" s="989"/>
      <c r="AJ82" s="615"/>
      <c r="AK82" s="607"/>
      <c r="AL82" s="608"/>
      <c r="AM82" s="609"/>
      <c r="AN82" s="566"/>
      <c r="AO82" s="566"/>
    </row>
    <row r="83" spans="1:41" s="567" customFormat="1" ht="13.8" x14ac:dyDescent="0.25">
      <c r="A83" s="983">
        <f>REGV!A83</f>
        <v>2000.01</v>
      </c>
      <c r="B83" s="612"/>
      <c r="C83" s="612"/>
      <c r="D83" s="612"/>
      <c r="E83" s="613"/>
      <c r="F83" s="612"/>
      <c r="G83" s="614"/>
      <c r="H83" s="615"/>
      <c r="I83" s="974">
        <f>REGV!H83</f>
        <v>33.493058178448997</v>
      </c>
      <c r="J83" s="615"/>
      <c r="K83" s="607"/>
      <c r="L83" s="608"/>
      <c r="M83" s="609"/>
      <c r="N83" s="566"/>
      <c r="O83" s="1373"/>
      <c r="P83" s="612"/>
      <c r="Q83" s="612"/>
      <c r="R83" s="613"/>
      <c r="S83" s="612"/>
      <c r="T83" s="614"/>
      <c r="U83" s="615"/>
      <c r="V83" s="974">
        <f>REGV!AI83</f>
        <v>76.772520707684237</v>
      </c>
      <c r="W83" s="615"/>
      <c r="X83" s="607"/>
      <c r="Y83" s="608"/>
      <c r="Z83" s="609"/>
      <c r="AA83" s="566"/>
      <c r="AB83" s="1373"/>
      <c r="AC83" s="612"/>
      <c r="AD83" s="612"/>
      <c r="AE83" s="613"/>
      <c r="AF83" s="612"/>
      <c r="AG83" s="614"/>
      <c r="AH83" s="615"/>
      <c r="AI83" s="989"/>
      <c r="AJ83" s="615"/>
      <c r="AK83" s="607"/>
      <c r="AL83" s="608"/>
      <c r="AM83" s="609"/>
      <c r="AN83" s="566"/>
      <c r="AO83" s="566"/>
    </row>
    <row r="84" spans="1:41" s="567" customFormat="1" ht="13.8" x14ac:dyDescent="0.25">
      <c r="A84" s="983">
        <f>REGV!A84</f>
        <v>2000.02</v>
      </c>
      <c r="B84" s="612"/>
      <c r="C84" s="612"/>
      <c r="D84" s="612"/>
      <c r="E84" s="613"/>
      <c r="F84" s="612"/>
      <c r="G84" s="614"/>
      <c r="H84" s="615"/>
      <c r="I84" s="974">
        <f>REGV!H84</f>
        <v>33.408358796186164</v>
      </c>
      <c r="J84" s="615"/>
      <c r="K84" s="607"/>
      <c r="L84" s="608"/>
      <c r="M84" s="609"/>
      <c r="N84" s="566"/>
      <c r="O84" s="1373"/>
      <c r="P84" s="612"/>
      <c r="Q84" s="612"/>
      <c r="R84" s="613"/>
      <c r="S84" s="612"/>
      <c r="T84" s="614"/>
      <c r="U84" s="615"/>
      <c r="V84" s="974">
        <f>REGV!AI84</f>
        <v>73.075590631237191</v>
      </c>
      <c r="W84" s="615"/>
      <c r="X84" s="607"/>
      <c r="Y84" s="608"/>
      <c r="Z84" s="609"/>
      <c r="AA84" s="566"/>
      <c r="AB84" s="1373"/>
      <c r="AC84" s="612"/>
      <c r="AD84" s="612"/>
      <c r="AE84" s="613"/>
      <c r="AF84" s="612"/>
      <c r="AG84" s="614"/>
      <c r="AH84" s="615"/>
      <c r="AI84" s="989"/>
      <c r="AJ84" s="615"/>
      <c r="AK84" s="607"/>
      <c r="AL84" s="608"/>
      <c r="AM84" s="609"/>
      <c r="AN84" s="566"/>
      <c r="AO84" s="566"/>
    </row>
    <row r="85" spans="1:41" s="567" customFormat="1" ht="13.8" x14ac:dyDescent="0.25">
      <c r="A85" s="983">
        <f>REGV!A85</f>
        <v>2000.03</v>
      </c>
      <c r="B85" s="612"/>
      <c r="C85" s="612"/>
      <c r="D85" s="612"/>
      <c r="E85" s="613"/>
      <c r="F85" s="612"/>
      <c r="G85" s="614"/>
      <c r="H85" s="615"/>
      <c r="I85" s="974">
        <f>REGV!H85</f>
        <v>32.121735401217194</v>
      </c>
      <c r="J85" s="615"/>
      <c r="K85" s="607"/>
      <c r="L85" s="608"/>
      <c r="M85" s="609"/>
      <c r="N85" s="566"/>
      <c r="O85" s="1373"/>
      <c r="P85" s="612"/>
      <c r="Q85" s="612"/>
      <c r="R85" s="613"/>
      <c r="S85" s="612"/>
      <c r="T85" s="614"/>
      <c r="U85" s="615"/>
      <c r="V85" s="974">
        <f>REGV!AI85</f>
        <v>69.943646497525947</v>
      </c>
      <c r="W85" s="615"/>
      <c r="X85" s="607"/>
      <c r="Y85" s="608"/>
      <c r="Z85" s="609"/>
      <c r="AA85" s="566"/>
      <c r="AB85" s="1373"/>
      <c r="AC85" s="612"/>
      <c r="AD85" s="612"/>
      <c r="AE85" s="613"/>
      <c r="AF85" s="612"/>
      <c r="AG85" s="614"/>
      <c r="AH85" s="615"/>
      <c r="AI85" s="989"/>
      <c r="AJ85" s="615"/>
      <c r="AK85" s="607"/>
      <c r="AL85" s="608"/>
      <c r="AM85" s="609"/>
      <c r="AN85" s="566"/>
      <c r="AO85" s="566"/>
    </row>
    <row r="86" spans="1:41" s="567" customFormat="1" ht="13.8" x14ac:dyDescent="0.25">
      <c r="A86" s="983">
        <f>REGV!A86</f>
        <v>2000.04</v>
      </c>
      <c r="B86" s="612"/>
      <c r="C86" s="612"/>
      <c r="D86" s="612"/>
      <c r="E86" s="613"/>
      <c r="F86" s="612"/>
      <c r="G86" s="614"/>
      <c r="H86" s="615"/>
      <c r="I86" s="974">
        <f>REGV!H86</f>
        <v>29.853002627267294</v>
      </c>
      <c r="J86" s="615"/>
      <c r="K86" s="607"/>
      <c r="L86" s="608"/>
      <c r="M86" s="609"/>
      <c r="N86" s="566"/>
      <c r="O86" s="1373"/>
      <c r="P86" s="612"/>
      <c r="Q86" s="612"/>
      <c r="R86" s="613"/>
      <c r="S86" s="612"/>
      <c r="T86" s="614"/>
      <c r="U86" s="615"/>
      <c r="V86" s="974">
        <f>REGV!AI86</f>
        <v>66.197876104931169</v>
      </c>
      <c r="W86" s="615"/>
      <c r="X86" s="607"/>
      <c r="Y86" s="608"/>
      <c r="Z86" s="609"/>
      <c r="AA86" s="566"/>
      <c r="AB86" s="1373"/>
      <c r="AC86" s="612"/>
      <c r="AD86" s="612"/>
      <c r="AE86" s="613"/>
      <c r="AF86" s="612"/>
      <c r="AG86" s="614"/>
      <c r="AH86" s="615"/>
      <c r="AI86" s="989"/>
      <c r="AJ86" s="615"/>
      <c r="AK86" s="607"/>
      <c r="AL86" s="608"/>
      <c r="AM86" s="609"/>
      <c r="AN86" s="566"/>
      <c r="AO86" s="566"/>
    </row>
    <row r="87" spans="1:41" s="567" customFormat="1" ht="13.8" x14ac:dyDescent="0.25">
      <c r="A87" s="983">
        <f>REGV!A87</f>
        <v>2000.05</v>
      </c>
      <c r="B87" s="612"/>
      <c r="C87" s="612"/>
      <c r="D87" s="612"/>
      <c r="E87" s="613"/>
      <c r="F87" s="612"/>
      <c r="G87" s="614"/>
      <c r="H87" s="615"/>
      <c r="I87" s="974">
        <f>REGV!H87</f>
        <v>29.011784148551868</v>
      </c>
      <c r="J87" s="615"/>
      <c r="K87" s="607"/>
      <c r="L87" s="608"/>
      <c r="M87" s="609"/>
      <c r="N87" s="566"/>
      <c r="O87" s="1373"/>
      <c r="P87" s="612"/>
      <c r="Q87" s="612"/>
      <c r="R87" s="613"/>
      <c r="S87" s="612"/>
      <c r="T87" s="614"/>
      <c r="U87" s="615"/>
      <c r="V87" s="974">
        <f>REGV!AI87</f>
        <v>62.377498865846228</v>
      </c>
      <c r="W87" s="615"/>
      <c r="X87" s="607"/>
      <c r="Y87" s="608"/>
      <c r="Z87" s="609"/>
      <c r="AA87" s="566"/>
      <c r="AB87" s="1373"/>
      <c r="AC87" s="612"/>
      <c r="AD87" s="612"/>
      <c r="AE87" s="613"/>
      <c r="AF87" s="612"/>
      <c r="AG87" s="614"/>
      <c r="AH87" s="615"/>
      <c r="AI87" s="989"/>
      <c r="AJ87" s="615"/>
      <c r="AK87" s="607"/>
      <c r="AL87" s="608"/>
      <c r="AM87" s="609"/>
      <c r="AN87" s="566"/>
      <c r="AO87" s="566"/>
    </row>
    <row r="88" spans="1:41" s="567" customFormat="1" ht="13.8" x14ac:dyDescent="0.25">
      <c r="A88" s="983">
        <f>REGV!A88</f>
        <v>2000.06</v>
      </c>
      <c r="B88" s="612"/>
      <c r="C88" s="612"/>
      <c r="D88" s="612"/>
      <c r="E88" s="613"/>
      <c r="F88" s="612"/>
      <c r="G88" s="614"/>
      <c r="H88" s="615"/>
      <c r="I88" s="974">
        <f>REGV!H88</f>
        <v>28.835935991764096</v>
      </c>
      <c r="J88" s="615"/>
      <c r="K88" s="607"/>
      <c r="L88" s="608"/>
      <c r="M88" s="609"/>
      <c r="N88" s="566"/>
      <c r="O88" s="1373"/>
      <c r="P88" s="612"/>
      <c r="Q88" s="612"/>
      <c r="R88" s="613"/>
      <c r="S88" s="612"/>
      <c r="T88" s="614"/>
      <c r="U88" s="615"/>
      <c r="V88" s="974">
        <f>REGV!AI88</f>
        <v>62.131530298521355</v>
      </c>
      <c r="W88" s="615"/>
      <c r="X88" s="607"/>
      <c r="Y88" s="608"/>
      <c r="Z88" s="609"/>
      <c r="AA88" s="566"/>
      <c r="AB88" s="1373"/>
      <c r="AC88" s="612"/>
      <c r="AD88" s="612"/>
      <c r="AE88" s="613"/>
      <c r="AF88" s="612"/>
      <c r="AG88" s="614"/>
      <c r="AH88" s="615"/>
      <c r="AI88" s="989"/>
      <c r="AJ88" s="615"/>
      <c r="AK88" s="607"/>
      <c r="AL88" s="608"/>
      <c r="AM88" s="609"/>
      <c r="AN88" s="566"/>
      <c r="AO88" s="566"/>
    </row>
    <row r="89" spans="1:41" s="567" customFormat="1" ht="13.8" x14ac:dyDescent="0.25">
      <c r="A89" s="983">
        <f>REGV!A89</f>
        <v>2000.07</v>
      </c>
      <c r="B89" s="612"/>
      <c r="C89" s="612"/>
      <c r="D89" s="612"/>
      <c r="E89" s="613"/>
      <c r="F89" s="612"/>
      <c r="G89" s="614"/>
      <c r="H89" s="615"/>
      <c r="I89" s="974">
        <f>REGV!H89</f>
        <v>27.871415355235346</v>
      </c>
      <c r="J89" s="615"/>
      <c r="K89" s="607"/>
      <c r="L89" s="608"/>
      <c r="M89" s="609"/>
      <c r="N89" s="566"/>
      <c r="O89" s="1373"/>
      <c r="P89" s="612"/>
      <c r="Q89" s="612"/>
      <c r="R89" s="613"/>
      <c r="S89" s="612"/>
      <c r="T89" s="614"/>
      <c r="U89" s="615"/>
      <c r="V89" s="974">
        <f>REGV!AI89</f>
        <v>63.937906600559387</v>
      </c>
      <c r="W89" s="615"/>
      <c r="X89" s="607"/>
      <c r="Y89" s="608"/>
      <c r="Z89" s="609"/>
      <c r="AA89" s="566"/>
      <c r="AB89" s="1373"/>
      <c r="AC89" s="612"/>
      <c r="AD89" s="612"/>
      <c r="AE89" s="613"/>
      <c r="AF89" s="612"/>
      <c r="AG89" s="614"/>
      <c r="AH89" s="615"/>
      <c r="AI89" s="989"/>
      <c r="AJ89" s="615"/>
      <c r="AK89" s="607"/>
      <c r="AL89" s="608"/>
      <c r="AM89" s="609"/>
      <c r="AN89" s="566"/>
      <c r="AO89" s="566"/>
    </row>
    <row r="90" spans="1:41" s="567" customFormat="1" ht="13.8" x14ac:dyDescent="0.25">
      <c r="A90" s="983">
        <f>REGV!A90</f>
        <v>2000.08</v>
      </c>
      <c r="B90" s="612"/>
      <c r="C90" s="612"/>
      <c r="D90" s="612"/>
      <c r="E90" s="613"/>
      <c r="F90" s="612"/>
      <c r="G90" s="614"/>
      <c r="H90" s="615"/>
      <c r="I90" s="974">
        <f>REGV!H90</f>
        <v>27.011336048260695</v>
      </c>
      <c r="J90" s="615"/>
      <c r="K90" s="607"/>
      <c r="L90" s="608"/>
      <c r="M90" s="609"/>
      <c r="N90" s="566"/>
      <c r="O90" s="1373"/>
      <c r="P90" s="612"/>
      <c r="Q90" s="612"/>
      <c r="R90" s="613"/>
      <c r="S90" s="612"/>
      <c r="T90" s="614"/>
      <c r="U90" s="615"/>
      <c r="V90" s="974">
        <f>REGV!AI90</f>
        <v>61.978567839852929</v>
      </c>
      <c r="W90" s="615"/>
      <c r="X90" s="607"/>
      <c r="Y90" s="608"/>
      <c r="Z90" s="609"/>
      <c r="AA90" s="566"/>
      <c r="AB90" s="1373"/>
      <c r="AC90" s="612"/>
      <c r="AD90" s="612"/>
      <c r="AE90" s="613"/>
      <c r="AF90" s="612"/>
      <c r="AG90" s="614"/>
      <c r="AH90" s="615"/>
      <c r="AI90" s="989"/>
      <c r="AJ90" s="615"/>
      <c r="AK90" s="607"/>
      <c r="AL90" s="608"/>
      <c r="AM90" s="609"/>
      <c r="AN90" s="566"/>
      <c r="AO90" s="566"/>
    </row>
    <row r="91" spans="1:41" s="567" customFormat="1" ht="13.8" x14ac:dyDescent="0.25">
      <c r="A91" s="983">
        <f>REGV!A91</f>
        <v>2000.09</v>
      </c>
      <c r="B91" s="612"/>
      <c r="C91" s="612"/>
      <c r="D91" s="612"/>
      <c r="E91" s="613"/>
      <c r="F91" s="612"/>
      <c r="G91" s="614"/>
      <c r="H91" s="615"/>
      <c r="I91" s="974">
        <f>REGV!H91</f>
        <v>26.871358240811187</v>
      </c>
      <c r="J91" s="615"/>
      <c r="K91" s="607"/>
      <c r="L91" s="608"/>
      <c r="M91" s="609"/>
      <c r="N91" s="566"/>
      <c r="O91" s="1373"/>
      <c r="P91" s="612"/>
      <c r="Q91" s="612"/>
      <c r="R91" s="613"/>
      <c r="S91" s="612"/>
      <c r="T91" s="614"/>
      <c r="U91" s="615"/>
      <c r="V91" s="974">
        <f>REGV!AI91</f>
        <v>56.944259418626459</v>
      </c>
      <c r="W91" s="615"/>
      <c r="X91" s="607"/>
      <c r="Y91" s="608"/>
      <c r="Z91" s="609"/>
      <c r="AA91" s="566"/>
      <c r="AB91" s="1373"/>
      <c r="AC91" s="612"/>
      <c r="AD91" s="612"/>
      <c r="AE91" s="613"/>
      <c r="AF91" s="612"/>
      <c r="AG91" s="614"/>
      <c r="AH91" s="615"/>
      <c r="AI91" s="989"/>
      <c r="AJ91" s="615"/>
      <c r="AK91" s="607"/>
      <c r="AL91" s="608"/>
      <c r="AM91" s="609"/>
      <c r="AN91" s="566"/>
      <c r="AO91" s="566"/>
    </row>
    <row r="92" spans="1:41" s="567" customFormat="1" ht="13.8" x14ac:dyDescent="0.25">
      <c r="A92" s="983">
        <f>REGV!A92</f>
        <v>2000.1</v>
      </c>
      <c r="B92" s="612"/>
      <c r="C92" s="612"/>
      <c r="D92" s="612"/>
      <c r="E92" s="613"/>
      <c r="F92" s="612"/>
      <c r="G92" s="614"/>
      <c r="H92" s="615"/>
      <c r="I92" s="974">
        <f>REGV!H92</f>
        <v>26.621593248511672</v>
      </c>
      <c r="J92" s="615"/>
      <c r="K92" s="607"/>
      <c r="L92" s="608"/>
      <c r="M92" s="609"/>
      <c r="N92" s="566"/>
      <c r="O92" s="1373"/>
      <c r="P92" s="612"/>
      <c r="Q92" s="612"/>
      <c r="R92" s="613"/>
      <c r="S92" s="612"/>
      <c r="T92" s="614"/>
      <c r="U92" s="615"/>
      <c r="V92" s="974">
        <f>REGV!AI92</f>
        <v>55.449045644247278</v>
      </c>
      <c r="W92" s="615"/>
      <c r="X92" s="607"/>
      <c r="Y92" s="608"/>
      <c r="Z92" s="609"/>
      <c r="AA92" s="566"/>
      <c r="AB92" s="1373"/>
      <c r="AC92" s="612"/>
      <c r="AD92" s="612"/>
      <c r="AE92" s="613"/>
      <c r="AF92" s="612"/>
      <c r="AG92" s="614"/>
      <c r="AH92" s="615"/>
      <c r="AI92" s="989"/>
      <c r="AJ92" s="615"/>
      <c r="AK92" s="607"/>
      <c r="AL92" s="608"/>
      <c r="AM92" s="609"/>
      <c r="AN92" s="566"/>
      <c r="AO92" s="566"/>
    </row>
    <row r="93" spans="1:41" s="567" customFormat="1" ht="13.8" x14ac:dyDescent="0.25">
      <c r="A93" s="983">
        <f>REGV!A93</f>
        <v>2000.11</v>
      </c>
      <c r="B93" s="612"/>
      <c r="C93" s="612"/>
      <c r="D93" s="612"/>
      <c r="E93" s="613"/>
      <c r="F93" s="612"/>
      <c r="G93" s="614"/>
      <c r="H93" s="615"/>
      <c r="I93" s="974">
        <f>REGV!H93</f>
        <v>26.516437382922636</v>
      </c>
      <c r="J93" s="615"/>
      <c r="K93" s="607"/>
      <c r="L93" s="608"/>
      <c r="M93" s="609"/>
      <c r="N93" s="566"/>
      <c r="O93" s="1373"/>
      <c r="P93" s="612"/>
      <c r="Q93" s="612"/>
      <c r="R93" s="613"/>
      <c r="S93" s="612"/>
      <c r="T93" s="614"/>
      <c r="U93" s="615"/>
      <c r="V93" s="974">
        <f>REGV!AI93</f>
        <v>58.388331721827036</v>
      </c>
      <c r="W93" s="615"/>
      <c r="X93" s="607"/>
      <c r="Y93" s="608"/>
      <c r="Z93" s="609"/>
      <c r="AA93" s="566"/>
      <c r="AB93" s="1373"/>
      <c r="AC93" s="612"/>
      <c r="AD93" s="612"/>
      <c r="AE93" s="613"/>
      <c r="AF93" s="612"/>
      <c r="AG93" s="614"/>
      <c r="AH93" s="615"/>
      <c r="AI93" s="989"/>
      <c r="AJ93" s="615"/>
      <c r="AK93" s="607"/>
      <c r="AL93" s="608"/>
      <c r="AM93" s="609"/>
      <c r="AN93" s="566"/>
      <c r="AO93" s="566"/>
    </row>
    <row r="94" spans="1:41" s="567" customFormat="1" ht="13.8" x14ac:dyDescent="0.25">
      <c r="A94" s="983">
        <f>REGV!A94</f>
        <v>2000.12</v>
      </c>
      <c r="B94" s="612"/>
      <c r="C94" s="612"/>
      <c r="D94" s="612"/>
      <c r="E94" s="613"/>
      <c r="F94" s="612"/>
      <c r="G94" s="614"/>
      <c r="H94" s="615"/>
      <c r="I94" s="974">
        <f>REGV!H94</f>
        <v>25.4174956466995</v>
      </c>
      <c r="J94" s="615"/>
      <c r="K94" s="607"/>
      <c r="L94" s="608"/>
      <c r="M94" s="609"/>
      <c r="N94" s="566"/>
      <c r="O94" s="1373"/>
      <c r="P94" s="612"/>
      <c r="Q94" s="612"/>
      <c r="R94" s="613"/>
      <c r="S94" s="612"/>
      <c r="T94" s="614"/>
      <c r="U94" s="615"/>
      <c r="V94" s="974">
        <f>REGV!AI94</f>
        <v>60.883928942847305</v>
      </c>
      <c r="W94" s="615"/>
      <c r="X94" s="607"/>
      <c r="Y94" s="608"/>
      <c r="Z94" s="609"/>
      <c r="AA94" s="566"/>
      <c r="AB94" s="1373"/>
      <c r="AC94" s="612"/>
      <c r="AD94" s="612"/>
      <c r="AE94" s="613"/>
      <c r="AF94" s="612"/>
      <c r="AG94" s="614"/>
      <c r="AH94" s="615"/>
      <c r="AI94" s="989"/>
      <c r="AJ94" s="615"/>
      <c r="AK94" s="607"/>
      <c r="AL94" s="608"/>
      <c r="AM94" s="609"/>
      <c r="AN94" s="566"/>
      <c r="AO94" s="566"/>
    </row>
    <row r="95" spans="1:41" s="567" customFormat="1" ht="13.8" x14ac:dyDescent="0.25">
      <c r="A95" s="983">
        <f>REGV!A95</f>
        <v>2001.01</v>
      </c>
      <c r="B95" s="612"/>
      <c r="C95" s="612"/>
      <c r="D95" s="612"/>
      <c r="E95" s="613"/>
      <c r="F95" s="612"/>
      <c r="G95" s="614"/>
      <c r="H95" s="615"/>
      <c r="I95" s="974">
        <f>REGV!H95</f>
        <v>22.152379336276201</v>
      </c>
      <c r="J95" s="615"/>
      <c r="K95" s="607"/>
      <c r="L95" s="608"/>
      <c r="M95" s="609"/>
      <c r="N95" s="566"/>
      <c r="O95" s="1373"/>
      <c r="P95" s="612"/>
      <c r="Q95" s="612"/>
      <c r="R95" s="613"/>
      <c r="S95" s="612"/>
      <c r="T95" s="614"/>
      <c r="U95" s="615"/>
      <c r="V95" s="974">
        <f>REGV!AI95</f>
        <v>61.562825736571419</v>
      </c>
      <c r="W95" s="615"/>
      <c r="X95" s="607"/>
      <c r="Y95" s="608"/>
      <c r="Z95" s="609"/>
      <c r="AA95" s="566"/>
      <c r="AB95" s="1373"/>
      <c r="AC95" s="612"/>
      <c r="AD95" s="612"/>
      <c r="AE95" s="613"/>
      <c r="AF95" s="612"/>
      <c r="AG95" s="614"/>
      <c r="AH95" s="615"/>
      <c r="AI95" s="989"/>
      <c r="AJ95" s="615"/>
      <c r="AK95" s="607"/>
      <c r="AL95" s="608"/>
      <c r="AM95" s="609"/>
      <c r="AN95" s="566"/>
      <c r="AO95" s="566"/>
    </row>
    <row r="96" spans="1:41" s="567" customFormat="1" ht="13.8" x14ac:dyDescent="0.25">
      <c r="A96" s="983">
        <f>REGV!A96</f>
        <v>2001.02</v>
      </c>
      <c r="B96" s="612"/>
      <c r="C96" s="612"/>
      <c r="D96" s="612"/>
      <c r="E96" s="613"/>
      <c r="F96" s="612"/>
      <c r="G96" s="614"/>
      <c r="H96" s="615"/>
      <c r="I96" s="974">
        <f>REGV!H96</f>
        <v>19.20605222454143</v>
      </c>
      <c r="J96" s="615"/>
      <c r="K96" s="607"/>
      <c r="L96" s="608"/>
      <c r="M96" s="609"/>
      <c r="N96" s="566"/>
      <c r="O96" s="1373"/>
      <c r="P96" s="612"/>
      <c r="Q96" s="612"/>
      <c r="R96" s="613"/>
      <c r="S96" s="612"/>
      <c r="T96" s="614"/>
      <c r="U96" s="615"/>
      <c r="V96" s="974">
        <f>REGV!AI96</f>
        <v>60.735249787229343</v>
      </c>
      <c r="W96" s="615"/>
      <c r="X96" s="607"/>
      <c r="Y96" s="608"/>
      <c r="Z96" s="609"/>
      <c r="AA96" s="566"/>
      <c r="AB96" s="1373"/>
      <c r="AC96" s="612"/>
      <c r="AD96" s="612"/>
      <c r="AE96" s="613"/>
      <c r="AF96" s="612"/>
      <c r="AG96" s="614"/>
      <c r="AH96" s="615"/>
      <c r="AI96" s="989"/>
      <c r="AJ96" s="615"/>
      <c r="AK96" s="607"/>
      <c r="AL96" s="608"/>
      <c r="AM96" s="609"/>
      <c r="AN96" s="566"/>
      <c r="AO96" s="566"/>
    </row>
    <row r="97" spans="1:41" s="567" customFormat="1" ht="13.8" x14ac:dyDescent="0.25">
      <c r="A97" s="983">
        <f>REGV!A97</f>
        <v>2001.03</v>
      </c>
      <c r="B97" s="612"/>
      <c r="C97" s="612"/>
      <c r="D97" s="612"/>
      <c r="E97" s="613"/>
      <c r="F97" s="612"/>
      <c r="G97" s="614"/>
      <c r="H97" s="615"/>
      <c r="I97" s="974">
        <f>REGV!H97</f>
        <v>18.175811116987106</v>
      </c>
      <c r="J97" s="615"/>
      <c r="K97" s="607"/>
      <c r="L97" s="608"/>
      <c r="M97" s="609"/>
      <c r="N97" s="566"/>
      <c r="O97" s="1373"/>
      <c r="P97" s="612"/>
      <c r="Q97" s="612"/>
      <c r="R97" s="613"/>
      <c r="S97" s="612"/>
      <c r="T97" s="614"/>
      <c r="U97" s="615"/>
      <c r="V97" s="974">
        <f>REGV!AI97</f>
        <v>59.327592397546894</v>
      </c>
      <c r="W97" s="615"/>
      <c r="X97" s="607"/>
      <c r="Y97" s="608"/>
      <c r="Z97" s="609"/>
      <c r="AA97" s="566"/>
      <c r="AB97" s="1373"/>
      <c r="AC97" s="612"/>
      <c r="AD97" s="612"/>
      <c r="AE97" s="613"/>
      <c r="AF97" s="612"/>
      <c r="AG97" s="614"/>
      <c r="AH97" s="615"/>
      <c r="AI97" s="989"/>
      <c r="AJ97" s="615"/>
      <c r="AK97" s="607"/>
      <c r="AL97" s="608"/>
      <c r="AM97" s="609"/>
      <c r="AN97" s="566"/>
      <c r="AO97" s="566"/>
    </row>
    <row r="98" spans="1:41" s="567" customFormat="1" ht="13.8" x14ac:dyDescent="0.25">
      <c r="A98" s="983">
        <f>REGV!A98</f>
        <v>2001.04</v>
      </c>
      <c r="B98" s="612"/>
      <c r="C98" s="612"/>
      <c r="D98" s="612"/>
      <c r="E98" s="613"/>
      <c r="F98" s="612"/>
      <c r="G98" s="614"/>
      <c r="H98" s="615"/>
      <c r="I98" s="974">
        <f>REGV!H98</f>
        <v>17.905698946086055</v>
      </c>
      <c r="J98" s="615"/>
      <c r="K98" s="607"/>
      <c r="L98" s="608"/>
      <c r="M98" s="609"/>
      <c r="N98" s="566"/>
      <c r="O98" s="1373"/>
      <c r="P98" s="612"/>
      <c r="Q98" s="612"/>
      <c r="R98" s="613"/>
      <c r="S98" s="612"/>
      <c r="T98" s="614"/>
      <c r="U98" s="615"/>
      <c r="V98" s="974">
        <f>REGV!AI98</f>
        <v>59.027565585464188</v>
      </c>
      <c r="W98" s="615"/>
      <c r="X98" s="607"/>
      <c r="Y98" s="608"/>
      <c r="Z98" s="609"/>
      <c r="AA98" s="566"/>
      <c r="AB98" s="1373"/>
      <c r="AC98" s="612"/>
      <c r="AD98" s="612"/>
      <c r="AE98" s="613"/>
      <c r="AF98" s="612"/>
      <c r="AG98" s="614"/>
      <c r="AH98" s="615"/>
      <c r="AI98" s="989"/>
      <c r="AJ98" s="615"/>
      <c r="AK98" s="607"/>
      <c r="AL98" s="608"/>
      <c r="AM98" s="609"/>
      <c r="AN98" s="566"/>
      <c r="AO98" s="566"/>
    </row>
    <row r="99" spans="1:41" s="567" customFormat="1" ht="13.8" x14ac:dyDescent="0.25">
      <c r="A99" s="983">
        <f>REGV!A99</f>
        <v>2001.05</v>
      </c>
      <c r="B99" s="612"/>
      <c r="C99" s="612"/>
      <c r="D99" s="612"/>
      <c r="E99" s="613"/>
      <c r="F99" s="612"/>
      <c r="G99" s="614"/>
      <c r="H99" s="615"/>
      <c r="I99" s="974">
        <f>REGV!H99</f>
        <v>17.522978524378207</v>
      </c>
      <c r="J99" s="615"/>
      <c r="K99" s="607"/>
      <c r="L99" s="608"/>
      <c r="M99" s="609"/>
      <c r="N99" s="566"/>
      <c r="O99" s="1373"/>
      <c r="P99" s="612"/>
      <c r="Q99" s="612"/>
      <c r="R99" s="613"/>
      <c r="S99" s="612"/>
      <c r="T99" s="614"/>
      <c r="U99" s="615"/>
      <c r="V99" s="974">
        <f>REGV!AI99</f>
        <v>56.193623437461554</v>
      </c>
      <c r="W99" s="615"/>
      <c r="X99" s="607"/>
      <c r="Y99" s="608"/>
      <c r="Z99" s="609"/>
      <c r="AA99" s="566"/>
      <c r="AB99" s="1373"/>
      <c r="AC99" s="612"/>
      <c r="AD99" s="612"/>
      <c r="AE99" s="613"/>
      <c r="AF99" s="612"/>
      <c r="AG99" s="614"/>
      <c r="AH99" s="615"/>
      <c r="AI99" s="989"/>
      <c r="AJ99" s="615"/>
      <c r="AK99" s="607"/>
      <c r="AL99" s="608"/>
      <c r="AM99" s="609"/>
      <c r="AN99" s="566"/>
      <c r="AO99" s="566"/>
    </row>
    <row r="100" spans="1:41" s="567" customFormat="1" ht="13.8" x14ac:dyDescent="0.25">
      <c r="A100" s="983">
        <f>REGV!A100</f>
        <v>2001.06</v>
      </c>
      <c r="B100" s="612"/>
      <c r="C100" s="612"/>
      <c r="D100" s="612"/>
      <c r="E100" s="613"/>
      <c r="F100" s="612"/>
      <c r="G100" s="614"/>
      <c r="H100" s="615"/>
      <c r="I100" s="974">
        <f>REGV!H100</f>
        <v>17.397353972009721</v>
      </c>
      <c r="J100" s="615"/>
      <c r="K100" s="607"/>
      <c r="L100" s="608"/>
      <c r="M100" s="609"/>
      <c r="N100" s="566"/>
      <c r="O100" s="1373"/>
      <c r="P100" s="612"/>
      <c r="Q100" s="612"/>
      <c r="R100" s="613"/>
      <c r="S100" s="612"/>
      <c r="T100" s="614"/>
      <c r="U100" s="615"/>
      <c r="V100" s="974">
        <f>REGV!AI100</f>
        <v>51.413018561068327</v>
      </c>
      <c r="W100" s="615"/>
      <c r="X100" s="607"/>
      <c r="Y100" s="608"/>
      <c r="Z100" s="609"/>
      <c r="AA100" s="566"/>
      <c r="AB100" s="1373"/>
      <c r="AC100" s="612"/>
      <c r="AD100" s="612"/>
      <c r="AE100" s="613"/>
      <c r="AF100" s="612"/>
      <c r="AG100" s="614"/>
      <c r="AH100" s="615"/>
      <c r="AI100" s="989"/>
      <c r="AJ100" s="615"/>
      <c r="AK100" s="607"/>
      <c r="AL100" s="608"/>
      <c r="AM100" s="609"/>
      <c r="AN100" s="566"/>
      <c r="AO100" s="566"/>
    </row>
    <row r="101" spans="1:41" s="567" customFormat="1" ht="13.8" x14ac:dyDescent="0.25">
      <c r="A101" s="983">
        <f>REGV!A101</f>
        <v>2001.07</v>
      </c>
      <c r="B101" s="612"/>
      <c r="C101" s="612"/>
      <c r="D101" s="612"/>
      <c r="E101" s="613"/>
      <c r="F101" s="612"/>
      <c r="G101" s="614"/>
      <c r="H101" s="615"/>
      <c r="I101" s="974">
        <f>REGV!H101</f>
        <v>17.448639512512603</v>
      </c>
      <c r="J101" s="615"/>
      <c r="K101" s="607"/>
      <c r="L101" s="608"/>
      <c r="M101" s="609"/>
      <c r="N101" s="566"/>
      <c r="O101" s="1373"/>
      <c r="P101" s="612"/>
      <c r="Q101" s="612"/>
      <c r="R101" s="613"/>
      <c r="S101" s="612"/>
      <c r="T101" s="614"/>
      <c r="U101" s="615"/>
      <c r="V101" s="974">
        <f>REGV!AI101</f>
        <v>49.429995994818924</v>
      </c>
      <c r="W101" s="615"/>
      <c r="X101" s="607"/>
      <c r="Y101" s="608"/>
      <c r="Z101" s="609"/>
      <c r="AA101" s="566"/>
      <c r="AB101" s="1373"/>
      <c r="AC101" s="612"/>
      <c r="AD101" s="612"/>
      <c r="AE101" s="613"/>
      <c r="AF101" s="612"/>
      <c r="AG101" s="614"/>
      <c r="AH101" s="615"/>
      <c r="AI101" s="989"/>
      <c r="AJ101" s="615"/>
      <c r="AK101" s="607"/>
      <c r="AL101" s="608"/>
      <c r="AM101" s="609"/>
      <c r="AN101" s="566"/>
      <c r="AO101" s="566"/>
    </row>
    <row r="102" spans="1:41" s="567" customFormat="1" ht="13.8" x14ac:dyDescent="0.25">
      <c r="A102" s="983">
        <f>REGV!A102</f>
        <v>2001.08</v>
      </c>
      <c r="B102" s="612"/>
      <c r="C102" s="612"/>
      <c r="D102" s="612"/>
      <c r="E102" s="613"/>
      <c r="F102" s="612"/>
      <c r="G102" s="614"/>
      <c r="H102" s="615"/>
      <c r="I102" s="974">
        <f>REGV!H102</f>
        <v>16.70151585527142</v>
      </c>
      <c r="J102" s="615"/>
      <c r="K102" s="607"/>
      <c r="L102" s="608"/>
      <c r="M102" s="609"/>
      <c r="N102" s="566"/>
      <c r="O102" s="1373"/>
      <c r="P102" s="612"/>
      <c r="Q102" s="612"/>
      <c r="R102" s="613"/>
      <c r="S102" s="612"/>
      <c r="T102" s="614"/>
      <c r="U102" s="615"/>
      <c r="V102" s="974">
        <f>REGV!AI102</f>
        <v>49.780540220165463</v>
      </c>
      <c r="W102" s="615"/>
      <c r="X102" s="607"/>
      <c r="Y102" s="608"/>
      <c r="Z102" s="609"/>
      <c r="AA102" s="566"/>
      <c r="AB102" s="1373"/>
      <c r="AC102" s="612"/>
      <c r="AD102" s="612"/>
      <c r="AE102" s="613"/>
      <c r="AF102" s="612"/>
      <c r="AG102" s="614"/>
      <c r="AH102" s="615"/>
      <c r="AI102" s="989"/>
      <c r="AJ102" s="615"/>
      <c r="AK102" s="607"/>
      <c r="AL102" s="608"/>
      <c r="AM102" s="609"/>
      <c r="AN102" s="566"/>
      <c r="AO102" s="566"/>
    </row>
    <row r="103" spans="1:41" s="567" customFormat="1" ht="13.8" x14ac:dyDescent="0.25">
      <c r="A103" s="983">
        <f>REGV!A103</f>
        <v>2001.09</v>
      </c>
      <c r="B103" s="612"/>
      <c r="C103" s="612"/>
      <c r="D103" s="612"/>
      <c r="E103" s="613"/>
      <c r="F103" s="612"/>
      <c r="G103" s="614"/>
      <c r="H103" s="615"/>
      <c r="I103" s="974">
        <f>REGV!H103</f>
        <v>15.475211285842871</v>
      </c>
      <c r="J103" s="615"/>
      <c r="K103" s="607"/>
      <c r="L103" s="608"/>
      <c r="M103" s="609"/>
      <c r="N103" s="566"/>
      <c r="O103" s="1373"/>
      <c r="P103" s="612"/>
      <c r="Q103" s="612"/>
      <c r="R103" s="613"/>
      <c r="S103" s="612"/>
      <c r="T103" s="614"/>
      <c r="U103" s="615"/>
      <c r="V103" s="974">
        <f>REGV!AI103</f>
        <v>49.308067892855263</v>
      </c>
      <c r="W103" s="615"/>
      <c r="X103" s="607"/>
      <c r="Y103" s="608"/>
      <c r="Z103" s="609"/>
      <c r="AA103" s="566"/>
      <c r="AB103" s="1373"/>
      <c r="AC103" s="612"/>
      <c r="AD103" s="612"/>
      <c r="AE103" s="613"/>
      <c r="AF103" s="612"/>
      <c r="AG103" s="614"/>
      <c r="AH103" s="615"/>
      <c r="AI103" s="989"/>
      <c r="AJ103" s="615"/>
      <c r="AK103" s="607"/>
      <c r="AL103" s="608"/>
      <c r="AM103" s="609"/>
      <c r="AN103" s="566"/>
      <c r="AO103" s="566"/>
    </row>
    <row r="104" spans="1:41" s="567" customFormat="1" ht="13.8" x14ac:dyDescent="0.25">
      <c r="A104" s="983">
        <f>REGV!A104</f>
        <v>2001.1</v>
      </c>
      <c r="B104" s="612"/>
      <c r="C104" s="612"/>
      <c r="D104" s="612"/>
      <c r="E104" s="613"/>
      <c r="F104" s="612"/>
      <c r="G104" s="614"/>
      <c r="H104" s="615"/>
      <c r="I104" s="974">
        <f>REGV!H104</f>
        <v>14.563409640167372</v>
      </c>
      <c r="J104" s="615"/>
      <c r="K104" s="607"/>
      <c r="L104" s="608"/>
      <c r="M104" s="609"/>
      <c r="N104" s="566"/>
      <c r="O104" s="1373"/>
      <c r="P104" s="612"/>
      <c r="Q104" s="612"/>
      <c r="R104" s="613"/>
      <c r="S104" s="612"/>
      <c r="T104" s="614"/>
      <c r="U104" s="615"/>
      <c r="V104" s="974">
        <f>REGV!AI104</f>
        <v>47.163943515027213</v>
      </c>
      <c r="W104" s="615"/>
      <c r="X104" s="607"/>
      <c r="Y104" s="608"/>
      <c r="Z104" s="609"/>
      <c r="AA104" s="566"/>
      <c r="AB104" s="1373"/>
      <c r="AC104" s="612"/>
      <c r="AD104" s="612"/>
      <c r="AE104" s="613"/>
      <c r="AF104" s="612"/>
      <c r="AG104" s="614"/>
      <c r="AH104" s="615"/>
      <c r="AI104" s="989"/>
      <c r="AJ104" s="615"/>
      <c r="AK104" s="607"/>
      <c r="AL104" s="608"/>
      <c r="AM104" s="609"/>
      <c r="AN104" s="566"/>
      <c r="AO104" s="566"/>
    </row>
    <row r="105" spans="1:41" s="567" customFormat="1" ht="13.8" x14ac:dyDescent="0.25">
      <c r="A105" s="983">
        <f>REGV!A105</f>
        <v>2001.11</v>
      </c>
      <c r="B105" s="612"/>
      <c r="C105" s="612"/>
      <c r="D105" s="612"/>
      <c r="E105" s="613"/>
      <c r="F105" s="612"/>
      <c r="G105" s="614"/>
      <c r="H105" s="615"/>
      <c r="I105" s="974">
        <f>REGV!H105</f>
        <v>13.650270965368467</v>
      </c>
      <c r="J105" s="615"/>
      <c r="K105" s="607"/>
      <c r="L105" s="608"/>
      <c r="M105" s="609"/>
      <c r="N105" s="566"/>
      <c r="O105" s="1373"/>
      <c r="P105" s="612"/>
      <c r="Q105" s="612"/>
      <c r="R105" s="613"/>
      <c r="S105" s="612"/>
      <c r="T105" s="614"/>
      <c r="U105" s="615"/>
      <c r="V105" s="974">
        <f>REGV!AI105</f>
        <v>43.829800567613262</v>
      </c>
      <c r="W105" s="615"/>
      <c r="X105" s="607"/>
      <c r="Y105" s="608"/>
      <c r="Z105" s="609"/>
      <c r="AA105" s="566"/>
      <c r="AB105" s="1373"/>
      <c r="AC105" s="612"/>
      <c r="AD105" s="612"/>
      <c r="AE105" s="613"/>
      <c r="AF105" s="612"/>
      <c r="AG105" s="614"/>
      <c r="AH105" s="615"/>
      <c r="AI105" s="989"/>
      <c r="AJ105" s="615"/>
      <c r="AK105" s="607"/>
      <c r="AL105" s="608"/>
      <c r="AM105" s="609"/>
      <c r="AN105" s="566"/>
      <c r="AO105" s="566"/>
    </row>
    <row r="106" spans="1:41" s="567" customFormat="1" ht="13.8" x14ac:dyDescent="0.25">
      <c r="A106" s="983">
        <f>REGV!A106</f>
        <v>2001.12</v>
      </c>
      <c r="B106" s="612"/>
      <c r="C106" s="612"/>
      <c r="D106" s="612"/>
      <c r="E106" s="613"/>
      <c r="F106" s="612"/>
      <c r="G106" s="614"/>
      <c r="H106" s="615"/>
      <c r="I106" s="974">
        <f>REGV!H106</f>
        <v>12.472291148854417</v>
      </c>
      <c r="J106" s="615"/>
      <c r="K106" s="607"/>
      <c r="L106" s="608"/>
      <c r="M106" s="609"/>
      <c r="N106" s="566"/>
      <c r="O106" s="1373"/>
      <c r="P106" s="612"/>
      <c r="Q106" s="612"/>
      <c r="R106" s="613"/>
      <c r="S106" s="612"/>
      <c r="T106" s="614"/>
      <c r="U106" s="615"/>
      <c r="V106" s="974">
        <f>REGV!AI106</f>
        <v>40.753877619413458</v>
      </c>
      <c r="W106" s="615"/>
      <c r="X106" s="607"/>
      <c r="Y106" s="608"/>
      <c r="Z106" s="609"/>
      <c r="AA106" s="566"/>
      <c r="AB106" s="1373"/>
      <c r="AC106" s="612"/>
      <c r="AD106" s="612"/>
      <c r="AE106" s="613"/>
      <c r="AF106" s="612"/>
      <c r="AG106" s="614"/>
      <c r="AH106" s="615"/>
      <c r="AI106" s="989"/>
      <c r="AJ106" s="615"/>
      <c r="AK106" s="607"/>
      <c r="AL106" s="608"/>
      <c r="AM106" s="609"/>
      <c r="AN106" s="566"/>
      <c r="AO106" s="566"/>
    </row>
    <row r="107" spans="1:41" s="567" customFormat="1" ht="13.8" x14ac:dyDescent="0.25">
      <c r="A107" s="983">
        <f>REGV!A107</f>
        <v>2002.01</v>
      </c>
      <c r="B107" s="612"/>
      <c r="C107" s="612"/>
      <c r="D107" s="612"/>
      <c r="E107" s="613"/>
      <c r="F107" s="612"/>
      <c r="G107" s="614"/>
      <c r="H107" s="615"/>
      <c r="I107" s="974">
        <f>REGV!H107</f>
        <v>11.458000210797936</v>
      </c>
      <c r="J107" s="615"/>
      <c r="K107" s="607"/>
      <c r="L107" s="608"/>
      <c r="M107" s="609"/>
      <c r="N107" s="566"/>
      <c r="O107" s="1373"/>
      <c r="P107" s="612"/>
      <c r="Q107" s="612"/>
      <c r="R107" s="613"/>
      <c r="S107" s="612"/>
      <c r="T107" s="614"/>
      <c r="U107" s="615"/>
      <c r="V107" s="974">
        <f>REGV!AI107</f>
        <v>39.777922748973573</v>
      </c>
      <c r="W107" s="615"/>
      <c r="X107" s="607"/>
      <c r="Y107" s="608"/>
      <c r="Z107" s="609"/>
      <c r="AA107" s="566"/>
      <c r="AB107" s="1373"/>
      <c r="AC107" s="612"/>
      <c r="AD107" s="612"/>
      <c r="AE107" s="613"/>
      <c r="AF107" s="612"/>
      <c r="AG107" s="614"/>
      <c r="AH107" s="615"/>
      <c r="AI107" s="975">
        <f>REGV!BJ107</f>
        <v>239.91196426585671</v>
      </c>
      <c r="AJ107" s="615"/>
      <c r="AK107" s="607"/>
      <c r="AL107" s="608"/>
      <c r="AM107" s="609"/>
      <c r="AN107" s="566"/>
      <c r="AO107" s="566"/>
    </row>
    <row r="108" spans="1:41" s="567" customFormat="1" ht="13.8" x14ac:dyDescent="0.25">
      <c r="A108" s="983">
        <f>REGV!A108</f>
        <v>2002.02</v>
      </c>
      <c r="B108" s="612"/>
      <c r="C108" s="612"/>
      <c r="D108" s="612"/>
      <c r="E108" s="613"/>
      <c r="F108" s="612"/>
      <c r="G108" s="614"/>
      <c r="H108" s="615"/>
      <c r="I108" s="974">
        <f>REGV!H108</f>
        <v>10.845146868263134</v>
      </c>
      <c r="J108" s="615"/>
      <c r="K108" s="607"/>
      <c r="L108" s="608"/>
      <c r="M108" s="609"/>
      <c r="N108" s="566"/>
      <c r="O108" s="1373"/>
      <c r="P108" s="612"/>
      <c r="Q108" s="612"/>
      <c r="R108" s="613"/>
      <c r="S108" s="612"/>
      <c r="T108" s="614"/>
      <c r="U108" s="615"/>
      <c r="V108" s="974">
        <f>REGV!AI108</f>
        <v>40.869778716937539</v>
      </c>
      <c r="W108" s="615"/>
      <c r="X108" s="607"/>
      <c r="Y108" s="608"/>
      <c r="Z108" s="609"/>
      <c r="AA108" s="566"/>
      <c r="AB108" s="1373"/>
      <c r="AC108" s="612"/>
      <c r="AD108" s="612"/>
      <c r="AE108" s="613"/>
      <c r="AF108" s="612"/>
      <c r="AG108" s="614"/>
      <c r="AH108" s="615"/>
      <c r="AI108" s="975">
        <f>REGV!BJ108</f>
        <v>275.42751471380922</v>
      </c>
      <c r="AJ108" s="615"/>
      <c r="AK108" s="607"/>
      <c r="AL108" s="608"/>
      <c r="AM108" s="609"/>
      <c r="AN108" s="566"/>
      <c r="AO108" s="566"/>
    </row>
    <row r="109" spans="1:41" s="567" customFormat="1" ht="13.8" x14ac:dyDescent="0.25">
      <c r="A109" s="983">
        <f>REGV!A109</f>
        <v>2002.03</v>
      </c>
      <c r="B109" s="612"/>
      <c r="C109" s="612"/>
      <c r="D109" s="612"/>
      <c r="E109" s="613"/>
      <c r="F109" s="612"/>
      <c r="G109" s="614"/>
      <c r="H109" s="615"/>
      <c r="I109" s="974">
        <f>REGV!H109</f>
        <v>10.797701018894703</v>
      </c>
      <c r="J109" s="615"/>
      <c r="K109" s="607"/>
      <c r="L109" s="608"/>
      <c r="M109" s="609"/>
      <c r="N109" s="566"/>
      <c r="O109" s="1373"/>
      <c r="P109" s="612"/>
      <c r="Q109" s="612"/>
      <c r="R109" s="613"/>
      <c r="S109" s="612"/>
      <c r="T109" s="614"/>
      <c r="U109" s="615"/>
      <c r="V109" s="974">
        <f>REGV!AI109</f>
        <v>42.851129443012809</v>
      </c>
      <c r="W109" s="615"/>
      <c r="X109" s="607"/>
      <c r="Y109" s="608"/>
      <c r="Z109" s="609"/>
      <c r="AA109" s="566"/>
      <c r="AB109" s="1373"/>
      <c r="AC109" s="612"/>
      <c r="AD109" s="612"/>
      <c r="AE109" s="613"/>
      <c r="AF109" s="612"/>
      <c r="AG109" s="614"/>
      <c r="AH109" s="615"/>
      <c r="AI109" s="975">
        <f>REGV!BJ109</f>
        <v>321.90594827914344</v>
      </c>
      <c r="AJ109" s="615"/>
      <c r="AK109" s="607"/>
      <c r="AL109" s="608"/>
      <c r="AM109" s="609"/>
      <c r="AN109" s="566"/>
      <c r="AO109" s="566"/>
    </row>
    <row r="110" spans="1:41" s="567" customFormat="1" ht="13.8" x14ac:dyDescent="0.25">
      <c r="A110" s="983">
        <f>REGV!A110</f>
        <v>2002.04</v>
      </c>
      <c r="B110" s="612"/>
      <c r="C110" s="612"/>
      <c r="D110" s="612"/>
      <c r="E110" s="613"/>
      <c r="F110" s="612"/>
      <c r="G110" s="614"/>
      <c r="H110" s="615"/>
      <c r="I110" s="974">
        <f>REGV!H110</f>
        <v>10.713705705925726</v>
      </c>
      <c r="J110" s="615"/>
      <c r="K110" s="607"/>
      <c r="L110" s="608"/>
      <c r="M110" s="609"/>
      <c r="N110" s="566"/>
      <c r="O110" s="1373"/>
      <c r="P110" s="612"/>
      <c r="Q110" s="612"/>
      <c r="R110" s="613"/>
      <c r="S110" s="612"/>
      <c r="T110" s="614"/>
      <c r="U110" s="615"/>
      <c r="V110" s="974">
        <f>REGV!AI110</f>
        <v>44.269596605485283</v>
      </c>
      <c r="W110" s="615"/>
      <c r="X110" s="607"/>
      <c r="Y110" s="608"/>
      <c r="Z110" s="609"/>
      <c r="AA110" s="566"/>
      <c r="AB110" s="1373"/>
      <c r="AC110" s="612"/>
      <c r="AD110" s="612"/>
      <c r="AE110" s="613"/>
      <c r="AF110" s="612"/>
      <c r="AG110" s="614"/>
      <c r="AH110" s="615"/>
      <c r="AI110" s="975">
        <f>REGV!BJ110</f>
        <v>369.87897890094763</v>
      </c>
      <c r="AJ110" s="615"/>
      <c r="AK110" s="607"/>
      <c r="AL110" s="608"/>
      <c r="AM110" s="609"/>
      <c r="AN110" s="566"/>
      <c r="AO110" s="566"/>
    </row>
    <row r="111" spans="1:41" s="567" customFormat="1" ht="13.8" x14ac:dyDescent="0.25">
      <c r="A111" s="983">
        <f>REGV!A111</f>
        <v>2002.05</v>
      </c>
      <c r="B111" s="612"/>
      <c r="C111" s="612"/>
      <c r="D111" s="612"/>
      <c r="E111" s="613"/>
      <c r="F111" s="612"/>
      <c r="G111" s="614"/>
      <c r="H111" s="615"/>
      <c r="I111" s="974">
        <f>REGV!H111</f>
        <v>9.7659313624340385</v>
      </c>
      <c r="J111" s="615"/>
      <c r="K111" s="607"/>
      <c r="L111" s="608"/>
      <c r="M111" s="609"/>
      <c r="N111" s="566"/>
      <c r="O111" s="1373"/>
      <c r="P111" s="612"/>
      <c r="Q111" s="612"/>
      <c r="R111" s="613"/>
      <c r="S111" s="612"/>
      <c r="T111" s="614"/>
      <c r="U111" s="615"/>
      <c r="V111" s="974">
        <f>REGV!AI111</f>
        <v>47.127440745301591</v>
      </c>
      <c r="W111" s="615"/>
      <c r="X111" s="607"/>
      <c r="Y111" s="608"/>
      <c r="Z111" s="609"/>
      <c r="AA111" s="566"/>
      <c r="AB111" s="1373"/>
      <c r="AC111" s="612"/>
      <c r="AD111" s="612"/>
      <c r="AE111" s="613"/>
      <c r="AF111" s="612"/>
      <c r="AG111" s="614"/>
      <c r="AH111" s="615"/>
      <c r="AI111" s="975">
        <f>REGV!BJ111</f>
        <v>431.08659573925058</v>
      </c>
      <c r="AJ111" s="615"/>
      <c r="AK111" s="607"/>
      <c r="AL111" s="608"/>
      <c r="AM111" s="609"/>
      <c r="AN111" s="566"/>
      <c r="AO111" s="566"/>
    </row>
    <row r="112" spans="1:41" s="567" customFormat="1" ht="13.8" x14ac:dyDescent="0.25">
      <c r="A112" s="983">
        <f>REGV!A112</f>
        <v>2002.06</v>
      </c>
      <c r="B112" s="612"/>
      <c r="C112" s="612"/>
      <c r="D112" s="612"/>
      <c r="E112" s="613"/>
      <c r="F112" s="612"/>
      <c r="G112" s="614"/>
      <c r="H112" s="615"/>
      <c r="I112" s="974">
        <f>REGV!H112</f>
        <v>8.3535424953158</v>
      </c>
      <c r="J112" s="615"/>
      <c r="K112" s="607"/>
      <c r="L112" s="608"/>
      <c r="M112" s="609"/>
      <c r="N112" s="566"/>
      <c r="O112" s="1373"/>
      <c r="P112" s="612"/>
      <c r="Q112" s="612"/>
      <c r="R112" s="613"/>
      <c r="S112" s="612"/>
      <c r="T112" s="614"/>
      <c r="U112" s="615"/>
      <c r="V112" s="974">
        <f>REGV!AI112</f>
        <v>50.286031395887107</v>
      </c>
      <c r="W112" s="615"/>
      <c r="X112" s="607"/>
      <c r="Y112" s="608"/>
      <c r="Z112" s="609"/>
      <c r="AA112" s="566"/>
      <c r="AB112" s="1373"/>
      <c r="AC112" s="612"/>
      <c r="AD112" s="612"/>
      <c r="AE112" s="613"/>
      <c r="AF112" s="612"/>
      <c r="AG112" s="614"/>
      <c r="AH112" s="615"/>
      <c r="AI112" s="975">
        <f>REGV!BJ112</f>
        <v>501.38177578759138</v>
      </c>
      <c r="AJ112" s="615"/>
      <c r="AK112" s="607"/>
      <c r="AL112" s="608"/>
      <c r="AM112" s="609"/>
      <c r="AN112" s="566"/>
      <c r="AO112" s="566"/>
    </row>
    <row r="113" spans="1:41" s="567" customFormat="1" ht="13.8" x14ac:dyDescent="0.25">
      <c r="A113" s="983">
        <f>REGV!A113</f>
        <v>2002.07</v>
      </c>
      <c r="B113" s="612"/>
      <c r="C113" s="612"/>
      <c r="D113" s="612"/>
      <c r="E113" s="613"/>
      <c r="F113" s="612"/>
      <c r="G113" s="614"/>
      <c r="H113" s="615"/>
      <c r="I113" s="974">
        <f>REGV!H113</f>
        <v>7.0921893682319439</v>
      </c>
      <c r="J113" s="615"/>
      <c r="K113" s="607"/>
      <c r="L113" s="608"/>
      <c r="M113" s="609"/>
      <c r="N113" s="566"/>
      <c r="O113" s="1373"/>
      <c r="P113" s="612"/>
      <c r="Q113" s="612"/>
      <c r="R113" s="613"/>
      <c r="S113" s="612"/>
      <c r="T113" s="614"/>
      <c r="U113" s="615"/>
      <c r="V113" s="974">
        <f>REGV!AI113</f>
        <v>51.369464939653461</v>
      </c>
      <c r="W113" s="615"/>
      <c r="X113" s="607"/>
      <c r="Y113" s="608"/>
      <c r="Z113" s="609"/>
      <c r="AA113" s="566"/>
      <c r="AB113" s="1373"/>
      <c r="AC113" s="612"/>
      <c r="AD113" s="612"/>
      <c r="AE113" s="613"/>
      <c r="AF113" s="612"/>
      <c r="AG113" s="614"/>
      <c r="AH113" s="615"/>
      <c r="AI113" s="975">
        <f>REGV!BJ113</f>
        <v>559.95774031771839</v>
      </c>
      <c r="AJ113" s="615"/>
      <c r="AK113" s="607"/>
      <c r="AL113" s="608"/>
      <c r="AM113" s="609"/>
      <c r="AN113" s="566"/>
      <c r="AO113" s="566"/>
    </row>
    <row r="114" spans="1:41" s="567" customFormat="1" ht="13.8" x14ac:dyDescent="0.25">
      <c r="A114" s="983">
        <f>REGV!A114</f>
        <v>2002.08</v>
      </c>
      <c r="B114" s="612"/>
      <c r="C114" s="612"/>
      <c r="D114" s="612"/>
      <c r="E114" s="613"/>
      <c r="F114" s="612"/>
      <c r="G114" s="614"/>
      <c r="H114" s="615"/>
      <c r="I114" s="974">
        <f>REGV!H114</f>
        <v>6.2370371647045415</v>
      </c>
      <c r="J114" s="615"/>
      <c r="K114" s="607"/>
      <c r="L114" s="608"/>
      <c r="M114" s="609"/>
      <c r="N114" s="566"/>
      <c r="O114" s="1373"/>
      <c r="P114" s="612"/>
      <c r="Q114" s="612"/>
      <c r="R114" s="613"/>
      <c r="S114" s="612"/>
      <c r="T114" s="614"/>
      <c r="U114" s="615"/>
      <c r="V114" s="974">
        <f>REGV!AI114</f>
        <v>53.457816833926366</v>
      </c>
      <c r="W114" s="615"/>
      <c r="X114" s="607"/>
      <c r="Y114" s="608"/>
      <c r="Z114" s="609"/>
      <c r="AA114" s="566"/>
      <c r="AB114" s="1373"/>
      <c r="AC114" s="612"/>
      <c r="AD114" s="612"/>
      <c r="AE114" s="613"/>
      <c r="AF114" s="612"/>
      <c r="AG114" s="614"/>
      <c r="AH114" s="615"/>
      <c r="AI114" s="975">
        <f>REGV!BJ114</f>
        <v>624.68450917370126</v>
      </c>
      <c r="AJ114" s="615"/>
      <c r="AK114" s="607"/>
      <c r="AL114" s="608"/>
      <c r="AM114" s="609"/>
      <c r="AN114" s="566"/>
      <c r="AO114" s="566"/>
    </row>
    <row r="115" spans="1:41" s="567" customFormat="1" ht="13.8" x14ac:dyDescent="0.25">
      <c r="A115" s="983">
        <f>REGV!A115</f>
        <v>2002.09</v>
      </c>
      <c r="B115" s="612"/>
      <c r="C115" s="612"/>
      <c r="D115" s="612"/>
      <c r="E115" s="613"/>
      <c r="F115" s="612"/>
      <c r="G115" s="614"/>
      <c r="H115" s="615"/>
      <c r="I115" s="974">
        <f>REGV!H115</f>
        <v>5.9772456250935333</v>
      </c>
      <c r="J115" s="615"/>
      <c r="K115" s="607"/>
      <c r="L115" s="608"/>
      <c r="M115" s="609"/>
      <c r="N115" s="566"/>
      <c r="O115" s="1373"/>
      <c r="P115" s="612"/>
      <c r="Q115" s="612"/>
      <c r="R115" s="613"/>
      <c r="S115" s="612"/>
      <c r="T115" s="614"/>
      <c r="U115" s="615"/>
      <c r="V115" s="974">
        <f>REGV!AI115</f>
        <v>56.460282739515925</v>
      </c>
      <c r="W115" s="615"/>
      <c r="X115" s="607"/>
      <c r="Y115" s="608"/>
      <c r="Z115" s="609"/>
      <c r="AA115" s="566"/>
      <c r="AB115" s="1373"/>
      <c r="AC115" s="612"/>
      <c r="AD115" s="612"/>
      <c r="AE115" s="613"/>
      <c r="AF115" s="612"/>
      <c r="AG115" s="614"/>
      <c r="AH115" s="615"/>
      <c r="AI115" s="975">
        <f>REGV!BJ115</f>
        <v>681.16665273223543</v>
      </c>
      <c r="AJ115" s="615"/>
      <c r="AK115" s="607"/>
      <c r="AL115" s="608"/>
      <c r="AM115" s="609"/>
      <c r="AN115" s="566"/>
      <c r="AO115" s="566"/>
    </row>
    <row r="116" spans="1:41" s="567" customFormat="1" ht="13.8" x14ac:dyDescent="0.25">
      <c r="A116" s="983">
        <f>REGV!A116</f>
        <v>2002.1</v>
      </c>
      <c r="B116" s="612"/>
      <c r="C116" s="612"/>
      <c r="D116" s="612"/>
      <c r="E116" s="613"/>
      <c r="F116" s="612"/>
      <c r="G116" s="614"/>
      <c r="H116" s="615"/>
      <c r="I116" s="974">
        <f>REGV!H116</f>
        <v>6.0709998811131785</v>
      </c>
      <c r="J116" s="615"/>
      <c r="K116" s="607"/>
      <c r="L116" s="608"/>
      <c r="M116" s="609"/>
      <c r="N116" s="566"/>
      <c r="O116" s="1373"/>
      <c r="P116" s="612"/>
      <c r="Q116" s="612"/>
      <c r="R116" s="613"/>
      <c r="S116" s="612"/>
      <c r="T116" s="614"/>
      <c r="U116" s="615"/>
      <c r="V116" s="974">
        <f>REGV!AI116</f>
        <v>57.323411004097402</v>
      </c>
      <c r="W116" s="615"/>
      <c r="X116" s="607"/>
      <c r="Y116" s="608"/>
      <c r="Z116" s="609"/>
      <c r="AA116" s="566"/>
      <c r="AB116" s="1373"/>
      <c r="AC116" s="612"/>
      <c r="AD116" s="612"/>
      <c r="AE116" s="613"/>
      <c r="AF116" s="612"/>
      <c r="AG116" s="614"/>
      <c r="AH116" s="615"/>
      <c r="AI116" s="975">
        <f>REGV!BJ116</f>
        <v>719.24293076431525</v>
      </c>
      <c r="AJ116" s="615"/>
      <c r="AK116" s="607"/>
      <c r="AL116" s="608"/>
      <c r="AM116" s="609"/>
      <c r="AN116" s="566"/>
      <c r="AO116" s="566"/>
    </row>
    <row r="117" spans="1:41" s="567" customFormat="1" ht="13.8" x14ac:dyDescent="0.25">
      <c r="A117" s="983">
        <f>REGV!A117</f>
        <v>2002.11</v>
      </c>
      <c r="B117" s="612"/>
      <c r="C117" s="612"/>
      <c r="D117" s="612"/>
      <c r="E117" s="613"/>
      <c r="F117" s="612"/>
      <c r="G117" s="614"/>
      <c r="H117" s="615"/>
      <c r="I117" s="974">
        <f>REGV!H117</f>
        <v>6.3039317490254279</v>
      </c>
      <c r="J117" s="615"/>
      <c r="K117" s="607"/>
      <c r="L117" s="608"/>
      <c r="M117" s="609"/>
      <c r="N117" s="566"/>
      <c r="O117" s="1373"/>
      <c r="P117" s="612"/>
      <c r="Q117" s="612"/>
      <c r="R117" s="613"/>
      <c r="S117" s="612"/>
      <c r="T117" s="614"/>
      <c r="U117" s="615"/>
      <c r="V117" s="974">
        <f>REGV!AI117</f>
        <v>58.376456053129395</v>
      </c>
      <c r="W117" s="615"/>
      <c r="X117" s="607"/>
      <c r="Y117" s="608"/>
      <c r="Z117" s="609"/>
      <c r="AA117" s="566"/>
      <c r="AB117" s="1373"/>
      <c r="AC117" s="612"/>
      <c r="AD117" s="612"/>
      <c r="AE117" s="613"/>
      <c r="AF117" s="612"/>
      <c r="AG117" s="614"/>
      <c r="AH117" s="615"/>
      <c r="AI117" s="975">
        <f>REGV!BJ117</f>
        <v>767.13034886548576</v>
      </c>
      <c r="AJ117" s="615"/>
      <c r="AK117" s="607"/>
      <c r="AL117" s="608"/>
      <c r="AM117" s="609"/>
      <c r="AN117" s="566"/>
      <c r="AO117" s="566"/>
    </row>
    <row r="118" spans="1:41" s="567" customFormat="1" ht="13.8" x14ac:dyDescent="0.25">
      <c r="A118" s="983">
        <f>REGV!A118</f>
        <v>2002.12</v>
      </c>
      <c r="B118" s="612"/>
      <c r="C118" s="612"/>
      <c r="D118" s="612"/>
      <c r="E118" s="613"/>
      <c r="F118" s="612"/>
      <c r="G118" s="614"/>
      <c r="H118" s="615"/>
      <c r="I118" s="974">
        <f>REGV!H118</f>
        <v>7.0017961219627001</v>
      </c>
      <c r="J118" s="615"/>
      <c r="K118" s="607"/>
      <c r="L118" s="608"/>
      <c r="M118" s="609"/>
      <c r="N118" s="566"/>
      <c r="O118" s="1373"/>
      <c r="P118" s="612"/>
      <c r="Q118" s="612"/>
      <c r="R118" s="613"/>
      <c r="S118" s="612"/>
      <c r="T118" s="614"/>
      <c r="U118" s="615"/>
      <c r="V118" s="974">
        <f>REGV!AI118</f>
        <v>61.883497565696267</v>
      </c>
      <c r="W118" s="615"/>
      <c r="X118" s="607"/>
      <c r="Y118" s="608"/>
      <c r="Z118" s="609"/>
      <c r="AA118" s="566"/>
      <c r="AB118" s="1373"/>
      <c r="AC118" s="612"/>
      <c r="AD118" s="612"/>
      <c r="AE118" s="613"/>
      <c r="AF118" s="612"/>
      <c r="AG118" s="614"/>
      <c r="AH118" s="615"/>
      <c r="AI118" s="975">
        <f>REGV!BJ118</f>
        <v>795.26659414481855</v>
      </c>
      <c r="AJ118" s="615"/>
      <c r="AK118" s="607"/>
      <c r="AL118" s="608"/>
      <c r="AM118" s="609"/>
      <c r="AN118" s="566"/>
      <c r="AO118" s="566"/>
    </row>
    <row r="119" spans="1:41" s="567" customFormat="1" ht="13.8" x14ac:dyDescent="0.25">
      <c r="A119" s="983">
        <f>REGV!A119</f>
        <v>2003.01</v>
      </c>
      <c r="B119" s="612"/>
      <c r="C119" s="612"/>
      <c r="D119" s="612"/>
      <c r="E119" s="613"/>
      <c r="F119" s="612"/>
      <c r="G119" s="614"/>
      <c r="H119" s="615"/>
      <c r="I119" s="974">
        <f>REGV!H119</f>
        <v>7.8051935257235119</v>
      </c>
      <c r="J119" s="615"/>
      <c r="K119" s="607"/>
      <c r="L119" s="608"/>
      <c r="M119" s="609"/>
      <c r="N119" s="566"/>
      <c r="O119" s="1373"/>
      <c r="P119" s="612"/>
      <c r="Q119" s="612"/>
      <c r="R119" s="613"/>
      <c r="S119" s="612"/>
      <c r="T119" s="614"/>
      <c r="U119" s="615"/>
      <c r="V119" s="974">
        <f>REGV!AI119</f>
        <v>63.619451586348987</v>
      </c>
      <c r="W119" s="615"/>
      <c r="X119" s="607"/>
      <c r="Y119" s="608"/>
      <c r="Z119" s="609"/>
      <c r="AA119" s="566"/>
      <c r="AB119" s="1373"/>
      <c r="AC119" s="612"/>
      <c r="AD119" s="612"/>
      <c r="AE119" s="613"/>
      <c r="AF119" s="612"/>
      <c r="AG119" s="614"/>
      <c r="AH119" s="615"/>
      <c r="AI119" s="975">
        <f>REGV!BJ119</f>
        <v>800.95002440021869</v>
      </c>
      <c r="AJ119" s="615"/>
      <c r="AK119" s="607"/>
      <c r="AL119" s="608"/>
      <c r="AM119" s="609"/>
      <c r="AN119" s="566"/>
      <c r="AO119" s="566"/>
    </row>
    <row r="120" spans="1:41" s="567" customFormat="1" ht="13.8" x14ac:dyDescent="0.25">
      <c r="A120" s="983">
        <f>REGV!A120</f>
        <v>2003.02</v>
      </c>
      <c r="B120" s="612"/>
      <c r="C120" s="612"/>
      <c r="D120" s="612"/>
      <c r="E120" s="613"/>
      <c r="F120" s="612"/>
      <c r="G120" s="614"/>
      <c r="H120" s="615"/>
      <c r="I120" s="974">
        <f>REGV!H120</f>
        <v>8.0157409229805605</v>
      </c>
      <c r="J120" s="615"/>
      <c r="K120" s="607"/>
      <c r="L120" s="608"/>
      <c r="M120" s="609"/>
      <c r="N120" s="566"/>
      <c r="O120" s="1373"/>
      <c r="P120" s="612"/>
      <c r="Q120" s="612"/>
      <c r="R120" s="613"/>
      <c r="S120" s="612"/>
      <c r="T120" s="614"/>
      <c r="U120" s="615"/>
      <c r="V120" s="974">
        <f>REGV!AI120</f>
        <v>63.005079937380344</v>
      </c>
      <c r="W120" s="615"/>
      <c r="X120" s="607"/>
      <c r="Y120" s="608"/>
      <c r="Z120" s="609"/>
      <c r="AA120" s="566"/>
      <c r="AB120" s="1373"/>
      <c r="AC120" s="612"/>
      <c r="AD120" s="612"/>
      <c r="AE120" s="613"/>
      <c r="AF120" s="612"/>
      <c r="AG120" s="614"/>
      <c r="AH120" s="615"/>
      <c r="AI120" s="975">
        <f>REGV!BJ120</f>
        <v>841.22627750691436</v>
      </c>
      <c r="AJ120" s="615"/>
      <c r="AK120" s="607"/>
      <c r="AL120" s="608"/>
      <c r="AM120" s="609"/>
      <c r="AN120" s="566"/>
      <c r="AO120" s="566"/>
    </row>
    <row r="121" spans="1:41" s="567" customFormat="1" ht="13.8" x14ac:dyDescent="0.25">
      <c r="A121" s="983">
        <f>REGV!A121</f>
        <v>2003.03</v>
      </c>
      <c r="B121" s="612"/>
      <c r="C121" s="612"/>
      <c r="D121" s="612"/>
      <c r="E121" s="613"/>
      <c r="F121" s="612"/>
      <c r="G121" s="614"/>
      <c r="H121" s="615"/>
      <c r="I121" s="974">
        <f>REGV!H121</f>
        <v>8.2601488286951223</v>
      </c>
      <c r="J121" s="615"/>
      <c r="K121" s="607"/>
      <c r="L121" s="608"/>
      <c r="M121" s="609"/>
      <c r="N121" s="566"/>
      <c r="O121" s="1373"/>
      <c r="P121" s="612"/>
      <c r="Q121" s="612"/>
      <c r="R121" s="613"/>
      <c r="S121" s="612"/>
      <c r="T121" s="614"/>
      <c r="U121" s="615"/>
      <c r="V121" s="974">
        <f>REGV!AI121</f>
        <v>63.994323330918739</v>
      </c>
      <c r="W121" s="615"/>
      <c r="X121" s="607"/>
      <c r="Y121" s="608"/>
      <c r="Z121" s="609"/>
      <c r="AA121" s="566"/>
      <c r="AB121" s="1373"/>
      <c r="AC121" s="612"/>
      <c r="AD121" s="612"/>
      <c r="AE121" s="613"/>
      <c r="AF121" s="612"/>
      <c r="AG121" s="614"/>
      <c r="AH121" s="615"/>
      <c r="AI121" s="975">
        <f>REGV!BJ121</f>
        <v>902.14287794932147</v>
      </c>
      <c r="AJ121" s="615"/>
      <c r="AK121" s="607"/>
      <c r="AL121" s="608"/>
      <c r="AM121" s="609"/>
      <c r="AN121" s="566"/>
      <c r="AO121" s="566"/>
    </row>
    <row r="122" spans="1:41" s="567" customFormat="1" ht="13.8" x14ac:dyDescent="0.25">
      <c r="A122" s="983">
        <f>REGV!A122</f>
        <v>2003.04</v>
      </c>
      <c r="B122" s="612"/>
      <c r="C122" s="612"/>
      <c r="D122" s="612"/>
      <c r="E122" s="613"/>
      <c r="F122" s="612"/>
      <c r="G122" s="614"/>
      <c r="H122" s="615"/>
      <c r="I122" s="974">
        <f>REGV!H122</f>
        <v>9.2661337055560367</v>
      </c>
      <c r="J122" s="615"/>
      <c r="K122" s="607"/>
      <c r="L122" s="608"/>
      <c r="M122" s="609"/>
      <c r="N122" s="566"/>
      <c r="O122" s="1373"/>
      <c r="P122" s="612"/>
      <c r="Q122" s="612"/>
      <c r="R122" s="613"/>
      <c r="S122" s="612"/>
      <c r="T122" s="614"/>
      <c r="U122" s="615"/>
      <c r="V122" s="974">
        <f>REGV!AI122</f>
        <v>65.255764976312207</v>
      </c>
      <c r="W122" s="615"/>
      <c r="X122" s="607"/>
      <c r="Y122" s="608"/>
      <c r="Z122" s="609"/>
      <c r="AA122" s="566"/>
      <c r="AB122" s="1373"/>
      <c r="AC122" s="612"/>
      <c r="AD122" s="612"/>
      <c r="AE122" s="613"/>
      <c r="AF122" s="612"/>
      <c r="AG122" s="614"/>
      <c r="AH122" s="615"/>
      <c r="AI122" s="975">
        <f>REGV!BJ122</f>
        <v>950.21204641600013</v>
      </c>
      <c r="AJ122" s="615"/>
      <c r="AK122" s="607"/>
      <c r="AL122" s="608"/>
      <c r="AM122" s="609"/>
      <c r="AN122" s="566"/>
      <c r="AO122" s="566"/>
    </row>
    <row r="123" spans="1:41" s="567" customFormat="1" ht="13.8" x14ac:dyDescent="0.25">
      <c r="A123" s="983">
        <f>REGV!A123</f>
        <v>2003.05</v>
      </c>
      <c r="B123" s="612"/>
      <c r="C123" s="612"/>
      <c r="D123" s="612"/>
      <c r="E123" s="613"/>
      <c r="F123" s="612"/>
      <c r="G123" s="614"/>
      <c r="H123" s="615"/>
      <c r="I123" s="974">
        <f>REGV!H123</f>
        <v>10.643818897007597</v>
      </c>
      <c r="J123" s="615"/>
      <c r="K123" s="607"/>
      <c r="L123" s="608"/>
      <c r="M123" s="609"/>
      <c r="N123" s="566"/>
      <c r="O123" s="1373"/>
      <c r="P123" s="612"/>
      <c r="Q123" s="612"/>
      <c r="R123" s="613"/>
      <c r="S123" s="612"/>
      <c r="T123" s="614"/>
      <c r="U123" s="615"/>
      <c r="V123" s="974">
        <f>REGV!AI123</f>
        <v>65.731899168091459</v>
      </c>
      <c r="W123" s="615"/>
      <c r="X123" s="607"/>
      <c r="Y123" s="608"/>
      <c r="Z123" s="609"/>
      <c r="AA123" s="566"/>
      <c r="AB123" s="1373"/>
      <c r="AC123" s="612"/>
      <c r="AD123" s="612"/>
      <c r="AE123" s="613"/>
      <c r="AF123" s="612"/>
      <c r="AG123" s="614"/>
      <c r="AH123" s="615"/>
      <c r="AI123" s="975">
        <f>REGV!BJ123</f>
        <v>1007.197359604068</v>
      </c>
      <c r="AJ123" s="615"/>
      <c r="AK123" s="607"/>
      <c r="AL123" s="608"/>
      <c r="AM123" s="609"/>
      <c r="AN123" s="566"/>
      <c r="AO123" s="566"/>
    </row>
    <row r="124" spans="1:41" s="567" customFormat="1" ht="13.8" x14ac:dyDescent="0.25">
      <c r="A124" s="983">
        <f>REGV!A124</f>
        <v>2003.06</v>
      </c>
      <c r="B124" s="612"/>
      <c r="C124" s="612"/>
      <c r="D124" s="612"/>
      <c r="E124" s="613"/>
      <c r="F124" s="612"/>
      <c r="G124" s="614"/>
      <c r="H124" s="615"/>
      <c r="I124" s="974">
        <f>REGV!H124</f>
        <v>11.847748381283552</v>
      </c>
      <c r="J124" s="615"/>
      <c r="K124" s="607"/>
      <c r="L124" s="608"/>
      <c r="M124" s="609"/>
      <c r="N124" s="566"/>
      <c r="O124" s="1373"/>
      <c r="P124" s="612"/>
      <c r="Q124" s="612"/>
      <c r="R124" s="613"/>
      <c r="S124" s="612"/>
      <c r="T124" s="614"/>
      <c r="U124" s="615"/>
      <c r="V124" s="974">
        <f>REGV!AI124</f>
        <v>67.612743401749952</v>
      </c>
      <c r="W124" s="615"/>
      <c r="X124" s="607"/>
      <c r="Y124" s="608"/>
      <c r="Z124" s="609"/>
      <c r="AA124" s="566"/>
      <c r="AB124" s="1373"/>
      <c r="AC124" s="612"/>
      <c r="AD124" s="612"/>
      <c r="AE124" s="613"/>
      <c r="AF124" s="612"/>
      <c r="AG124" s="614"/>
      <c r="AH124" s="615"/>
      <c r="AI124" s="975">
        <f>REGV!BJ124</f>
        <v>1061.9948198947377</v>
      </c>
      <c r="AJ124" s="615"/>
      <c r="AK124" s="607"/>
      <c r="AL124" s="608"/>
      <c r="AM124" s="609"/>
      <c r="AN124" s="566"/>
      <c r="AO124" s="566"/>
    </row>
    <row r="125" spans="1:41" s="567" customFormat="1" ht="13.8" x14ac:dyDescent="0.25">
      <c r="A125" s="983">
        <f>REGV!A125</f>
        <v>2003.07</v>
      </c>
      <c r="B125" s="612"/>
      <c r="C125" s="612"/>
      <c r="D125" s="612"/>
      <c r="E125" s="613"/>
      <c r="F125" s="612"/>
      <c r="G125" s="614"/>
      <c r="H125" s="615"/>
      <c r="I125" s="974">
        <f>REGV!H125</f>
        <v>12.888056174108451</v>
      </c>
      <c r="J125" s="615"/>
      <c r="K125" s="607"/>
      <c r="L125" s="608"/>
      <c r="M125" s="609"/>
      <c r="N125" s="566"/>
      <c r="O125" s="1373"/>
      <c r="P125" s="612"/>
      <c r="Q125" s="612"/>
      <c r="R125" s="613"/>
      <c r="S125" s="612"/>
      <c r="T125" s="614"/>
      <c r="U125" s="615"/>
      <c r="V125" s="974">
        <f>REGV!AI125</f>
        <v>68.885498236429399</v>
      </c>
      <c r="W125" s="615"/>
      <c r="X125" s="607"/>
      <c r="Y125" s="608"/>
      <c r="Z125" s="609"/>
      <c r="AA125" s="566"/>
      <c r="AB125" s="1373"/>
      <c r="AC125" s="612"/>
      <c r="AD125" s="612"/>
      <c r="AE125" s="613"/>
      <c r="AF125" s="612"/>
      <c r="AG125" s="614"/>
      <c r="AH125" s="615"/>
      <c r="AI125" s="975">
        <f>REGV!BJ125</f>
        <v>1116.4994922966412</v>
      </c>
      <c r="AJ125" s="615"/>
      <c r="AK125" s="607"/>
      <c r="AL125" s="608"/>
      <c r="AM125" s="609"/>
      <c r="AN125" s="566"/>
      <c r="AO125" s="566"/>
    </row>
    <row r="126" spans="1:41" s="567" customFormat="1" ht="13.8" x14ac:dyDescent="0.25">
      <c r="A126" s="983">
        <f>REGV!A126</f>
        <v>2003.08</v>
      </c>
      <c r="B126" s="612"/>
      <c r="C126" s="612"/>
      <c r="D126" s="612"/>
      <c r="E126" s="613"/>
      <c r="F126" s="612"/>
      <c r="G126" s="614"/>
      <c r="H126" s="615"/>
      <c r="I126" s="974">
        <f>REGV!H126</f>
        <v>14.012669321664774</v>
      </c>
      <c r="J126" s="615"/>
      <c r="K126" s="607"/>
      <c r="L126" s="608"/>
      <c r="M126" s="609"/>
      <c r="N126" s="566"/>
      <c r="O126" s="1373"/>
      <c r="P126" s="612"/>
      <c r="Q126" s="612"/>
      <c r="R126" s="613"/>
      <c r="S126" s="612"/>
      <c r="T126" s="614"/>
      <c r="U126" s="615"/>
      <c r="V126" s="974">
        <f>REGV!AI126</f>
        <v>67.436122105475164</v>
      </c>
      <c r="W126" s="615"/>
      <c r="X126" s="607"/>
      <c r="Y126" s="608"/>
      <c r="Z126" s="609"/>
      <c r="AA126" s="566"/>
      <c r="AB126" s="1373"/>
      <c r="AC126" s="612"/>
      <c r="AD126" s="612"/>
      <c r="AE126" s="613"/>
      <c r="AF126" s="612"/>
      <c r="AG126" s="614"/>
      <c r="AH126" s="615"/>
      <c r="AI126" s="975">
        <f>REGV!BJ126</f>
        <v>1182.8637130174911</v>
      </c>
      <c r="AJ126" s="615"/>
      <c r="AK126" s="607"/>
      <c r="AL126" s="608"/>
      <c r="AM126" s="609"/>
      <c r="AN126" s="566"/>
      <c r="AO126" s="566"/>
    </row>
    <row r="127" spans="1:41" s="567" customFormat="1" ht="13.8" x14ac:dyDescent="0.25">
      <c r="A127" s="983">
        <f>REGV!A127</f>
        <v>2003.09</v>
      </c>
      <c r="B127" s="612"/>
      <c r="C127" s="612"/>
      <c r="D127" s="612"/>
      <c r="E127" s="613"/>
      <c r="F127" s="612"/>
      <c r="G127" s="614"/>
      <c r="H127" s="615"/>
      <c r="I127" s="974">
        <f>REGV!H127</f>
        <v>15.459878972163217</v>
      </c>
      <c r="J127" s="615"/>
      <c r="K127" s="607"/>
      <c r="L127" s="608"/>
      <c r="M127" s="609"/>
      <c r="N127" s="566"/>
      <c r="O127" s="1373"/>
      <c r="P127" s="612"/>
      <c r="Q127" s="612"/>
      <c r="R127" s="613"/>
      <c r="S127" s="612"/>
      <c r="T127" s="614"/>
      <c r="U127" s="615"/>
      <c r="V127" s="974">
        <f>REGV!AI127</f>
        <v>67.45709670038768</v>
      </c>
      <c r="W127" s="615"/>
      <c r="X127" s="607"/>
      <c r="Y127" s="608"/>
      <c r="Z127" s="609"/>
      <c r="AA127" s="566"/>
      <c r="AB127" s="1373"/>
      <c r="AC127" s="612"/>
      <c r="AD127" s="612"/>
      <c r="AE127" s="613"/>
      <c r="AF127" s="612"/>
      <c r="AG127" s="614"/>
      <c r="AH127" s="615"/>
      <c r="AI127" s="975">
        <f>REGV!BJ127</f>
        <v>1220.4375832626024</v>
      </c>
      <c r="AJ127" s="615"/>
      <c r="AK127" s="607"/>
      <c r="AL127" s="608"/>
      <c r="AM127" s="609"/>
      <c r="AN127" s="566"/>
      <c r="AO127" s="566"/>
    </row>
    <row r="128" spans="1:41" s="567" customFormat="1" ht="13.8" x14ac:dyDescent="0.25">
      <c r="A128" s="983">
        <f>REGV!A128</f>
        <v>2003.1</v>
      </c>
      <c r="B128" s="612"/>
      <c r="C128" s="612"/>
      <c r="D128" s="612"/>
      <c r="E128" s="613"/>
      <c r="F128" s="612"/>
      <c r="G128" s="614"/>
      <c r="H128" s="615"/>
      <c r="I128" s="974">
        <f>REGV!H128</f>
        <v>16.98645760179862</v>
      </c>
      <c r="J128" s="615"/>
      <c r="K128" s="607"/>
      <c r="L128" s="608"/>
      <c r="M128" s="609"/>
      <c r="N128" s="566"/>
      <c r="O128" s="1373"/>
      <c r="P128" s="612"/>
      <c r="Q128" s="612"/>
      <c r="R128" s="613"/>
      <c r="S128" s="612"/>
      <c r="T128" s="614"/>
      <c r="U128" s="615"/>
      <c r="V128" s="974">
        <f>REGV!AI128</f>
        <v>70.919254951206085</v>
      </c>
      <c r="W128" s="615"/>
      <c r="X128" s="607"/>
      <c r="Y128" s="608"/>
      <c r="Z128" s="609"/>
      <c r="AA128" s="566"/>
      <c r="AB128" s="1373"/>
      <c r="AC128" s="612"/>
      <c r="AD128" s="612"/>
      <c r="AE128" s="613"/>
      <c r="AF128" s="612"/>
      <c r="AG128" s="614"/>
      <c r="AH128" s="615"/>
      <c r="AI128" s="975">
        <f>REGV!BJ128</f>
        <v>1272.9584775287976</v>
      </c>
      <c r="AJ128" s="615"/>
      <c r="AK128" s="607"/>
      <c r="AL128" s="608"/>
      <c r="AM128" s="609"/>
      <c r="AN128" s="566"/>
      <c r="AO128" s="566"/>
    </row>
    <row r="129" spans="1:41" s="567" customFormat="1" ht="13.8" x14ac:dyDescent="0.25">
      <c r="A129" s="983">
        <f>REGV!A129</f>
        <v>2003.11</v>
      </c>
      <c r="B129" s="612"/>
      <c r="C129" s="612"/>
      <c r="D129" s="612"/>
      <c r="E129" s="613"/>
      <c r="F129" s="612"/>
      <c r="G129" s="614"/>
      <c r="H129" s="615"/>
      <c r="I129" s="974">
        <f>REGV!H129</f>
        <v>18.179872130690576</v>
      </c>
      <c r="J129" s="615"/>
      <c r="K129" s="607"/>
      <c r="L129" s="608"/>
      <c r="M129" s="609"/>
      <c r="N129" s="566"/>
      <c r="O129" s="1373"/>
      <c r="P129" s="612"/>
      <c r="Q129" s="612"/>
      <c r="R129" s="613"/>
      <c r="S129" s="612"/>
      <c r="T129" s="614"/>
      <c r="U129" s="615"/>
      <c r="V129" s="974">
        <f>REGV!AI129</f>
        <v>72.323325793415918</v>
      </c>
      <c r="W129" s="615"/>
      <c r="X129" s="607"/>
      <c r="Y129" s="608"/>
      <c r="Z129" s="609"/>
      <c r="AA129" s="566"/>
      <c r="AB129" s="1373"/>
      <c r="AC129" s="612"/>
      <c r="AD129" s="612"/>
      <c r="AE129" s="613"/>
      <c r="AF129" s="612"/>
      <c r="AG129" s="614"/>
      <c r="AH129" s="615"/>
      <c r="AI129" s="975">
        <f>REGV!BJ129</f>
        <v>1358.3727044803318</v>
      </c>
      <c r="AJ129" s="615"/>
      <c r="AK129" s="607"/>
      <c r="AL129" s="608"/>
      <c r="AM129" s="609"/>
      <c r="AN129" s="566"/>
      <c r="AO129" s="566"/>
    </row>
    <row r="130" spans="1:41" s="567" customFormat="1" ht="13.8" x14ac:dyDescent="0.25">
      <c r="A130" s="983">
        <f>REGV!A130</f>
        <v>2003.12</v>
      </c>
      <c r="B130" s="612"/>
      <c r="C130" s="612"/>
      <c r="D130" s="612"/>
      <c r="E130" s="613"/>
      <c r="F130" s="612"/>
      <c r="G130" s="614"/>
      <c r="H130" s="615"/>
      <c r="I130" s="974">
        <f>REGV!H130</f>
        <v>18.904712175886893</v>
      </c>
      <c r="J130" s="615"/>
      <c r="K130" s="607"/>
      <c r="L130" s="608"/>
      <c r="M130" s="609"/>
      <c r="N130" s="566"/>
      <c r="O130" s="1373"/>
      <c r="P130" s="612"/>
      <c r="Q130" s="612"/>
      <c r="R130" s="613"/>
      <c r="S130" s="612"/>
      <c r="T130" s="614"/>
      <c r="U130" s="615"/>
      <c r="V130" s="974">
        <f>REGV!AI130</f>
        <v>70.814852189640035</v>
      </c>
      <c r="W130" s="615"/>
      <c r="X130" s="607"/>
      <c r="Y130" s="608"/>
      <c r="Z130" s="609"/>
      <c r="AA130" s="566"/>
      <c r="AB130" s="1373"/>
      <c r="AC130" s="612"/>
      <c r="AD130" s="612"/>
      <c r="AE130" s="613"/>
      <c r="AF130" s="612"/>
      <c r="AG130" s="614"/>
      <c r="AH130" s="615"/>
      <c r="AI130" s="975">
        <f>REGV!BJ130</f>
        <v>1434.915093353969</v>
      </c>
      <c r="AJ130" s="615"/>
      <c r="AK130" s="607"/>
      <c r="AL130" s="608"/>
      <c r="AM130" s="609"/>
      <c r="AN130" s="566"/>
      <c r="AO130" s="566"/>
    </row>
    <row r="131" spans="1:41" s="567" customFormat="1" ht="13.8" x14ac:dyDescent="0.25">
      <c r="A131" s="983">
        <f>REGV!A131</f>
        <v>2004.01</v>
      </c>
      <c r="B131" s="612"/>
      <c r="C131" s="612"/>
      <c r="D131" s="612"/>
      <c r="E131" s="613"/>
      <c r="F131" s="612"/>
      <c r="G131" s="614"/>
      <c r="H131" s="615"/>
      <c r="I131" s="974">
        <f>REGV!H131</f>
        <v>19.770575840820314</v>
      </c>
      <c r="J131" s="615"/>
      <c r="K131" s="607"/>
      <c r="L131" s="608"/>
      <c r="M131" s="609"/>
      <c r="N131" s="566"/>
      <c r="O131" s="1373"/>
      <c r="P131" s="612"/>
      <c r="Q131" s="612"/>
      <c r="R131" s="613"/>
      <c r="S131" s="612"/>
      <c r="T131" s="614"/>
      <c r="U131" s="615"/>
      <c r="V131" s="974">
        <f>REGV!AI131</f>
        <v>71.850893967557809</v>
      </c>
      <c r="W131" s="615"/>
      <c r="X131" s="607"/>
      <c r="Y131" s="608"/>
      <c r="Z131" s="609"/>
      <c r="AA131" s="566"/>
      <c r="AB131" s="1373"/>
      <c r="AC131" s="612"/>
      <c r="AD131" s="612"/>
      <c r="AE131" s="613"/>
      <c r="AF131" s="612"/>
      <c r="AG131" s="614"/>
      <c r="AH131" s="615"/>
      <c r="AI131" s="975">
        <f>REGV!BJ131</f>
        <v>1526.3522022584355</v>
      </c>
      <c r="AJ131" s="615"/>
      <c r="AK131" s="607"/>
      <c r="AL131" s="608"/>
      <c r="AM131" s="609"/>
      <c r="AN131" s="566"/>
      <c r="AO131" s="566"/>
    </row>
    <row r="132" spans="1:41" s="567" customFormat="1" ht="13.8" x14ac:dyDescent="0.25">
      <c r="A132" s="983">
        <f>REGV!A132</f>
        <v>2004.02</v>
      </c>
      <c r="B132" s="612"/>
      <c r="C132" s="612"/>
      <c r="D132" s="612"/>
      <c r="E132" s="613"/>
      <c r="F132" s="612"/>
      <c r="G132" s="614"/>
      <c r="H132" s="615"/>
      <c r="I132" s="974">
        <f>REGV!H132</f>
        <v>21.484634635822943</v>
      </c>
      <c r="J132" s="615"/>
      <c r="K132" s="607"/>
      <c r="L132" s="608"/>
      <c r="M132" s="609"/>
      <c r="N132" s="566"/>
      <c r="O132" s="1373"/>
      <c r="P132" s="612"/>
      <c r="Q132" s="612"/>
      <c r="R132" s="613"/>
      <c r="S132" s="612"/>
      <c r="T132" s="614"/>
      <c r="U132" s="615"/>
      <c r="V132" s="974">
        <f>REGV!AI132</f>
        <v>74.826539033949103</v>
      </c>
      <c r="W132" s="615"/>
      <c r="X132" s="607"/>
      <c r="Y132" s="608"/>
      <c r="Z132" s="609"/>
      <c r="AA132" s="566"/>
      <c r="AB132" s="1373"/>
      <c r="AC132" s="612"/>
      <c r="AD132" s="612"/>
      <c r="AE132" s="613"/>
      <c r="AF132" s="612"/>
      <c r="AG132" s="614"/>
      <c r="AH132" s="615"/>
      <c r="AI132" s="975">
        <f>REGV!BJ132</f>
        <v>1582.8883238180904</v>
      </c>
      <c r="AJ132" s="615"/>
      <c r="AK132" s="607"/>
      <c r="AL132" s="608"/>
      <c r="AM132" s="609"/>
      <c r="AN132" s="566"/>
      <c r="AO132" s="566"/>
    </row>
    <row r="133" spans="1:41" s="567" customFormat="1" ht="13.8" x14ac:dyDescent="0.25">
      <c r="A133" s="983">
        <f>REGV!A133</f>
        <v>2004.03</v>
      </c>
      <c r="B133" s="612"/>
      <c r="C133" s="612"/>
      <c r="D133" s="612"/>
      <c r="E133" s="613"/>
      <c r="F133" s="612"/>
      <c r="G133" s="614"/>
      <c r="H133" s="615"/>
      <c r="I133" s="974">
        <f>REGV!H133</f>
        <v>22.742915650252574</v>
      </c>
      <c r="J133" s="615"/>
      <c r="K133" s="607"/>
      <c r="L133" s="608"/>
      <c r="M133" s="609"/>
      <c r="N133" s="566"/>
      <c r="O133" s="1373"/>
      <c r="P133" s="612"/>
      <c r="Q133" s="612"/>
      <c r="R133" s="613"/>
      <c r="S133" s="612"/>
      <c r="T133" s="614"/>
      <c r="U133" s="615"/>
      <c r="V133" s="974">
        <f>REGV!AI133</f>
        <v>75.630045086020843</v>
      </c>
      <c r="W133" s="615"/>
      <c r="X133" s="607"/>
      <c r="Y133" s="608"/>
      <c r="Z133" s="609"/>
      <c r="AA133" s="566"/>
      <c r="AB133" s="1373"/>
      <c r="AC133" s="612"/>
      <c r="AD133" s="612"/>
      <c r="AE133" s="613"/>
      <c r="AF133" s="612"/>
      <c r="AG133" s="614"/>
      <c r="AH133" s="615"/>
      <c r="AI133" s="975">
        <f>REGV!BJ133</f>
        <v>1572.1119107151108</v>
      </c>
      <c r="AJ133" s="615"/>
      <c r="AK133" s="607"/>
      <c r="AL133" s="608"/>
      <c r="AM133" s="609"/>
      <c r="AN133" s="566"/>
      <c r="AO133" s="566"/>
    </row>
    <row r="134" spans="1:41" s="567" customFormat="1" ht="13.8" x14ac:dyDescent="0.25">
      <c r="A134" s="983">
        <f>REGV!A134</f>
        <v>2004.04</v>
      </c>
      <c r="B134" s="612"/>
      <c r="C134" s="612"/>
      <c r="D134" s="612"/>
      <c r="E134" s="613"/>
      <c r="F134" s="612"/>
      <c r="G134" s="614"/>
      <c r="H134" s="615"/>
      <c r="I134" s="974">
        <f>REGV!H134</f>
        <v>23.207403477066471</v>
      </c>
      <c r="J134" s="615"/>
      <c r="K134" s="607"/>
      <c r="L134" s="608"/>
      <c r="M134" s="609"/>
      <c r="N134" s="566"/>
      <c r="O134" s="1373"/>
      <c r="P134" s="612"/>
      <c r="Q134" s="612"/>
      <c r="R134" s="613"/>
      <c r="S134" s="612"/>
      <c r="T134" s="614"/>
      <c r="U134" s="615"/>
      <c r="V134" s="974">
        <f>REGV!AI134</f>
        <v>76.08796862951111</v>
      </c>
      <c r="W134" s="615"/>
      <c r="X134" s="607"/>
      <c r="Y134" s="608"/>
      <c r="Z134" s="609"/>
      <c r="AA134" s="566"/>
      <c r="AB134" s="1373"/>
      <c r="AC134" s="612"/>
      <c r="AD134" s="612"/>
      <c r="AE134" s="613"/>
      <c r="AF134" s="612"/>
      <c r="AG134" s="614"/>
      <c r="AH134" s="615"/>
      <c r="AI134" s="975">
        <f>REGV!BJ134</f>
        <v>1568.6566998573521</v>
      </c>
      <c r="AJ134" s="615"/>
      <c r="AK134" s="607"/>
      <c r="AL134" s="608"/>
      <c r="AM134" s="609"/>
      <c r="AN134" s="566"/>
      <c r="AO134" s="566"/>
    </row>
    <row r="135" spans="1:41" s="567" customFormat="1" ht="13.8" x14ac:dyDescent="0.25">
      <c r="A135" s="983">
        <f>REGV!A135</f>
        <v>2004.05</v>
      </c>
      <c r="B135" s="612"/>
      <c r="C135" s="612"/>
      <c r="D135" s="612"/>
      <c r="E135" s="613"/>
      <c r="F135" s="612"/>
      <c r="G135" s="614"/>
      <c r="H135" s="615"/>
      <c r="I135" s="974">
        <f>REGV!H135</f>
        <v>24.048607488510122</v>
      </c>
      <c r="J135" s="615"/>
      <c r="K135" s="607"/>
      <c r="L135" s="608"/>
      <c r="M135" s="609"/>
      <c r="N135" s="566"/>
      <c r="O135" s="1373"/>
      <c r="P135" s="612"/>
      <c r="Q135" s="612"/>
      <c r="R135" s="613"/>
      <c r="S135" s="612"/>
      <c r="T135" s="614"/>
      <c r="U135" s="615"/>
      <c r="V135" s="974">
        <f>REGV!AI135</f>
        <v>76.845424974168026</v>
      </c>
      <c r="W135" s="615"/>
      <c r="X135" s="607"/>
      <c r="Y135" s="608"/>
      <c r="Z135" s="609"/>
      <c r="AA135" s="566"/>
      <c r="AB135" s="1373"/>
      <c r="AC135" s="612"/>
      <c r="AD135" s="612"/>
      <c r="AE135" s="613"/>
      <c r="AF135" s="612"/>
      <c r="AG135" s="614"/>
      <c r="AH135" s="615"/>
      <c r="AI135" s="975">
        <f>REGV!BJ135</f>
        <v>1559.5049289866629</v>
      </c>
      <c r="AJ135" s="615"/>
      <c r="AK135" s="607"/>
      <c r="AL135" s="608"/>
      <c r="AM135" s="609"/>
      <c r="AN135" s="566"/>
      <c r="AO135" s="566"/>
    </row>
    <row r="136" spans="1:41" s="567" customFormat="1" ht="13.8" x14ac:dyDescent="0.25">
      <c r="A136" s="983">
        <f>REGV!A136</f>
        <v>2004.06</v>
      </c>
      <c r="B136" s="612"/>
      <c r="C136" s="612"/>
      <c r="D136" s="612"/>
      <c r="E136" s="613"/>
      <c r="F136" s="612"/>
      <c r="G136" s="614"/>
      <c r="H136" s="615"/>
      <c r="I136" s="974">
        <f>REGV!H136</f>
        <v>25.395847188410983</v>
      </c>
      <c r="J136" s="615"/>
      <c r="K136" s="607"/>
      <c r="L136" s="608"/>
      <c r="M136" s="609"/>
      <c r="N136" s="566"/>
      <c r="O136" s="1373"/>
      <c r="P136" s="612"/>
      <c r="Q136" s="612"/>
      <c r="R136" s="613"/>
      <c r="S136" s="612"/>
      <c r="T136" s="614"/>
      <c r="U136" s="615"/>
      <c r="V136" s="974">
        <f>REGV!AI136</f>
        <v>75.823051633047569</v>
      </c>
      <c r="W136" s="615"/>
      <c r="X136" s="607"/>
      <c r="Y136" s="608"/>
      <c r="Z136" s="609"/>
      <c r="AA136" s="566"/>
      <c r="AB136" s="1373"/>
      <c r="AC136" s="612"/>
      <c r="AD136" s="612"/>
      <c r="AE136" s="613"/>
      <c r="AF136" s="612"/>
      <c r="AG136" s="614"/>
      <c r="AH136" s="615"/>
      <c r="AI136" s="975">
        <f>REGV!BJ136</f>
        <v>1514.7957545305558</v>
      </c>
      <c r="AJ136" s="615"/>
      <c r="AK136" s="607"/>
      <c r="AL136" s="608"/>
      <c r="AM136" s="609"/>
      <c r="AN136" s="566"/>
      <c r="AO136" s="566"/>
    </row>
    <row r="137" spans="1:41" s="567" customFormat="1" ht="13.8" x14ac:dyDescent="0.25">
      <c r="A137" s="983">
        <f>REGV!A137</f>
        <v>2004.07</v>
      </c>
      <c r="B137" s="612"/>
      <c r="C137" s="612"/>
      <c r="D137" s="612"/>
      <c r="E137" s="613"/>
      <c r="F137" s="612"/>
      <c r="G137" s="614"/>
      <c r="H137" s="615"/>
      <c r="I137" s="974">
        <f>REGV!H137</f>
        <v>26.947602426239154</v>
      </c>
      <c r="J137" s="615"/>
      <c r="K137" s="607"/>
      <c r="L137" s="608"/>
      <c r="M137" s="609"/>
      <c r="N137" s="566"/>
      <c r="O137" s="1373"/>
      <c r="P137" s="612"/>
      <c r="Q137" s="612"/>
      <c r="R137" s="613"/>
      <c r="S137" s="612"/>
      <c r="T137" s="614"/>
      <c r="U137" s="615"/>
      <c r="V137" s="974">
        <f>REGV!AI137</f>
        <v>75.138464493085209</v>
      </c>
      <c r="W137" s="615"/>
      <c r="X137" s="607"/>
      <c r="Y137" s="608"/>
      <c r="Z137" s="609"/>
      <c r="AA137" s="566"/>
      <c r="AB137" s="1373"/>
      <c r="AC137" s="612"/>
      <c r="AD137" s="612"/>
      <c r="AE137" s="613"/>
      <c r="AF137" s="612"/>
      <c r="AG137" s="614"/>
      <c r="AH137" s="615"/>
      <c r="AI137" s="975">
        <f>REGV!BJ137</f>
        <v>1484.5978583284573</v>
      </c>
      <c r="AJ137" s="615"/>
      <c r="AK137" s="607"/>
      <c r="AL137" s="608"/>
      <c r="AM137" s="609"/>
      <c r="AN137" s="566"/>
      <c r="AO137" s="566"/>
    </row>
    <row r="138" spans="1:41" s="567" customFormat="1" ht="13.8" x14ac:dyDescent="0.25">
      <c r="A138" s="983">
        <f>REGV!A138</f>
        <v>2004.08</v>
      </c>
      <c r="B138" s="612"/>
      <c r="C138" s="612"/>
      <c r="D138" s="612"/>
      <c r="E138" s="613"/>
      <c r="F138" s="612"/>
      <c r="G138" s="614"/>
      <c r="H138" s="615"/>
      <c r="I138" s="974">
        <f>REGV!H138</f>
        <v>27.863046046336198</v>
      </c>
      <c r="J138" s="615"/>
      <c r="K138" s="607"/>
      <c r="L138" s="608"/>
      <c r="M138" s="609"/>
      <c r="N138" s="566"/>
      <c r="O138" s="1373"/>
      <c r="P138" s="612"/>
      <c r="Q138" s="612"/>
      <c r="R138" s="613"/>
      <c r="S138" s="612"/>
      <c r="T138" s="614"/>
      <c r="U138" s="615"/>
      <c r="V138" s="974">
        <f>REGV!AI138</f>
        <v>77.117855026376347</v>
      </c>
      <c r="W138" s="615"/>
      <c r="X138" s="607"/>
      <c r="Y138" s="608"/>
      <c r="Z138" s="609"/>
      <c r="AA138" s="566"/>
      <c r="AB138" s="1373"/>
      <c r="AC138" s="612"/>
      <c r="AD138" s="612"/>
      <c r="AE138" s="613"/>
      <c r="AF138" s="612"/>
      <c r="AG138" s="614"/>
      <c r="AH138" s="615"/>
      <c r="AI138" s="975">
        <f>REGV!BJ138</f>
        <v>1461.126067640434</v>
      </c>
      <c r="AJ138" s="615"/>
      <c r="AK138" s="607"/>
      <c r="AL138" s="608"/>
      <c r="AM138" s="609"/>
      <c r="AN138" s="566"/>
      <c r="AO138" s="566"/>
    </row>
    <row r="139" spans="1:41" s="567" customFormat="1" ht="13.8" x14ac:dyDescent="0.25">
      <c r="A139" s="983">
        <f>REGV!A139</f>
        <v>2004.09</v>
      </c>
      <c r="B139" s="612"/>
      <c r="C139" s="612"/>
      <c r="D139" s="612"/>
      <c r="E139" s="613"/>
      <c r="F139" s="612"/>
      <c r="G139" s="614"/>
      <c r="H139" s="615"/>
      <c r="I139" s="974">
        <f>REGV!H139</f>
        <v>27.754323878024877</v>
      </c>
      <c r="J139" s="615"/>
      <c r="K139" s="607"/>
      <c r="L139" s="608"/>
      <c r="M139" s="609"/>
      <c r="N139" s="566"/>
      <c r="O139" s="1373"/>
      <c r="P139" s="612"/>
      <c r="Q139" s="612"/>
      <c r="R139" s="613"/>
      <c r="S139" s="612"/>
      <c r="T139" s="614"/>
      <c r="U139" s="615"/>
      <c r="V139" s="974">
        <f>REGV!AI139</f>
        <v>78.738653317640072</v>
      </c>
      <c r="W139" s="615"/>
      <c r="X139" s="607"/>
      <c r="Y139" s="608"/>
      <c r="Z139" s="609"/>
      <c r="AA139" s="566"/>
      <c r="AB139" s="1373"/>
      <c r="AC139" s="612"/>
      <c r="AD139" s="612"/>
      <c r="AE139" s="613"/>
      <c r="AF139" s="612"/>
      <c r="AG139" s="614"/>
      <c r="AH139" s="615"/>
      <c r="AI139" s="975">
        <f>REGV!BJ139</f>
        <v>1446.6656110126585</v>
      </c>
      <c r="AJ139" s="615"/>
      <c r="AK139" s="607"/>
      <c r="AL139" s="608"/>
      <c r="AM139" s="609"/>
      <c r="AN139" s="566"/>
      <c r="AO139" s="566"/>
    </row>
    <row r="140" spans="1:41" s="567" customFormat="1" ht="13.8" x14ac:dyDescent="0.25">
      <c r="A140" s="983">
        <f>REGV!A140</f>
        <v>2004.1</v>
      </c>
      <c r="B140" s="612"/>
      <c r="C140" s="612"/>
      <c r="D140" s="612"/>
      <c r="E140" s="613"/>
      <c r="F140" s="612"/>
      <c r="G140" s="614"/>
      <c r="H140" s="615"/>
      <c r="I140" s="974">
        <f>REGV!H140</f>
        <v>27.649719434219101</v>
      </c>
      <c r="J140" s="615"/>
      <c r="K140" s="607"/>
      <c r="L140" s="608"/>
      <c r="M140" s="609"/>
      <c r="N140" s="566"/>
      <c r="O140" s="1373"/>
      <c r="P140" s="612"/>
      <c r="Q140" s="612"/>
      <c r="R140" s="613"/>
      <c r="S140" s="612"/>
      <c r="T140" s="614"/>
      <c r="U140" s="615"/>
      <c r="V140" s="974">
        <f>REGV!AI140</f>
        <v>77.619466479397985</v>
      </c>
      <c r="W140" s="615"/>
      <c r="X140" s="607"/>
      <c r="Y140" s="608"/>
      <c r="Z140" s="609"/>
      <c r="AA140" s="566"/>
      <c r="AB140" s="1373"/>
      <c r="AC140" s="612"/>
      <c r="AD140" s="612"/>
      <c r="AE140" s="613"/>
      <c r="AF140" s="612"/>
      <c r="AG140" s="614"/>
      <c r="AH140" s="615"/>
      <c r="AI140" s="975">
        <f>REGV!BJ140</f>
        <v>1433.2044427931201</v>
      </c>
      <c r="AJ140" s="615"/>
      <c r="AK140" s="607"/>
      <c r="AL140" s="608"/>
      <c r="AM140" s="609"/>
      <c r="AN140" s="566"/>
      <c r="AO140" s="566"/>
    </row>
    <row r="141" spans="1:41" s="567" customFormat="1" ht="13.8" x14ac:dyDescent="0.25">
      <c r="A141" s="983">
        <f>REGV!A141</f>
        <v>2004.11</v>
      </c>
      <c r="B141" s="612"/>
      <c r="C141" s="612"/>
      <c r="D141" s="612"/>
      <c r="E141" s="613"/>
      <c r="F141" s="612"/>
      <c r="G141" s="614"/>
      <c r="H141" s="615"/>
      <c r="I141" s="974">
        <f>REGV!H141</f>
        <v>28.278386612062508</v>
      </c>
      <c r="J141" s="615"/>
      <c r="K141" s="607"/>
      <c r="L141" s="608"/>
      <c r="M141" s="609"/>
      <c r="N141" s="566"/>
      <c r="O141" s="1373"/>
      <c r="P141" s="612"/>
      <c r="Q141" s="612"/>
      <c r="R141" s="613"/>
      <c r="S141" s="612"/>
      <c r="T141" s="614"/>
      <c r="U141" s="615"/>
      <c r="V141" s="974">
        <f>REGV!AI141</f>
        <v>79.414747105175962</v>
      </c>
      <c r="W141" s="615"/>
      <c r="X141" s="607"/>
      <c r="Y141" s="608"/>
      <c r="Z141" s="609"/>
      <c r="AA141" s="566"/>
      <c r="AB141" s="1373"/>
      <c r="AC141" s="612"/>
      <c r="AD141" s="612"/>
      <c r="AE141" s="613"/>
      <c r="AF141" s="612"/>
      <c r="AG141" s="614"/>
      <c r="AH141" s="615"/>
      <c r="AI141" s="975">
        <f>REGV!BJ141</f>
        <v>1374.5411833368128</v>
      </c>
      <c r="AJ141" s="615"/>
      <c r="AK141" s="607"/>
      <c r="AL141" s="608"/>
      <c r="AM141" s="609"/>
      <c r="AN141" s="566"/>
      <c r="AO141" s="566"/>
    </row>
    <row r="142" spans="1:41" s="567" customFormat="1" ht="13.8" x14ac:dyDescent="0.25">
      <c r="A142" s="983">
        <f>REGV!A142</f>
        <v>2004.12</v>
      </c>
      <c r="B142" s="612"/>
      <c r="C142" s="612"/>
      <c r="D142" s="612"/>
      <c r="E142" s="613"/>
      <c r="F142" s="612"/>
      <c r="G142" s="614"/>
      <c r="H142" s="615"/>
      <c r="I142" s="974">
        <f>REGV!H142</f>
        <v>29.604233853554998</v>
      </c>
      <c r="J142" s="615"/>
      <c r="K142" s="607"/>
      <c r="L142" s="608"/>
      <c r="M142" s="609"/>
      <c r="N142" s="566"/>
      <c r="O142" s="1373"/>
      <c r="P142" s="612"/>
      <c r="Q142" s="612"/>
      <c r="R142" s="613"/>
      <c r="S142" s="612"/>
      <c r="T142" s="614"/>
      <c r="U142" s="615"/>
      <c r="V142" s="974">
        <f>REGV!AI142</f>
        <v>82.923038485748478</v>
      </c>
      <c r="W142" s="615"/>
      <c r="X142" s="607"/>
      <c r="Y142" s="608"/>
      <c r="Z142" s="609"/>
      <c r="AA142" s="566"/>
      <c r="AB142" s="1373"/>
      <c r="AC142" s="612"/>
      <c r="AD142" s="612"/>
      <c r="AE142" s="613"/>
      <c r="AF142" s="612"/>
      <c r="AG142" s="614"/>
      <c r="AH142" s="615"/>
      <c r="AI142" s="975">
        <f>REGV!BJ142</f>
        <v>1343.4220383148772</v>
      </c>
      <c r="AJ142" s="615"/>
      <c r="AK142" s="607"/>
      <c r="AL142" s="608"/>
      <c r="AM142" s="609"/>
      <c r="AN142" s="566"/>
      <c r="AO142" s="566"/>
    </row>
    <row r="143" spans="1:41" s="567" customFormat="1" ht="13.8" x14ac:dyDescent="0.25">
      <c r="A143" s="983">
        <f>REGV!A143</f>
        <v>2005.01</v>
      </c>
      <c r="B143" s="612"/>
      <c r="C143" s="612"/>
      <c r="D143" s="612"/>
      <c r="E143" s="613"/>
      <c r="F143" s="612"/>
      <c r="G143" s="614"/>
      <c r="H143" s="615"/>
      <c r="I143" s="974">
        <f>REGV!H143</f>
        <v>30.883518312685908</v>
      </c>
      <c r="J143" s="615"/>
      <c r="K143" s="607"/>
      <c r="L143" s="608"/>
      <c r="M143" s="609"/>
      <c r="N143" s="566"/>
      <c r="O143" s="1373"/>
      <c r="P143" s="612"/>
      <c r="Q143" s="612"/>
      <c r="R143" s="613"/>
      <c r="S143" s="612"/>
      <c r="T143" s="614"/>
      <c r="U143" s="615"/>
      <c r="V143" s="974">
        <f>REGV!AI143</f>
        <v>82.961066145524882</v>
      </c>
      <c r="W143" s="615"/>
      <c r="X143" s="607"/>
      <c r="Y143" s="608"/>
      <c r="Z143" s="609"/>
      <c r="AA143" s="566"/>
      <c r="AB143" s="1373"/>
      <c r="AC143" s="612"/>
      <c r="AD143" s="612"/>
      <c r="AE143" s="613"/>
      <c r="AF143" s="612"/>
      <c r="AG143" s="614"/>
      <c r="AH143" s="615"/>
      <c r="AI143" s="975">
        <f>REGV!BJ143</f>
        <v>1351.7910020927861</v>
      </c>
      <c r="AJ143" s="615"/>
      <c r="AK143" s="607"/>
      <c r="AL143" s="608"/>
      <c r="AM143" s="609"/>
      <c r="AN143" s="566"/>
      <c r="AO143" s="566"/>
    </row>
    <row r="144" spans="1:41" s="567" customFormat="1" ht="13.8" x14ac:dyDescent="0.25">
      <c r="A144" s="983">
        <f>REGV!A144</f>
        <v>2005.02</v>
      </c>
      <c r="B144" s="612"/>
      <c r="C144" s="612"/>
      <c r="D144" s="612"/>
      <c r="E144" s="613"/>
      <c r="F144" s="612"/>
      <c r="G144" s="614"/>
      <c r="H144" s="615"/>
      <c r="I144" s="974">
        <f>REGV!H144</f>
        <v>31.59840880929098</v>
      </c>
      <c r="J144" s="615"/>
      <c r="K144" s="607"/>
      <c r="L144" s="608"/>
      <c r="M144" s="609"/>
      <c r="N144" s="566"/>
      <c r="O144" s="1373"/>
      <c r="P144" s="612"/>
      <c r="Q144" s="612"/>
      <c r="R144" s="613"/>
      <c r="S144" s="612"/>
      <c r="T144" s="614"/>
      <c r="U144" s="615"/>
      <c r="V144" s="974">
        <f>REGV!AI144</f>
        <v>83.530476012047629</v>
      </c>
      <c r="W144" s="615"/>
      <c r="X144" s="607"/>
      <c r="Y144" s="608"/>
      <c r="Z144" s="609"/>
      <c r="AA144" s="566"/>
      <c r="AB144" s="1373"/>
      <c r="AC144" s="612"/>
      <c r="AD144" s="612"/>
      <c r="AE144" s="613"/>
      <c r="AF144" s="612"/>
      <c r="AG144" s="614"/>
      <c r="AH144" s="615"/>
      <c r="AI144" s="975">
        <f>REGV!BJ144</f>
        <v>1322.2361978223657</v>
      </c>
      <c r="AJ144" s="615"/>
      <c r="AK144" s="607"/>
      <c r="AL144" s="608"/>
      <c r="AM144" s="609"/>
      <c r="AN144" s="566"/>
      <c r="AO144" s="566"/>
    </row>
    <row r="145" spans="1:41" s="567" customFormat="1" ht="13.8" x14ac:dyDescent="0.25">
      <c r="A145" s="983">
        <f>REGV!A145</f>
        <v>2005.03</v>
      </c>
      <c r="B145" s="612"/>
      <c r="C145" s="612"/>
      <c r="D145" s="612"/>
      <c r="E145" s="613"/>
      <c r="F145" s="612"/>
      <c r="G145" s="614"/>
      <c r="H145" s="615"/>
      <c r="I145" s="974">
        <f>REGV!H145</f>
        <v>31.939546081741156</v>
      </c>
      <c r="J145" s="615"/>
      <c r="K145" s="607"/>
      <c r="L145" s="608"/>
      <c r="M145" s="609"/>
      <c r="N145" s="566"/>
      <c r="O145" s="1373"/>
      <c r="P145" s="612"/>
      <c r="Q145" s="612"/>
      <c r="R145" s="613"/>
      <c r="S145" s="612"/>
      <c r="T145" s="614"/>
      <c r="U145" s="615"/>
      <c r="V145" s="974">
        <f>REGV!AI145</f>
        <v>84.036392767709685</v>
      </c>
      <c r="W145" s="615"/>
      <c r="X145" s="607"/>
      <c r="Y145" s="608"/>
      <c r="Z145" s="609"/>
      <c r="AA145" s="566"/>
      <c r="AB145" s="1373"/>
      <c r="AC145" s="612"/>
      <c r="AD145" s="612"/>
      <c r="AE145" s="613"/>
      <c r="AF145" s="612"/>
      <c r="AG145" s="614"/>
      <c r="AH145" s="615"/>
      <c r="AI145" s="975">
        <f>REGV!BJ145</f>
        <v>1308.9683733961836</v>
      </c>
      <c r="AJ145" s="615"/>
      <c r="AK145" s="607"/>
      <c r="AL145" s="608"/>
      <c r="AM145" s="609"/>
      <c r="AN145" s="566"/>
      <c r="AO145" s="566"/>
    </row>
    <row r="146" spans="1:41" s="567" customFormat="1" ht="13.8" x14ac:dyDescent="0.25">
      <c r="A146" s="983">
        <f>REGV!A146</f>
        <v>2005.04</v>
      </c>
      <c r="B146" s="612"/>
      <c r="C146" s="612"/>
      <c r="D146" s="612"/>
      <c r="E146" s="613"/>
      <c r="F146" s="612"/>
      <c r="G146" s="614"/>
      <c r="H146" s="615"/>
      <c r="I146" s="974">
        <f>REGV!H146</f>
        <v>32.174369505138536</v>
      </c>
      <c r="J146" s="615"/>
      <c r="K146" s="607"/>
      <c r="L146" s="608"/>
      <c r="M146" s="609"/>
      <c r="N146" s="566"/>
      <c r="O146" s="1373"/>
      <c r="P146" s="612"/>
      <c r="Q146" s="612"/>
      <c r="R146" s="613"/>
      <c r="S146" s="612"/>
      <c r="T146" s="614"/>
      <c r="U146" s="615"/>
      <c r="V146" s="974">
        <f>REGV!AI146</f>
        <v>83.365183752406281</v>
      </c>
      <c r="W146" s="615"/>
      <c r="X146" s="607"/>
      <c r="Y146" s="608"/>
      <c r="Z146" s="609"/>
      <c r="AA146" s="566"/>
      <c r="AB146" s="1373"/>
      <c r="AC146" s="612"/>
      <c r="AD146" s="612"/>
      <c r="AE146" s="613"/>
      <c r="AF146" s="612"/>
      <c r="AG146" s="614"/>
      <c r="AH146" s="615"/>
      <c r="AI146" s="975">
        <f>REGV!BJ146</f>
        <v>1340.9141696622994</v>
      </c>
      <c r="AJ146" s="615"/>
      <c r="AK146" s="607"/>
      <c r="AL146" s="608"/>
      <c r="AM146" s="609"/>
      <c r="AN146" s="566"/>
      <c r="AO146" s="566"/>
    </row>
    <row r="147" spans="1:41" s="567" customFormat="1" ht="13.8" x14ac:dyDescent="0.25">
      <c r="A147" s="983">
        <f>REGV!A147</f>
        <v>2005.05</v>
      </c>
      <c r="B147" s="612"/>
      <c r="C147" s="612"/>
      <c r="D147" s="612"/>
      <c r="E147" s="613"/>
      <c r="F147" s="612"/>
      <c r="G147" s="614"/>
      <c r="H147" s="615"/>
      <c r="I147" s="974">
        <f>REGV!H147</f>
        <v>32.857757450907535</v>
      </c>
      <c r="J147" s="615"/>
      <c r="K147" s="607"/>
      <c r="L147" s="608"/>
      <c r="M147" s="609"/>
      <c r="N147" s="566"/>
      <c r="O147" s="1373"/>
      <c r="P147" s="612"/>
      <c r="Q147" s="612"/>
      <c r="R147" s="613"/>
      <c r="S147" s="612"/>
      <c r="T147" s="614"/>
      <c r="U147" s="615"/>
      <c r="V147" s="974">
        <f>REGV!AI147</f>
        <v>84.510187760178098</v>
      </c>
      <c r="W147" s="615"/>
      <c r="X147" s="607"/>
      <c r="Y147" s="608"/>
      <c r="Z147" s="609"/>
      <c r="AA147" s="566"/>
      <c r="AB147" s="1373"/>
      <c r="AC147" s="612"/>
      <c r="AD147" s="612"/>
      <c r="AE147" s="613"/>
      <c r="AF147" s="612"/>
      <c r="AG147" s="614"/>
      <c r="AH147" s="615"/>
      <c r="AI147" s="975">
        <f>REGV!BJ147</f>
        <v>1357.075087230533</v>
      </c>
      <c r="AJ147" s="615"/>
      <c r="AK147" s="607"/>
      <c r="AL147" s="608"/>
      <c r="AM147" s="609"/>
      <c r="AN147" s="566"/>
      <c r="AO147" s="566"/>
    </row>
    <row r="148" spans="1:41" s="567" customFormat="1" ht="13.8" x14ac:dyDescent="0.25">
      <c r="A148" s="983">
        <f>REGV!A148</f>
        <v>2005.06</v>
      </c>
      <c r="B148" s="612"/>
      <c r="C148" s="612"/>
      <c r="D148" s="612"/>
      <c r="E148" s="613"/>
      <c r="F148" s="612"/>
      <c r="G148" s="614"/>
      <c r="H148" s="615"/>
      <c r="I148" s="974">
        <f>REGV!H148</f>
        <v>33.631665806083525</v>
      </c>
      <c r="J148" s="615"/>
      <c r="K148" s="607"/>
      <c r="L148" s="608"/>
      <c r="M148" s="609"/>
      <c r="N148" s="566"/>
      <c r="O148" s="1373"/>
      <c r="P148" s="612"/>
      <c r="Q148" s="612"/>
      <c r="R148" s="613"/>
      <c r="S148" s="612"/>
      <c r="T148" s="614"/>
      <c r="U148" s="615"/>
      <c r="V148" s="974">
        <f>REGV!AI148</f>
        <v>85.405664591453757</v>
      </c>
      <c r="W148" s="615"/>
      <c r="X148" s="607"/>
      <c r="Y148" s="608"/>
      <c r="Z148" s="609"/>
      <c r="AA148" s="566"/>
      <c r="AB148" s="1373"/>
      <c r="AC148" s="612"/>
      <c r="AD148" s="612"/>
      <c r="AE148" s="613"/>
      <c r="AF148" s="612"/>
      <c r="AG148" s="614"/>
      <c r="AH148" s="615"/>
      <c r="AI148" s="975">
        <f>REGV!BJ148</f>
        <v>1392.6252341192244</v>
      </c>
      <c r="AJ148" s="615"/>
      <c r="AK148" s="607"/>
      <c r="AL148" s="608"/>
      <c r="AM148" s="609"/>
      <c r="AN148" s="566"/>
      <c r="AO148" s="566"/>
    </row>
    <row r="149" spans="1:41" s="567" customFormat="1" ht="13.8" x14ac:dyDescent="0.25">
      <c r="A149" s="983">
        <f>REGV!A149</f>
        <v>2005.07</v>
      </c>
      <c r="B149" s="612"/>
      <c r="C149" s="612"/>
      <c r="D149" s="612"/>
      <c r="E149" s="613"/>
      <c r="F149" s="612"/>
      <c r="G149" s="614"/>
      <c r="H149" s="615"/>
      <c r="I149" s="974">
        <f>REGV!H149</f>
        <v>33.629156145043623</v>
      </c>
      <c r="J149" s="615"/>
      <c r="K149" s="607"/>
      <c r="L149" s="608"/>
      <c r="M149" s="609"/>
      <c r="N149" s="566"/>
      <c r="O149" s="1373"/>
      <c r="P149" s="612"/>
      <c r="Q149" s="612"/>
      <c r="R149" s="613"/>
      <c r="S149" s="612"/>
      <c r="T149" s="614"/>
      <c r="U149" s="615"/>
      <c r="V149" s="974">
        <f>REGV!AI149</f>
        <v>85.245680990708138</v>
      </c>
      <c r="W149" s="615"/>
      <c r="X149" s="607"/>
      <c r="Y149" s="608"/>
      <c r="Z149" s="609"/>
      <c r="AA149" s="566"/>
      <c r="AB149" s="1373"/>
      <c r="AC149" s="612"/>
      <c r="AD149" s="612"/>
      <c r="AE149" s="613"/>
      <c r="AF149" s="612"/>
      <c r="AG149" s="614"/>
      <c r="AH149" s="615"/>
      <c r="AI149" s="975">
        <f>REGV!BJ149</f>
        <v>1439.9201218379078</v>
      </c>
      <c r="AJ149" s="615"/>
      <c r="AK149" s="607"/>
      <c r="AL149" s="608"/>
      <c r="AM149" s="609"/>
      <c r="AN149" s="566"/>
      <c r="AO149" s="566"/>
    </row>
    <row r="150" spans="1:41" s="567" customFormat="1" ht="13.8" x14ac:dyDescent="0.25">
      <c r="A150" s="983">
        <f>REGV!A150</f>
        <v>2005.08</v>
      </c>
      <c r="B150" s="612"/>
      <c r="C150" s="612"/>
      <c r="D150" s="612"/>
      <c r="E150" s="613"/>
      <c r="F150" s="612"/>
      <c r="G150" s="614"/>
      <c r="H150" s="615"/>
      <c r="I150" s="974">
        <f>REGV!H150</f>
        <v>33.494054413800214</v>
      </c>
      <c r="J150" s="615"/>
      <c r="K150" s="607"/>
      <c r="L150" s="608"/>
      <c r="M150" s="609"/>
      <c r="N150" s="566"/>
      <c r="O150" s="1373"/>
      <c r="P150" s="612"/>
      <c r="Q150" s="612"/>
      <c r="R150" s="613"/>
      <c r="S150" s="612"/>
      <c r="T150" s="614"/>
      <c r="U150" s="615"/>
      <c r="V150" s="974">
        <f>REGV!AI150</f>
        <v>85.475359240695227</v>
      </c>
      <c r="W150" s="615"/>
      <c r="X150" s="607"/>
      <c r="Y150" s="608"/>
      <c r="Z150" s="609"/>
      <c r="AA150" s="566"/>
      <c r="AB150" s="1373"/>
      <c r="AC150" s="612"/>
      <c r="AD150" s="612"/>
      <c r="AE150" s="613"/>
      <c r="AF150" s="612"/>
      <c r="AG150" s="614"/>
      <c r="AH150" s="615"/>
      <c r="AI150" s="975">
        <f>REGV!BJ150</f>
        <v>1437.2490203438583</v>
      </c>
      <c r="AJ150" s="615"/>
      <c r="AK150" s="607"/>
      <c r="AL150" s="608"/>
      <c r="AM150" s="609"/>
      <c r="AN150" s="566"/>
      <c r="AO150" s="566"/>
    </row>
    <row r="151" spans="1:41" s="567" customFormat="1" ht="13.8" x14ac:dyDescent="0.25">
      <c r="A151" s="983">
        <f>REGV!A151</f>
        <v>2005.09</v>
      </c>
      <c r="B151" s="612"/>
      <c r="C151" s="612"/>
      <c r="D151" s="612"/>
      <c r="E151" s="613"/>
      <c r="F151" s="612"/>
      <c r="G151" s="614"/>
      <c r="H151" s="615"/>
      <c r="I151" s="974">
        <f>REGV!H151</f>
        <v>34.060926665523539</v>
      </c>
      <c r="J151" s="615"/>
      <c r="K151" s="607"/>
      <c r="L151" s="608"/>
      <c r="M151" s="609"/>
      <c r="N151" s="566"/>
      <c r="O151" s="1373"/>
      <c r="P151" s="612"/>
      <c r="Q151" s="612"/>
      <c r="R151" s="613"/>
      <c r="S151" s="612"/>
      <c r="T151" s="614"/>
      <c r="U151" s="615"/>
      <c r="V151" s="974">
        <f>REGV!AI151</f>
        <v>87.572840067712107</v>
      </c>
      <c r="W151" s="615"/>
      <c r="X151" s="607"/>
      <c r="Y151" s="608"/>
      <c r="Z151" s="609"/>
      <c r="AA151" s="566"/>
      <c r="AB151" s="1373"/>
      <c r="AC151" s="612"/>
      <c r="AD151" s="612"/>
      <c r="AE151" s="613"/>
      <c r="AF151" s="612"/>
      <c r="AG151" s="614"/>
      <c r="AH151" s="615"/>
      <c r="AI151" s="975">
        <f>REGV!BJ151</f>
        <v>1451.3517744639653</v>
      </c>
      <c r="AJ151" s="615"/>
      <c r="AK151" s="607"/>
      <c r="AL151" s="608"/>
      <c r="AM151" s="609"/>
      <c r="AN151" s="566"/>
      <c r="AO151" s="566"/>
    </row>
    <row r="152" spans="1:41" s="567" customFormat="1" ht="13.8" x14ac:dyDescent="0.25">
      <c r="A152" s="983">
        <f>REGV!A152</f>
        <v>2005.1</v>
      </c>
      <c r="B152" s="612"/>
      <c r="C152" s="612"/>
      <c r="D152" s="612"/>
      <c r="E152" s="613"/>
      <c r="F152" s="612"/>
      <c r="G152" s="614"/>
      <c r="H152" s="615"/>
      <c r="I152" s="974">
        <f>REGV!H152</f>
        <v>34.826985717968554</v>
      </c>
      <c r="J152" s="615"/>
      <c r="K152" s="607"/>
      <c r="L152" s="608"/>
      <c r="M152" s="609"/>
      <c r="N152" s="566"/>
      <c r="O152" s="1373"/>
      <c r="P152" s="612"/>
      <c r="Q152" s="612"/>
      <c r="R152" s="613"/>
      <c r="S152" s="612"/>
      <c r="T152" s="614"/>
      <c r="U152" s="615"/>
      <c r="V152" s="974">
        <f>REGV!AI152</f>
        <v>90.542440781016154</v>
      </c>
      <c r="W152" s="615"/>
      <c r="X152" s="607"/>
      <c r="Y152" s="608"/>
      <c r="Z152" s="609"/>
      <c r="AA152" s="566"/>
      <c r="AB152" s="1373"/>
      <c r="AC152" s="612"/>
      <c r="AD152" s="612"/>
      <c r="AE152" s="613"/>
      <c r="AF152" s="612"/>
      <c r="AG152" s="614"/>
      <c r="AH152" s="615"/>
      <c r="AI152" s="975">
        <f>REGV!BJ152</f>
        <v>1474.1686591684681</v>
      </c>
      <c r="AJ152" s="615"/>
      <c r="AK152" s="607"/>
      <c r="AL152" s="608"/>
      <c r="AM152" s="609"/>
      <c r="AN152" s="566"/>
      <c r="AO152" s="566"/>
    </row>
    <row r="153" spans="1:41" s="567" customFormat="1" ht="13.8" x14ac:dyDescent="0.25">
      <c r="A153" s="983">
        <f>REGV!A153</f>
        <v>2005.11</v>
      </c>
      <c r="B153" s="612"/>
      <c r="C153" s="612"/>
      <c r="D153" s="612"/>
      <c r="E153" s="613"/>
      <c r="F153" s="612"/>
      <c r="G153" s="614"/>
      <c r="H153" s="615"/>
      <c r="I153" s="974">
        <f>REGV!H153</f>
        <v>35.653856059910588</v>
      </c>
      <c r="J153" s="615"/>
      <c r="K153" s="607"/>
      <c r="L153" s="608"/>
      <c r="M153" s="609"/>
      <c r="N153" s="566"/>
      <c r="O153" s="1373"/>
      <c r="P153" s="612"/>
      <c r="Q153" s="612"/>
      <c r="R153" s="613"/>
      <c r="S153" s="612"/>
      <c r="T153" s="614"/>
      <c r="U153" s="615"/>
      <c r="V153" s="974">
        <f>REGV!AI153</f>
        <v>90.109253076802716</v>
      </c>
      <c r="W153" s="615"/>
      <c r="X153" s="607"/>
      <c r="Y153" s="608"/>
      <c r="Z153" s="609"/>
      <c r="AA153" s="566"/>
      <c r="AB153" s="1373"/>
      <c r="AC153" s="612"/>
      <c r="AD153" s="612"/>
      <c r="AE153" s="613"/>
      <c r="AF153" s="612"/>
      <c r="AG153" s="614"/>
      <c r="AH153" s="615"/>
      <c r="AI153" s="975">
        <f>REGV!BJ153</f>
        <v>1437.8884090592815</v>
      </c>
      <c r="AJ153" s="615"/>
      <c r="AK153" s="607"/>
      <c r="AL153" s="608"/>
      <c r="AM153" s="609"/>
      <c r="AN153" s="566"/>
      <c r="AO153" s="566"/>
    </row>
    <row r="154" spans="1:41" s="567" customFormat="1" ht="13.8" x14ac:dyDescent="0.25">
      <c r="A154" s="983">
        <f>REGV!A154</f>
        <v>2005.12</v>
      </c>
      <c r="B154" s="612"/>
      <c r="C154" s="612"/>
      <c r="D154" s="612"/>
      <c r="E154" s="613"/>
      <c r="F154" s="612"/>
      <c r="G154" s="614"/>
      <c r="H154" s="615"/>
      <c r="I154" s="974">
        <f>REGV!H154</f>
        <v>36.525868991542303</v>
      </c>
      <c r="J154" s="615"/>
      <c r="K154" s="607"/>
      <c r="L154" s="608"/>
      <c r="M154" s="609"/>
      <c r="N154" s="566"/>
      <c r="O154" s="1373"/>
      <c r="P154" s="612"/>
      <c r="Q154" s="612"/>
      <c r="R154" s="613"/>
      <c r="S154" s="612"/>
      <c r="T154" s="614"/>
      <c r="U154" s="615"/>
      <c r="V154" s="974">
        <f>REGV!AI154</f>
        <v>90.176074505717139</v>
      </c>
      <c r="W154" s="615"/>
      <c r="X154" s="607"/>
      <c r="Y154" s="608"/>
      <c r="Z154" s="609"/>
      <c r="AA154" s="566"/>
      <c r="AB154" s="1373"/>
      <c r="AC154" s="612"/>
      <c r="AD154" s="612"/>
      <c r="AE154" s="613"/>
      <c r="AF154" s="612"/>
      <c r="AG154" s="614"/>
      <c r="AH154" s="615"/>
      <c r="AI154" s="975">
        <f>REGV!BJ154</f>
        <v>1387.5351940841724</v>
      </c>
      <c r="AJ154" s="615"/>
      <c r="AK154" s="607"/>
      <c r="AL154" s="608"/>
      <c r="AM154" s="609"/>
      <c r="AN154" s="566"/>
      <c r="AO154" s="566"/>
    </row>
    <row r="155" spans="1:41" s="567" customFormat="1" ht="13.8" x14ac:dyDescent="0.25">
      <c r="A155" s="983">
        <f>REGV!A155</f>
        <v>2006.01</v>
      </c>
      <c r="B155" s="612"/>
      <c r="C155" s="612"/>
      <c r="D155" s="612"/>
      <c r="E155" s="613"/>
      <c r="F155" s="612"/>
      <c r="G155" s="614"/>
      <c r="H155" s="615"/>
      <c r="I155" s="974">
        <f>REGV!H155</f>
        <v>37.119863567934807</v>
      </c>
      <c r="J155" s="615"/>
      <c r="K155" s="607"/>
      <c r="L155" s="608"/>
      <c r="M155" s="609"/>
      <c r="N155" s="566"/>
      <c r="O155" s="1373"/>
      <c r="P155" s="612"/>
      <c r="Q155" s="612"/>
      <c r="R155" s="613"/>
      <c r="S155" s="612"/>
      <c r="T155" s="614"/>
      <c r="U155" s="615"/>
      <c r="V155" s="974">
        <f>REGV!AI155</f>
        <v>94.308391750417726</v>
      </c>
      <c r="W155" s="615"/>
      <c r="X155" s="607"/>
      <c r="Y155" s="608"/>
      <c r="Z155" s="609"/>
      <c r="AA155" s="566"/>
      <c r="AB155" s="1373"/>
      <c r="AC155" s="612"/>
      <c r="AD155" s="612"/>
      <c r="AE155" s="613"/>
      <c r="AF155" s="612"/>
      <c r="AG155" s="614"/>
      <c r="AH155" s="615"/>
      <c r="AI155" s="975">
        <f>REGV!BJ155</f>
        <v>1343.0955038506731</v>
      </c>
      <c r="AJ155" s="615"/>
      <c r="AK155" s="607"/>
      <c r="AL155" s="608"/>
      <c r="AM155" s="609"/>
      <c r="AN155" s="566"/>
      <c r="AO155" s="566"/>
    </row>
    <row r="156" spans="1:41" s="567" customFormat="1" ht="13.8" x14ac:dyDescent="0.25">
      <c r="A156" s="983">
        <f>REGV!A156</f>
        <v>2006.02</v>
      </c>
      <c r="B156" s="612"/>
      <c r="C156" s="612"/>
      <c r="D156" s="612"/>
      <c r="E156" s="613"/>
      <c r="F156" s="612"/>
      <c r="G156" s="614"/>
      <c r="H156" s="615"/>
      <c r="I156" s="974">
        <f>REGV!H156</f>
        <v>37.515232127085916</v>
      </c>
      <c r="J156" s="615"/>
      <c r="K156" s="607"/>
      <c r="L156" s="608"/>
      <c r="M156" s="609"/>
      <c r="N156" s="566"/>
      <c r="O156" s="1373"/>
      <c r="P156" s="612"/>
      <c r="Q156" s="612"/>
      <c r="R156" s="613"/>
      <c r="S156" s="612"/>
      <c r="T156" s="614"/>
      <c r="U156" s="615"/>
      <c r="V156" s="974">
        <f>REGV!AI156</f>
        <v>96.371866154871498</v>
      </c>
      <c r="W156" s="615"/>
      <c r="X156" s="607"/>
      <c r="Y156" s="608"/>
      <c r="Z156" s="609"/>
      <c r="AA156" s="566"/>
      <c r="AB156" s="1373"/>
      <c r="AC156" s="612"/>
      <c r="AD156" s="612"/>
      <c r="AE156" s="613"/>
      <c r="AF156" s="612"/>
      <c r="AG156" s="614"/>
      <c r="AH156" s="615"/>
      <c r="AI156" s="975">
        <f>REGV!BJ156</f>
        <v>1303.7223704629828</v>
      </c>
      <c r="AJ156" s="615"/>
      <c r="AK156" s="607"/>
      <c r="AL156" s="608"/>
      <c r="AM156" s="609"/>
      <c r="AN156" s="566"/>
      <c r="AO156" s="566"/>
    </row>
    <row r="157" spans="1:41" s="567" customFormat="1" ht="13.8" x14ac:dyDescent="0.25">
      <c r="A157" s="983">
        <f>REGV!A157</f>
        <v>2006.03</v>
      </c>
      <c r="B157" s="612"/>
      <c r="C157" s="612"/>
      <c r="D157" s="612"/>
      <c r="E157" s="613"/>
      <c r="F157" s="612"/>
      <c r="G157" s="614"/>
      <c r="H157" s="615"/>
      <c r="I157" s="974">
        <f>REGV!H157</f>
        <v>38.064166208209222</v>
      </c>
      <c r="J157" s="615"/>
      <c r="K157" s="607"/>
      <c r="L157" s="608"/>
      <c r="M157" s="609"/>
      <c r="N157" s="566"/>
      <c r="O157" s="1373"/>
      <c r="P157" s="612"/>
      <c r="Q157" s="612"/>
      <c r="R157" s="613"/>
      <c r="S157" s="612"/>
      <c r="T157" s="614"/>
      <c r="U157" s="615"/>
      <c r="V157" s="974">
        <f>REGV!AI157</f>
        <v>98.175668836109281</v>
      </c>
      <c r="W157" s="615"/>
      <c r="X157" s="607"/>
      <c r="Y157" s="608"/>
      <c r="Z157" s="609"/>
      <c r="AA157" s="566"/>
      <c r="AB157" s="1373"/>
      <c r="AC157" s="612"/>
      <c r="AD157" s="612"/>
      <c r="AE157" s="613"/>
      <c r="AF157" s="612"/>
      <c r="AG157" s="614"/>
      <c r="AH157" s="615"/>
      <c r="AI157" s="975">
        <f>REGV!BJ157</f>
        <v>1293.7471214065472</v>
      </c>
      <c r="AJ157" s="615"/>
      <c r="AK157" s="607"/>
      <c r="AL157" s="608"/>
      <c r="AM157" s="609"/>
      <c r="AN157" s="566"/>
      <c r="AO157" s="566"/>
    </row>
    <row r="158" spans="1:41" s="567" customFormat="1" ht="13.8" x14ac:dyDescent="0.25">
      <c r="A158" s="983">
        <f>REGV!A158</f>
        <v>2006.04</v>
      </c>
      <c r="B158" s="612"/>
      <c r="C158" s="612"/>
      <c r="D158" s="612"/>
      <c r="E158" s="613"/>
      <c r="F158" s="612"/>
      <c r="G158" s="614"/>
      <c r="H158" s="615"/>
      <c r="I158" s="974">
        <f>REGV!H158</f>
        <v>38.203904523121111</v>
      </c>
      <c r="J158" s="615"/>
      <c r="K158" s="607"/>
      <c r="L158" s="608"/>
      <c r="M158" s="609"/>
      <c r="N158" s="566"/>
      <c r="O158" s="1373"/>
      <c r="P158" s="612"/>
      <c r="Q158" s="612"/>
      <c r="R158" s="613"/>
      <c r="S158" s="612"/>
      <c r="T158" s="614"/>
      <c r="U158" s="615"/>
      <c r="V158" s="974">
        <f>REGV!AI158</f>
        <v>101.58437244849362</v>
      </c>
      <c r="W158" s="615"/>
      <c r="X158" s="607"/>
      <c r="Y158" s="608"/>
      <c r="Z158" s="609"/>
      <c r="AA158" s="566"/>
      <c r="AB158" s="1373"/>
      <c r="AC158" s="612"/>
      <c r="AD158" s="612"/>
      <c r="AE158" s="613"/>
      <c r="AF158" s="612"/>
      <c r="AG158" s="614"/>
      <c r="AH158" s="615"/>
      <c r="AI158" s="975">
        <f>REGV!BJ158</f>
        <v>1308.5066652405649</v>
      </c>
      <c r="AJ158" s="615"/>
      <c r="AK158" s="607"/>
      <c r="AL158" s="608"/>
      <c r="AM158" s="609"/>
      <c r="AN158" s="566"/>
      <c r="AO158" s="566"/>
    </row>
    <row r="159" spans="1:41" s="567" customFormat="1" ht="13.8" x14ac:dyDescent="0.25">
      <c r="A159" s="983">
        <f>REGV!A159</f>
        <v>2006.05</v>
      </c>
      <c r="B159" s="612"/>
      <c r="C159" s="612"/>
      <c r="D159" s="612"/>
      <c r="E159" s="613"/>
      <c r="F159" s="612"/>
      <c r="G159" s="614"/>
      <c r="H159" s="615"/>
      <c r="I159" s="974">
        <f>REGV!H159</f>
        <v>37.681847112087951</v>
      </c>
      <c r="J159" s="615"/>
      <c r="K159" s="607"/>
      <c r="L159" s="608"/>
      <c r="M159" s="609"/>
      <c r="N159" s="566"/>
      <c r="O159" s="1373"/>
      <c r="P159" s="612"/>
      <c r="Q159" s="612"/>
      <c r="R159" s="613"/>
      <c r="S159" s="612"/>
      <c r="T159" s="614"/>
      <c r="U159" s="615"/>
      <c r="V159" s="974">
        <f>REGV!AI159</f>
        <v>101.61456925876041</v>
      </c>
      <c r="W159" s="615"/>
      <c r="X159" s="607"/>
      <c r="Y159" s="608"/>
      <c r="Z159" s="609"/>
      <c r="AA159" s="566"/>
      <c r="AB159" s="1373"/>
      <c r="AC159" s="612"/>
      <c r="AD159" s="612"/>
      <c r="AE159" s="613"/>
      <c r="AF159" s="612"/>
      <c r="AG159" s="614"/>
      <c r="AH159" s="615"/>
      <c r="AI159" s="975">
        <f>REGV!BJ159</f>
        <v>1318.115451785661</v>
      </c>
      <c r="AJ159" s="615"/>
      <c r="AK159" s="607"/>
      <c r="AL159" s="608"/>
      <c r="AM159" s="609"/>
      <c r="AN159" s="566"/>
      <c r="AO159" s="566"/>
    </row>
    <row r="160" spans="1:41" s="567" customFormat="1" ht="13.8" x14ac:dyDescent="0.25">
      <c r="A160" s="983">
        <f>REGV!A160</f>
        <v>2006.06</v>
      </c>
      <c r="B160" s="612"/>
      <c r="C160" s="612"/>
      <c r="D160" s="612"/>
      <c r="E160" s="613"/>
      <c r="F160" s="612"/>
      <c r="G160" s="614"/>
      <c r="H160" s="615"/>
      <c r="I160" s="974">
        <f>REGV!H160</f>
        <v>37.282733355599824</v>
      </c>
      <c r="J160" s="615"/>
      <c r="K160" s="607"/>
      <c r="L160" s="608"/>
      <c r="M160" s="609"/>
      <c r="N160" s="566"/>
      <c r="O160" s="1373"/>
      <c r="P160" s="612"/>
      <c r="Q160" s="612"/>
      <c r="R160" s="613"/>
      <c r="S160" s="612"/>
      <c r="T160" s="614"/>
      <c r="U160" s="615"/>
      <c r="V160" s="974">
        <f>REGV!AI160</f>
        <v>101.49331397388409</v>
      </c>
      <c r="W160" s="615"/>
      <c r="X160" s="607"/>
      <c r="Y160" s="608"/>
      <c r="Z160" s="609"/>
      <c r="AA160" s="566"/>
      <c r="AB160" s="1373"/>
      <c r="AC160" s="612"/>
      <c r="AD160" s="612"/>
      <c r="AE160" s="613"/>
      <c r="AF160" s="612"/>
      <c r="AG160" s="614"/>
      <c r="AH160" s="615"/>
      <c r="AI160" s="975">
        <f>REGV!BJ160</f>
        <v>1312.4243495199305</v>
      </c>
      <c r="AJ160" s="615"/>
      <c r="AK160" s="607"/>
      <c r="AL160" s="608"/>
      <c r="AM160" s="609"/>
      <c r="AN160" s="566"/>
      <c r="AO160" s="566"/>
    </row>
    <row r="161" spans="1:41" s="567" customFormat="1" ht="13.8" x14ac:dyDescent="0.25">
      <c r="A161" s="983">
        <f>REGV!A161</f>
        <v>2006.07</v>
      </c>
      <c r="B161" s="612"/>
      <c r="C161" s="612"/>
      <c r="D161" s="612"/>
      <c r="E161" s="613"/>
      <c r="F161" s="612"/>
      <c r="G161" s="614"/>
      <c r="H161" s="615"/>
      <c r="I161" s="974">
        <f>REGV!H161</f>
        <v>37.109727416792573</v>
      </c>
      <c r="J161" s="615"/>
      <c r="K161" s="607"/>
      <c r="L161" s="608"/>
      <c r="M161" s="609"/>
      <c r="N161" s="566"/>
      <c r="O161" s="1373"/>
      <c r="P161" s="612"/>
      <c r="Q161" s="612"/>
      <c r="R161" s="613"/>
      <c r="S161" s="612"/>
      <c r="T161" s="614"/>
      <c r="U161" s="615"/>
      <c r="V161" s="974">
        <f>REGV!AI161</f>
        <v>103.25593101948617</v>
      </c>
      <c r="W161" s="615"/>
      <c r="X161" s="607"/>
      <c r="Y161" s="608"/>
      <c r="Z161" s="609"/>
      <c r="AA161" s="566"/>
      <c r="AB161" s="1373"/>
      <c r="AC161" s="612"/>
      <c r="AD161" s="612"/>
      <c r="AE161" s="613"/>
      <c r="AF161" s="612"/>
      <c r="AG161" s="614"/>
      <c r="AH161" s="615"/>
      <c r="AI161" s="975">
        <f>REGV!BJ161</f>
        <v>1305.0800535307412</v>
      </c>
      <c r="AJ161" s="615"/>
      <c r="AK161" s="607"/>
      <c r="AL161" s="608"/>
      <c r="AM161" s="609"/>
      <c r="AN161" s="566"/>
      <c r="AO161" s="566"/>
    </row>
    <row r="162" spans="1:41" s="567" customFormat="1" ht="13.8" x14ac:dyDescent="0.25">
      <c r="A162" s="983">
        <f>REGV!A162</f>
        <v>2006.08</v>
      </c>
      <c r="B162" s="612"/>
      <c r="C162" s="612"/>
      <c r="D162" s="612"/>
      <c r="E162" s="613"/>
      <c r="F162" s="612"/>
      <c r="G162" s="614"/>
      <c r="H162" s="615"/>
      <c r="I162" s="974">
        <f>REGV!H162</f>
        <v>37.62807044217945</v>
      </c>
      <c r="J162" s="615"/>
      <c r="K162" s="607"/>
      <c r="L162" s="608"/>
      <c r="M162" s="609"/>
      <c r="N162" s="566"/>
      <c r="O162" s="1373"/>
      <c r="P162" s="612"/>
      <c r="Q162" s="612"/>
      <c r="R162" s="613"/>
      <c r="S162" s="612"/>
      <c r="T162" s="614"/>
      <c r="U162" s="615"/>
      <c r="V162" s="974">
        <f>REGV!AI162</f>
        <v>103.2214832574503</v>
      </c>
      <c r="W162" s="615"/>
      <c r="X162" s="607"/>
      <c r="Y162" s="608"/>
      <c r="Z162" s="609"/>
      <c r="AA162" s="566"/>
      <c r="AB162" s="1373"/>
      <c r="AC162" s="612"/>
      <c r="AD162" s="612"/>
      <c r="AE162" s="613"/>
      <c r="AF162" s="612"/>
      <c r="AG162" s="614"/>
      <c r="AH162" s="615"/>
      <c r="AI162" s="975">
        <f>REGV!BJ162</f>
        <v>1291.9407510719352</v>
      </c>
      <c r="AJ162" s="615"/>
      <c r="AK162" s="607"/>
      <c r="AL162" s="608"/>
      <c r="AM162" s="609"/>
      <c r="AN162" s="566"/>
      <c r="AO162" s="566"/>
    </row>
    <row r="163" spans="1:41" s="567" customFormat="1" ht="13.8" x14ac:dyDescent="0.25">
      <c r="A163" s="983">
        <f>REGV!A163</f>
        <v>2006.09</v>
      </c>
      <c r="B163" s="612"/>
      <c r="C163" s="612"/>
      <c r="D163" s="612"/>
      <c r="E163" s="613"/>
      <c r="F163" s="612"/>
      <c r="G163" s="614"/>
      <c r="H163" s="615"/>
      <c r="I163" s="974">
        <f>REGV!H163</f>
        <v>38.548779036746296</v>
      </c>
      <c r="J163" s="615"/>
      <c r="K163" s="607"/>
      <c r="L163" s="608"/>
      <c r="M163" s="609"/>
      <c r="N163" s="566"/>
      <c r="O163" s="1373"/>
      <c r="P163" s="612"/>
      <c r="Q163" s="612"/>
      <c r="R163" s="613"/>
      <c r="S163" s="612"/>
      <c r="T163" s="614"/>
      <c r="U163" s="615"/>
      <c r="V163" s="974">
        <f>REGV!AI163</f>
        <v>101.42509753297718</v>
      </c>
      <c r="W163" s="615"/>
      <c r="X163" s="607"/>
      <c r="Y163" s="608"/>
      <c r="Z163" s="609"/>
      <c r="AA163" s="566"/>
      <c r="AB163" s="1373"/>
      <c r="AC163" s="612"/>
      <c r="AD163" s="612"/>
      <c r="AE163" s="613"/>
      <c r="AF163" s="612"/>
      <c r="AG163" s="614"/>
      <c r="AH163" s="615"/>
      <c r="AI163" s="975">
        <f>REGV!BJ163</f>
        <v>1283.9606158399479</v>
      </c>
      <c r="AJ163" s="615"/>
      <c r="AK163" s="607"/>
      <c r="AL163" s="608"/>
      <c r="AM163" s="609"/>
      <c r="AN163" s="566"/>
      <c r="AO163" s="566"/>
    </row>
    <row r="164" spans="1:41" s="567" customFormat="1" ht="13.8" x14ac:dyDescent="0.25">
      <c r="A164" s="983">
        <f>REGV!A164</f>
        <v>2006.1</v>
      </c>
      <c r="B164" s="612"/>
      <c r="C164" s="612"/>
      <c r="D164" s="612"/>
      <c r="E164" s="613"/>
      <c r="F164" s="612"/>
      <c r="G164" s="614"/>
      <c r="H164" s="615"/>
      <c r="I164" s="974">
        <f>REGV!H164</f>
        <v>39.266208976607949</v>
      </c>
      <c r="J164" s="615"/>
      <c r="K164" s="607"/>
      <c r="L164" s="608"/>
      <c r="M164" s="609"/>
      <c r="N164" s="566"/>
      <c r="O164" s="1373"/>
      <c r="P164" s="612"/>
      <c r="Q164" s="612"/>
      <c r="R164" s="613"/>
      <c r="S164" s="612"/>
      <c r="T164" s="614"/>
      <c r="U164" s="615"/>
      <c r="V164" s="974">
        <f>REGV!AI164</f>
        <v>101.33395831036702</v>
      </c>
      <c r="W164" s="615"/>
      <c r="X164" s="607"/>
      <c r="Y164" s="608"/>
      <c r="Z164" s="609"/>
      <c r="AA164" s="566"/>
      <c r="AB164" s="1373"/>
      <c r="AC164" s="612"/>
      <c r="AD164" s="612"/>
      <c r="AE164" s="613"/>
      <c r="AF164" s="612"/>
      <c r="AG164" s="614"/>
      <c r="AH164" s="615"/>
      <c r="AI164" s="975">
        <f>REGV!BJ164</f>
        <v>1298.1495085176923</v>
      </c>
      <c r="AJ164" s="615"/>
      <c r="AK164" s="607"/>
      <c r="AL164" s="608"/>
      <c r="AM164" s="609"/>
      <c r="AN164" s="566"/>
      <c r="AO164" s="566"/>
    </row>
    <row r="165" spans="1:41" s="567" customFormat="1" ht="13.8" x14ac:dyDescent="0.25">
      <c r="A165" s="983">
        <f>REGV!A165</f>
        <v>2006.11</v>
      </c>
      <c r="B165" s="612"/>
      <c r="C165" s="612"/>
      <c r="D165" s="612"/>
      <c r="E165" s="613"/>
      <c r="F165" s="612"/>
      <c r="G165" s="614"/>
      <c r="H165" s="615"/>
      <c r="I165" s="974">
        <f>REGV!H165</f>
        <v>40.551406079569418</v>
      </c>
      <c r="J165" s="615"/>
      <c r="K165" s="607"/>
      <c r="L165" s="608"/>
      <c r="M165" s="609"/>
      <c r="N165" s="566"/>
      <c r="O165" s="1373"/>
      <c r="P165" s="612"/>
      <c r="Q165" s="612"/>
      <c r="R165" s="613"/>
      <c r="S165" s="612"/>
      <c r="T165" s="614"/>
      <c r="U165" s="615"/>
      <c r="V165" s="974">
        <f>REGV!AI165</f>
        <v>103.16400264864421</v>
      </c>
      <c r="W165" s="615"/>
      <c r="X165" s="607"/>
      <c r="Y165" s="608"/>
      <c r="Z165" s="609"/>
      <c r="AA165" s="566"/>
      <c r="AB165" s="1373"/>
      <c r="AC165" s="612"/>
      <c r="AD165" s="612"/>
      <c r="AE165" s="613"/>
      <c r="AF165" s="612"/>
      <c r="AG165" s="614"/>
      <c r="AH165" s="615"/>
      <c r="AI165" s="975">
        <f>REGV!BJ165</f>
        <v>1356.7717055238186</v>
      </c>
      <c r="AJ165" s="615"/>
      <c r="AK165" s="607"/>
      <c r="AL165" s="608"/>
      <c r="AM165" s="609"/>
      <c r="AN165" s="566"/>
      <c r="AO165" s="566"/>
    </row>
    <row r="166" spans="1:41" s="567" customFormat="1" ht="13.8" x14ac:dyDescent="0.25">
      <c r="A166" s="983">
        <f>REGV!A166</f>
        <v>2006.12</v>
      </c>
      <c r="B166" s="612"/>
      <c r="C166" s="612"/>
      <c r="D166" s="612"/>
      <c r="E166" s="613"/>
      <c r="F166" s="612"/>
      <c r="G166" s="614"/>
      <c r="H166" s="615"/>
      <c r="I166" s="974">
        <f>REGV!H166</f>
        <v>42.732795516146382</v>
      </c>
      <c r="J166" s="615"/>
      <c r="K166" s="607"/>
      <c r="L166" s="608"/>
      <c r="M166" s="609"/>
      <c r="N166" s="566"/>
      <c r="O166" s="1373"/>
      <c r="P166" s="612"/>
      <c r="Q166" s="612"/>
      <c r="R166" s="613"/>
      <c r="S166" s="612"/>
      <c r="T166" s="614"/>
      <c r="U166" s="615"/>
      <c r="V166" s="974">
        <f>REGV!AI166</f>
        <v>105.12923278851557</v>
      </c>
      <c r="W166" s="615"/>
      <c r="X166" s="607"/>
      <c r="Y166" s="608"/>
      <c r="Z166" s="609"/>
      <c r="AA166" s="566"/>
      <c r="AB166" s="1373"/>
      <c r="AC166" s="612"/>
      <c r="AD166" s="612"/>
      <c r="AE166" s="613"/>
      <c r="AF166" s="612"/>
      <c r="AG166" s="614"/>
      <c r="AH166" s="615"/>
      <c r="AI166" s="975">
        <f>REGV!BJ166</f>
        <v>1437.5490773067449</v>
      </c>
      <c r="AJ166" s="615"/>
      <c r="AK166" s="607"/>
      <c r="AL166" s="608"/>
      <c r="AM166" s="609"/>
      <c r="AN166" s="566"/>
      <c r="AO166" s="566"/>
    </row>
    <row r="167" spans="1:41" s="567" customFormat="1" ht="13.8" x14ac:dyDescent="0.25">
      <c r="A167" s="983">
        <f>REGV!A167</f>
        <v>2007.01</v>
      </c>
      <c r="B167" s="612"/>
      <c r="C167" s="612"/>
      <c r="D167" s="612"/>
      <c r="E167" s="613"/>
      <c r="F167" s="612"/>
      <c r="G167" s="614"/>
      <c r="H167" s="615"/>
      <c r="I167" s="974">
        <f>REGV!H167</f>
        <v>44.454209138233615</v>
      </c>
      <c r="J167" s="615"/>
      <c r="K167" s="607"/>
      <c r="L167" s="608"/>
      <c r="M167" s="609"/>
      <c r="N167" s="566"/>
      <c r="O167" s="1373"/>
      <c r="P167" s="612"/>
      <c r="Q167" s="612"/>
      <c r="R167" s="613"/>
      <c r="S167" s="612"/>
      <c r="T167" s="614"/>
      <c r="U167" s="615"/>
      <c r="V167" s="974">
        <f>REGV!AI167</f>
        <v>107.05316665927285</v>
      </c>
      <c r="W167" s="615"/>
      <c r="X167" s="607"/>
      <c r="Y167" s="608"/>
      <c r="Z167" s="609"/>
      <c r="AA167" s="566"/>
      <c r="AB167" s="1373"/>
      <c r="AC167" s="612"/>
      <c r="AD167" s="612"/>
      <c r="AE167" s="613"/>
      <c r="AF167" s="612"/>
      <c r="AG167" s="614"/>
      <c r="AH167" s="615"/>
      <c r="AI167" s="975">
        <f>REGV!BJ167</f>
        <v>1502.0347169469237</v>
      </c>
      <c r="AJ167" s="615"/>
      <c r="AK167" s="607"/>
      <c r="AL167" s="608"/>
      <c r="AM167" s="609"/>
      <c r="AN167" s="566"/>
      <c r="AO167" s="566"/>
    </row>
    <row r="168" spans="1:41" s="567" customFormat="1" ht="13.8" x14ac:dyDescent="0.25">
      <c r="A168" s="983">
        <f>REGV!A168</f>
        <v>2007.02</v>
      </c>
      <c r="B168" s="612"/>
      <c r="C168" s="612"/>
      <c r="D168" s="612"/>
      <c r="E168" s="613"/>
      <c r="F168" s="612"/>
      <c r="G168" s="614"/>
      <c r="H168" s="615"/>
      <c r="I168" s="974">
        <f>REGV!H168</f>
        <v>45.215361564840357</v>
      </c>
      <c r="J168" s="615"/>
      <c r="K168" s="607"/>
      <c r="L168" s="608"/>
      <c r="M168" s="609"/>
      <c r="N168" s="566"/>
      <c r="O168" s="1373"/>
      <c r="P168" s="612"/>
      <c r="Q168" s="612"/>
      <c r="R168" s="613"/>
      <c r="S168" s="612"/>
      <c r="T168" s="614"/>
      <c r="U168" s="615"/>
      <c r="V168" s="974">
        <f>REGV!AI168</f>
        <v>107.998406649934</v>
      </c>
      <c r="W168" s="615"/>
      <c r="X168" s="607"/>
      <c r="Y168" s="608"/>
      <c r="Z168" s="609"/>
      <c r="AA168" s="566"/>
      <c r="AB168" s="1373"/>
      <c r="AC168" s="612"/>
      <c r="AD168" s="612"/>
      <c r="AE168" s="613"/>
      <c r="AF168" s="612"/>
      <c r="AG168" s="614"/>
      <c r="AH168" s="615"/>
      <c r="AI168" s="975">
        <f>REGV!BJ168</f>
        <v>1580.9474461283955</v>
      </c>
      <c r="AJ168" s="615"/>
      <c r="AK168" s="607"/>
      <c r="AL168" s="608"/>
      <c r="AM168" s="609"/>
      <c r="AN168" s="566"/>
      <c r="AO168" s="566"/>
    </row>
    <row r="169" spans="1:41" s="567" customFormat="1" ht="13.8" x14ac:dyDescent="0.25">
      <c r="A169" s="983">
        <f>REGV!A169</f>
        <v>2007.03</v>
      </c>
      <c r="B169" s="612"/>
      <c r="C169" s="612"/>
      <c r="D169" s="612"/>
      <c r="E169" s="613"/>
      <c r="F169" s="612"/>
      <c r="G169" s="614"/>
      <c r="H169" s="615"/>
      <c r="I169" s="974">
        <f>REGV!H169</f>
        <v>45.682475626002514</v>
      </c>
      <c r="J169" s="615"/>
      <c r="K169" s="607"/>
      <c r="L169" s="608"/>
      <c r="M169" s="609"/>
      <c r="N169" s="566"/>
      <c r="O169" s="1373"/>
      <c r="P169" s="612"/>
      <c r="Q169" s="612"/>
      <c r="R169" s="613"/>
      <c r="S169" s="612"/>
      <c r="T169" s="614"/>
      <c r="U169" s="615"/>
      <c r="V169" s="974">
        <f>REGV!AI169</f>
        <v>108.28697626557742</v>
      </c>
      <c r="W169" s="615"/>
      <c r="X169" s="607"/>
      <c r="Y169" s="608"/>
      <c r="Z169" s="609"/>
      <c r="AA169" s="566"/>
      <c r="AB169" s="1373"/>
      <c r="AC169" s="612"/>
      <c r="AD169" s="612"/>
      <c r="AE169" s="613"/>
      <c r="AF169" s="612"/>
      <c r="AG169" s="614"/>
      <c r="AH169" s="615"/>
      <c r="AI169" s="975">
        <f>REGV!BJ169</f>
        <v>1644.1633957604311</v>
      </c>
      <c r="AJ169" s="615"/>
      <c r="AK169" s="607"/>
      <c r="AL169" s="608"/>
      <c r="AM169" s="609"/>
      <c r="AN169" s="566"/>
      <c r="AO169" s="566"/>
    </row>
    <row r="170" spans="1:41" s="567" customFormat="1" ht="13.8" x14ac:dyDescent="0.25">
      <c r="A170" s="983">
        <f>REGV!A170</f>
        <v>2007.04</v>
      </c>
      <c r="B170" s="612"/>
      <c r="C170" s="612"/>
      <c r="D170" s="612"/>
      <c r="E170" s="613"/>
      <c r="F170" s="612"/>
      <c r="G170" s="614"/>
      <c r="H170" s="615"/>
      <c r="I170" s="974">
        <f>REGV!H170</f>
        <v>45.645205077229463</v>
      </c>
      <c r="J170" s="615"/>
      <c r="K170" s="607"/>
      <c r="L170" s="608"/>
      <c r="M170" s="609"/>
      <c r="N170" s="566"/>
      <c r="O170" s="1373"/>
      <c r="P170" s="612"/>
      <c r="Q170" s="612"/>
      <c r="R170" s="613"/>
      <c r="S170" s="612"/>
      <c r="T170" s="614"/>
      <c r="U170" s="615"/>
      <c r="V170" s="974">
        <f>REGV!AI170</f>
        <v>108.69381240693372</v>
      </c>
      <c r="W170" s="615"/>
      <c r="X170" s="607"/>
      <c r="Y170" s="608"/>
      <c r="Z170" s="609"/>
      <c r="AA170" s="566"/>
      <c r="AB170" s="1373"/>
      <c r="AC170" s="612"/>
      <c r="AD170" s="612"/>
      <c r="AE170" s="613"/>
      <c r="AF170" s="612"/>
      <c r="AG170" s="614"/>
      <c r="AH170" s="615"/>
      <c r="AI170" s="975">
        <f>REGV!BJ170</f>
        <v>1638.3439129036201</v>
      </c>
      <c r="AJ170" s="615"/>
      <c r="AK170" s="607"/>
      <c r="AL170" s="608"/>
      <c r="AM170" s="609"/>
      <c r="AN170" s="566"/>
      <c r="AO170" s="566"/>
    </row>
    <row r="171" spans="1:41" s="567" customFormat="1" ht="13.8" x14ac:dyDescent="0.25">
      <c r="A171" s="983">
        <f>REGV!A171</f>
        <v>2007.05</v>
      </c>
      <c r="B171" s="612"/>
      <c r="C171" s="612"/>
      <c r="D171" s="612"/>
      <c r="E171" s="613"/>
      <c r="F171" s="612"/>
      <c r="G171" s="614"/>
      <c r="H171" s="615"/>
      <c r="I171" s="974">
        <f>REGV!H171</f>
        <v>45.518599543580855</v>
      </c>
      <c r="J171" s="615"/>
      <c r="K171" s="607"/>
      <c r="L171" s="608"/>
      <c r="M171" s="609"/>
      <c r="N171" s="566"/>
      <c r="O171" s="1373"/>
      <c r="P171" s="612"/>
      <c r="Q171" s="612"/>
      <c r="R171" s="613"/>
      <c r="S171" s="612"/>
      <c r="T171" s="614"/>
      <c r="U171" s="615"/>
      <c r="V171" s="974">
        <f>REGV!AI171</f>
        <v>108.6283837392761</v>
      </c>
      <c r="W171" s="615"/>
      <c r="X171" s="607"/>
      <c r="Y171" s="608"/>
      <c r="Z171" s="609"/>
      <c r="AA171" s="566"/>
      <c r="AB171" s="1373"/>
      <c r="AC171" s="612"/>
      <c r="AD171" s="612"/>
      <c r="AE171" s="613"/>
      <c r="AF171" s="612"/>
      <c r="AG171" s="614"/>
      <c r="AH171" s="615"/>
      <c r="AI171" s="975">
        <f>REGV!BJ171</f>
        <v>1611.4354437692086</v>
      </c>
      <c r="AJ171" s="615"/>
      <c r="AK171" s="607"/>
      <c r="AL171" s="608"/>
      <c r="AM171" s="609"/>
      <c r="AN171" s="566"/>
      <c r="AO171" s="566"/>
    </row>
    <row r="172" spans="1:41" s="567" customFormat="1" ht="13.8" x14ac:dyDescent="0.25">
      <c r="A172" s="983">
        <f>REGV!A172</f>
        <v>2007.06</v>
      </c>
      <c r="B172" s="612"/>
      <c r="C172" s="612"/>
      <c r="D172" s="612"/>
      <c r="E172" s="613"/>
      <c r="F172" s="612"/>
      <c r="G172" s="614"/>
      <c r="H172" s="615"/>
      <c r="I172" s="974">
        <f>REGV!H172</f>
        <v>46.060054485532888</v>
      </c>
      <c r="J172" s="615"/>
      <c r="K172" s="607"/>
      <c r="L172" s="608"/>
      <c r="M172" s="609"/>
      <c r="N172" s="566"/>
      <c r="O172" s="1373"/>
      <c r="P172" s="612"/>
      <c r="Q172" s="612"/>
      <c r="R172" s="613"/>
      <c r="S172" s="612"/>
      <c r="T172" s="614"/>
      <c r="U172" s="615"/>
      <c r="V172" s="974">
        <f>REGV!AI172</f>
        <v>109.18134565000064</v>
      </c>
      <c r="W172" s="615"/>
      <c r="X172" s="607"/>
      <c r="Y172" s="608"/>
      <c r="Z172" s="609"/>
      <c r="AA172" s="566"/>
      <c r="AB172" s="1373"/>
      <c r="AC172" s="612"/>
      <c r="AD172" s="612"/>
      <c r="AE172" s="613"/>
      <c r="AF172" s="612"/>
      <c r="AG172" s="614"/>
      <c r="AH172" s="615"/>
      <c r="AI172" s="975">
        <f>REGV!BJ172</f>
        <v>1605.2215048801779</v>
      </c>
      <c r="AJ172" s="615"/>
      <c r="AK172" s="607"/>
      <c r="AL172" s="608"/>
      <c r="AM172" s="609"/>
      <c r="AN172" s="566"/>
      <c r="AO172" s="566"/>
    </row>
    <row r="173" spans="1:41" s="567" customFormat="1" ht="13.8" x14ac:dyDescent="0.25">
      <c r="A173" s="983">
        <f>REGV!A173</f>
        <v>2007.07</v>
      </c>
      <c r="B173" s="612"/>
      <c r="C173" s="612"/>
      <c r="D173" s="612"/>
      <c r="E173" s="613"/>
      <c r="F173" s="612"/>
      <c r="G173" s="614"/>
      <c r="H173" s="615"/>
      <c r="I173" s="974">
        <f>REGV!H173</f>
        <v>48.045998821652539</v>
      </c>
      <c r="J173" s="615"/>
      <c r="K173" s="607"/>
      <c r="L173" s="608"/>
      <c r="M173" s="609"/>
      <c r="N173" s="566"/>
      <c r="O173" s="1373"/>
      <c r="P173" s="612"/>
      <c r="Q173" s="612"/>
      <c r="R173" s="613"/>
      <c r="S173" s="612"/>
      <c r="T173" s="614"/>
      <c r="U173" s="615"/>
      <c r="V173" s="974">
        <f>REGV!AI173</f>
        <v>112.88624234307518</v>
      </c>
      <c r="W173" s="615"/>
      <c r="X173" s="607"/>
      <c r="Y173" s="608"/>
      <c r="Z173" s="609"/>
      <c r="AA173" s="566"/>
      <c r="AB173" s="1373"/>
      <c r="AC173" s="612"/>
      <c r="AD173" s="612"/>
      <c r="AE173" s="613"/>
      <c r="AF173" s="612"/>
      <c r="AG173" s="614"/>
      <c r="AH173" s="615"/>
      <c r="AI173" s="975">
        <f>REGV!BJ173</f>
        <v>1597.3852871035976</v>
      </c>
      <c r="AJ173" s="615"/>
      <c r="AK173" s="607"/>
      <c r="AL173" s="608"/>
      <c r="AM173" s="609"/>
      <c r="AN173" s="566"/>
      <c r="AO173" s="566"/>
    </row>
    <row r="174" spans="1:41" s="567" customFormat="1" ht="13.8" x14ac:dyDescent="0.25">
      <c r="A174" s="983">
        <f>REGV!A174</f>
        <v>2007.08</v>
      </c>
      <c r="B174" s="612"/>
      <c r="C174" s="612"/>
      <c r="D174" s="612"/>
      <c r="E174" s="613"/>
      <c r="F174" s="612"/>
      <c r="G174" s="614"/>
      <c r="H174" s="615"/>
      <c r="I174" s="974">
        <f>REGV!H174</f>
        <v>50.018056647287324</v>
      </c>
      <c r="J174" s="615"/>
      <c r="K174" s="607"/>
      <c r="L174" s="608"/>
      <c r="M174" s="609"/>
      <c r="N174" s="566"/>
      <c r="O174" s="1373"/>
      <c r="P174" s="612"/>
      <c r="Q174" s="612"/>
      <c r="R174" s="613"/>
      <c r="S174" s="612"/>
      <c r="T174" s="614"/>
      <c r="U174" s="615"/>
      <c r="V174" s="974">
        <f>REGV!AI174</f>
        <v>118.50022210503813</v>
      </c>
      <c r="W174" s="615"/>
      <c r="X174" s="607"/>
      <c r="Y174" s="608"/>
      <c r="Z174" s="609"/>
      <c r="AA174" s="566"/>
      <c r="AB174" s="1373"/>
      <c r="AC174" s="612"/>
      <c r="AD174" s="612"/>
      <c r="AE174" s="613"/>
      <c r="AF174" s="612"/>
      <c r="AG174" s="614"/>
      <c r="AH174" s="615"/>
      <c r="AI174" s="975">
        <f>REGV!BJ174</f>
        <v>1623.4090161481133</v>
      </c>
      <c r="AJ174" s="615"/>
      <c r="AK174" s="607"/>
      <c r="AL174" s="608"/>
      <c r="AM174" s="609"/>
      <c r="AN174" s="566"/>
      <c r="AO174" s="566"/>
    </row>
    <row r="175" spans="1:41" s="567" customFormat="1" ht="13.8" x14ac:dyDescent="0.25">
      <c r="A175" s="983">
        <f>REGV!A175</f>
        <v>2007.09</v>
      </c>
      <c r="B175" s="612"/>
      <c r="C175" s="612"/>
      <c r="D175" s="612"/>
      <c r="E175" s="613"/>
      <c r="F175" s="612"/>
      <c r="G175" s="614"/>
      <c r="H175" s="615"/>
      <c r="I175" s="974">
        <f>REGV!H175</f>
        <v>50.468321083143117</v>
      </c>
      <c r="J175" s="615"/>
      <c r="K175" s="607"/>
      <c r="L175" s="608"/>
      <c r="M175" s="609"/>
      <c r="N175" s="566"/>
      <c r="O175" s="1373"/>
      <c r="P175" s="612"/>
      <c r="Q175" s="612"/>
      <c r="R175" s="613"/>
      <c r="S175" s="612"/>
      <c r="T175" s="614"/>
      <c r="U175" s="615"/>
      <c r="V175" s="974">
        <f>REGV!AI175</f>
        <v>120.21691891075938</v>
      </c>
      <c r="W175" s="615"/>
      <c r="X175" s="607"/>
      <c r="Y175" s="608"/>
      <c r="Z175" s="609"/>
      <c r="AA175" s="566"/>
      <c r="AB175" s="1373"/>
      <c r="AC175" s="612"/>
      <c r="AD175" s="612"/>
      <c r="AE175" s="613"/>
      <c r="AF175" s="612"/>
      <c r="AG175" s="614"/>
      <c r="AH175" s="615"/>
      <c r="AI175" s="975">
        <f>REGV!BJ175</f>
        <v>1660.4207382225313</v>
      </c>
      <c r="AJ175" s="615"/>
      <c r="AK175" s="607"/>
      <c r="AL175" s="608"/>
      <c r="AM175" s="609"/>
      <c r="AN175" s="566"/>
      <c r="AO175" s="566"/>
    </row>
    <row r="176" spans="1:41" s="567" customFormat="1" ht="13.8" x14ac:dyDescent="0.25">
      <c r="A176" s="983">
        <f>REGV!A176</f>
        <v>2007.1</v>
      </c>
      <c r="B176" s="612"/>
      <c r="C176" s="612"/>
      <c r="D176" s="612"/>
      <c r="E176" s="613"/>
      <c r="F176" s="612"/>
      <c r="G176" s="614"/>
      <c r="H176" s="615"/>
      <c r="I176" s="974">
        <f>REGV!H176</f>
        <v>50.6254953354062</v>
      </c>
      <c r="J176" s="615"/>
      <c r="K176" s="607"/>
      <c r="L176" s="608"/>
      <c r="M176" s="609"/>
      <c r="N176" s="566"/>
      <c r="O176" s="1373"/>
      <c r="P176" s="612"/>
      <c r="Q176" s="612"/>
      <c r="R176" s="613"/>
      <c r="S176" s="612"/>
      <c r="T176" s="614"/>
      <c r="U176" s="615"/>
      <c r="V176" s="974">
        <f>REGV!AI176</f>
        <v>118.98024552035342</v>
      </c>
      <c r="W176" s="615"/>
      <c r="X176" s="607"/>
      <c r="Y176" s="608"/>
      <c r="Z176" s="609"/>
      <c r="AA176" s="566"/>
      <c r="AB176" s="1373"/>
      <c r="AC176" s="612"/>
      <c r="AD176" s="612"/>
      <c r="AE176" s="613"/>
      <c r="AF176" s="612"/>
      <c r="AG176" s="614"/>
      <c r="AH176" s="615"/>
      <c r="AI176" s="975">
        <f>REGV!BJ176</f>
        <v>1670.5943978978132</v>
      </c>
      <c r="AJ176" s="615"/>
      <c r="AK176" s="607"/>
      <c r="AL176" s="608"/>
      <c r="AM176" s="609"/>
      <c r="AN176" s="566"/>
      <c r="AO176" s="566"/>
    </row>
    <row r="177" spans="1:41" s="567" customFormat="1" ht="13.8" x14ac:dyDescent="0.25">
      <c r="A177" s="983">
        <f>REGV!A177</f>
        <v>2007.11</v>
      </c>
      <c r="B177" s="612"/>
      <c r="C177" s="612"/>
      <c r="D177" s="612"/>
      <c r="E177" s="613"/>
      <c r="F177" s="612"/>
      <c r="G177" s="614"/>
      <c r="H177" s="615"/>
      <c r="I177" s="974">
        <f>REGV!H177</f>
        <v>50.064197329116418</v>
      </c>
      <c r="J177" s="615"/>
      <c r="K177" s="607"/>
      <c r="L177" s="608"/>
      <c r="M177" s="609"/>
      <c r="N177" s="566"/>
      <c r="O177" s="1373"/>
      <c r="P177" s="612"/>
      <c r="Q177" s="612"/>
      <c r="R177" s="613"/>
      <c r="S177" s="612"/>
      <c r="T177" s="614"/>
      <c r="U177" s="615"/>
      <c r="V177" s="974">
        <f>REGV!AI177</f>
        <v>121.66814832802547</v>
      </c>
      <c r="W177" s="615"/>
      <c r="X177" s="607"/>
      <c r="Y177" s="608"/>
      <c r="Z177" s="609"/>
      <c r="AA177" s="566"/>
      <c r="AB177" s="1373"/>
      <c r="AC177" s="612"/>
      <c r="AD177" s="612"/>
      <c r="AE177" s="613"/>
      <c r="AF177" s="612"/>
      <c r="AG177" s="614"/>
      <c r="AH177" s="615"/>
      <c r="AI177" s="975">
        <f>REGV!BJ177</f>
        <v>1750.4321499011621</v>
      </c>
      <c r="AJ177" s="615"/>
      <c r="AK177" s="607"/>
      <c r="AL177" s="608"/>
      <c r="AM177" s="609"/>
      <c r="AN177" s="566"/>
      <c r="AO177" s="566"/>
    </row>
    <row r="178" spans="1:41" s="567" customFormat="1" ht="13.8" x14ac:dyDescent="0.25">
      <c r="A178" s="983">
        <f>REGV!A178</f>
        <v>2007.12</v>
      </c>
      <c r="B178" s="612"/>
      <c r="C178" s="612"/>
      <c r="D178" s="612"/>
      <c r="E178" s="613"/>
      <c r="F178" s="612"/>
      <c r="G178" s="614"/>
      <c r="H178" s="615"/>
      <c r="I178" s="974">
        <f>REGV!H178</f>
        <v>48.802213151263203</v>
      </c>
      <c r="J178" s="615"/>
      <c r="K178" s="607"/>
      <c r="L178" s="608"/>
      <c r="M178" s="609"/>
      <c r="N178" s="566"/>
      <c r="O178" s="1373"/>
      <c r="P178" s="612"/>
      <c r="Q178" s="612"/>
      <c r="R178" s="613"/>
      <c r="S178" s="612"/>
      <c r="T178" s="614"/>
      <c r="U178" s="615"/>
      <c r="V178" s="974">
        <f>REGV!AI178</f>
        <v>124.87660820687353</v>
      </c>
      <c r="W178" s="615"/>
      <c r="X178" s="607"/>
      <c r="Y178" s="608"/>
      <c r="Z178" s="609"/>
      <c r="AA178" s="566"/>
      <c r="AB178" s="1373"/>
      <c r="AC178" s="612"/>
      <c r="AD178" s="612"/>
      <c r="AE178" s="613"/>
      <c r="AF178" s="612"/>
      <c r="AG178" s="614"/>
      <c r="AH178" s="615"/>
      <c r="AI178" s="975">
        <f>REGV!BJ178</f>
        <v>1846.3524938426112</v>
      </c>
      <c r="AJ178" s="615"/>
      <c r="AK178" s="607"/>
      <c r="AL178" s="608"/>
      <c r="AM178" s="609"/>
      <c r="AN178" s="566"/>
      <c r="AO178" s="566"/>
    </row>
    <row r="179" spans="1:41" s="567" customFormat="1" ht="13.8" x14ac:dyDescent="0.25">
      <c r="A179" s="983">
        <f>REGV!A179</f>
        <v>2008.01</v>
      </c>
      <c r="B179" s="612"/>
      <c r="C179" s="612"/>
      <c r="D179" s="612"/>
      <c r="E179" s="613"/>
      <c r="F179" s="612"/>
      <c r="G179" s="614"/>
      <c r="H179" s="615"/>
      <c r="I179" s="974">
        <f>REGV!H179</f>
        <v>48.775356496141669</v>
      </c>
      <c r="J179" s="615"/>
      <c r="K179" s="607"/>
      <c r="L179" s="608"/>
      <c r="M179" s="609"/>
      <c r="N179" s="566"/>
      <c r="O179" s="1373"/>
      <c r="P179" s="612"/>
      <c r="Q179" s="612"/>
      <c r="R179" s="613"/>
      <c r="S179" s="612"/>
      <c r="T179" s="614"/>
      <c r="U179" s="615"/>
      <c r="V179" s="974">
        <f>REGV!AI179</f>
        <v>122.36719748317246</v>
      </c>
      <c r="W179" s="615"/>
      <c r="X179" s="607"/>
      <c r="Y179" s="608"/>
      <c r="Z179" s="609"/>
      <c r="AA179" s="566"/>
      <c r="AB179" s="1373"/>
      <c r="AC179" s="612"/>
      <c r="AD179" s="612"/>
      <c r="AE179" s="613"/>
      <c r="AF179" s="612"/>
      <c r="AG179" s="614"/>
      <c r="AH179" s="615"/>
      <c r="AI179" s="975">
        <f>REGV!BJ179</f>
        <v>1860.6265771010007</v>
      </c>
      <c r="AJ179" s="615"/>
      <c r="AK179" s="607"/>
      <c r="AL179" s="608"/>
      <c r="AM179" s="609"/>
      <c r="AN179" s="566"/>
      <c r="AO179" s="566"/>
    </row>
    <row r="180" spans="1:41" s="567" customFormat="1" ht="13.8" x14ac:dyDescent="0.25">
      <c r="A180" s="983">
        <f>REGV!A180</f>
        <v>2008.02</v>
      </c>
      <c r="B180" s="612"/>
      <c r="C180" s="612"/>
      <c r="D180" s="612"/>
      <c r="E180" s="613"/>
      <c r="F180" s="612"/>
      <c r="G180" s="614"/>
      <c r="H180" s="615"/>
      <c r="I180" s="974">
        <f>REGV!H180</f>
        <v>49.934107560962843</v>
      </c>
      <c r="J180" s="615"/>
      <c r="K180" s="607"/>
      <c r="L180" s="608"/>
      <c r="M180" s="609"/>
      <c r="N180" s="566"/>
      <c r="O180" s="1373"/>
      <c r="P180" s="612"/>
      <c r="Q180" s="612"/>
      <c r="R180" s="613"/>
      <c r="S180" s="612"/>
      <c r="T180" s="614"/>
      <c r="U180" s="615"/>
      <c r="V180" s="974">
        <f>REGV!AI180</f>
        <v>120.53202321733174</v>
      </c>
      <c r="W180" s="615"/>
      <c r="X180" s="607"/>
      <c r="Y180" s="608"/>
      <c r="Z180" s="609"/>
      <c r="AA180" s="566"/>
      <c r="AB180" s="1373"/>
      <c r="AC180" s="612"/>
      <c r="AD180" s="612"/>
      <c r="AE180" s="613"/>
      <c r="AF180" s="612"/>
      <c r="AG180" s="614"/>
      <c r="AH180" s="615"/>
      <c r="AI180" s="975">
        <f>REGV!BJ180</f>
        <v>1847.3100478922365</v>
      </c>
      <c r="AJ180" s="615"/>
      <c r="AK180" s="607"/>
      <c r="AL180" s="608"/>
      <c r="AM180" s="609"/>
      <c r="AN180" s="566"/>
      <c r="AO180" s="566"/>
    </row>
    <row r="181" spans="1:41" s="567" customFormat="1" ht="13.8" x14ac:dyDescent="0.25">
      <c r="A181" s="983">
        <f>REGV!A181</f>
        <v>2008.03</v>
      </c>
      <c r="B181" s="612"/>
      <c r="C181" s="612"/>
      <c r="D181" s="612"/>
      <c r="E181" s="613"/>
      <c r="F181" s="612"/>
      <c r="G181" s="614"/>
      <c r="H181" s="615"/>
      <c r="I181" s="974">
        <f>REGV!H181</f>
        <v>51.252088270681796</v>
      </c>
      <c r="J181" s="615"/>
      <c r="K181" s="607"/>
      <c r="L181" s="608"/>
      <c r="M181" s="609"/>
      <c r="N181" s="566"/>
      <c r="O181" s="1373"/>
      <c r="P181" s="612"/>
      <c r="Q181" s="612"/>
      <c r="R181" s="613"/>
      <c r="S181" s="612"/>
      <c r="T181" s="614"/>
      <c r="U181" s="615"/>
      <c r="V181" s="974">
        <f>REGV!AI181</f>
        <v>121.84715707174004</v>
      </c>
      <c r="W181" s="615"/>
      <c r="X181" s="607"/>
      <c r="Y181" s="608"/>
      <c r="Z181" s="609"/>
      <c r="AA181" s="566"/>
      <c r="AB181" s="1373"/>
      <c r="AC181" s="612"/>
      <c r="AD181" s="612"/>
      <c r="AE181" s="613"/>
      <c r="AF181" s="612"/>
      <c r="AG181" s="614"/>
      <c r="AH181" s="615"/>
      <c r="AI181" s="975">
        <f>REGV!BJ181</f>
        <v>1802.6974448153449</v>
      </c>
      <c r="AJ181" s="615"/>
      <c r="AK181" s="607"/>
      <c r="AL181" s="608"/>
      <c r="AM181" s="609"/>
      <c r="AN181" s="566"/>
      <c r="AO181" s="566"/>
    </row>
    <row r="182" spans="1:41" s="567" customFormat="1" ht="13.8" x14ac:dyDescent="0.25">
      <c r="A182" s="983">
        <f>REGV!A182</f>
        <v>2008.04</v>
      </c>
      <c r="B182" s="612"/>
      <c r="C182" s="612"/>
      <c r="D182" s="612"/>
      <c r="E182" s="613"/>
      <c r="F182" s="612"/>
      <c r="G182" s="614"/>
      <c r="H182" s="615"/>
      <c r="I182" s="974">
        <f>REGV!H182</f>
        <v>52.377842664708368</v>
      </c>
      <c r="J182" s="615"/>
      <c r="K182" s="607"/>
      <c r="L182" s="608"/>
      <c r="M182" s="609"/>
      <c r="N182" s="566"/>
      <c r="O182" s="1373"/>
      <c r="P182" s="612"/>
      <c r="Q182" s="612"/>
      <c r="R182" s="613"/>
      <c r="S182" s="612"/>
      <c r="T182" s="614"/>
      <c r="U182" s="615"/>
      <c r="V182" s="974">
        <f>REGV!AI182</f>
        <v>122.46463796268591</v>
      </c>
      <c r="W182" s="615"/>
      <c r="X182" s="607"/>
      <c r="Y182" s="608"/>
      <c r="Z182" s="609"/>
      <c r="AA182" s="566"/>
      <c r="AB182" s="1373"/>
      <c r="AC182" s="612"/>
      <c r="AD182" s="612"/>
      <c r="AE182" s="613"/>
      <c r="AF182" s="612"/>
      <c r="AG182" s="614"/>
      <c r="AH182" s="615"/>
      <c r="AI182" s="975">
        <f>REGV!BJ182</f>
        <v>1719.7330269786778</v>
      </c>
      <c r="AJ182" s="615"/>
      <c r="AK182" s="607"/>
      <c r="AL182" s="608"/>
      <c r="AM182" s="609"/>
      <c r="AN182" s="566"/>
      <c r="AO182" s="566"/>
    </row>
    <row r="183" spans="1:41" s="567" customFormat="1" ht="13.8" x14ac:dyDescent="0.25">
      <c r="A183" s="983">
        <f>REGV!A183</f>
        <v>2008.05</v>
      </c>
      <c r="B183" s="612"/>
      <c r="C183" s="612"/>
      <c r="D183" s="612"/>
      <c r="E183" s="613"/>
      <c r="F183" s="612"/>
      <c r="G183" s="614"/>
      <c r="H183" s="615"/>
      <c r="I183" s="974">
        <f>REGV!H183</f>
        <v>52.52691377718795</v>
      </c>
      <c r="J183" s="615"/>
      <c r="K183" s="607"/>
      <c r="L183" s="608"/>
      <c r="M183" s="609"/>
      <c r="N183" s="566"/>
      <c r="O183" s="1373"/>
      <c r="P183" s="612"/>
      <c r="Q183" s="612"/>
      <c r="R183" s="613"/>
      <c r="S183" s="612"/>
      <c r="T183" s="614"/>
      <c r="U183" s="615"/>
      <c r="V183" s="974">
        <f>REGV!AI183</f>
        <v>124.19816602665421</v>
      </c>
      <c r="W183" s="615"/>
      <c r="X183" s="607"/>
      <c r="Y183" s="608"/>
      <c r="Z183" s="609"/>
      <c r="AA183" s="566"/>
      <c r="AB183" s="1373"/>
      <c r="AC183" s="612"/>
      <c r="AD183" s="612"/>
      <c r="AE183" s="613"/>
      <c r="AF183" s="612"/>
      <c r="AG183" s="614"/>
      <c r="AH183" s="615"/>
      <c r="AI183" s="975">
        <f>REGV!BJ183</f>
        <v>1657.6996223827302</v>
      </c>
      <c r="AJ183" s="615"/>
      <c r="AK183" s="607"/>
      <c r="AL183" s="608"/>
      <c r="AM183" s="609"/>
      <c r="AN183" s="566"/>
      <c r="AO183" s="566"/>
    </row>
    <row r="184" spans="1:41" s="567" customFormat="1" ht="13.8" x14ac:dyDescent="0.25">
      <c r="A184" s="983">
        <f>REGV!A184</f>
        <v>2008.06</v>
      </c>
      <c r="B184" s="612"/>
      <c r="C184" s="612"/>
      <c r="D184" s="612"/>
      <c r="E184" s="613"/>
      <c r="F184" s="612"/>
      <c r="G184" s="614"/>
      <c r="H184" s="615"/>
      <c r="I184" s="974">
        <f>REGV!H184</f>
        <v>52.486013531780479</v>
      </c>
      <c r="J184" s="615"/>
      <c r="K184" s="607"/>
      <c r="L184" s="608"/>
      <c r="M184" s="609"/>
      <c r="N184" s="566"/>
      <c r="O184" s="1373"/>
      <c r="P184" s="612"/>
      <c r="Q184" s="612"/>
      <c r="R184" s="613"/>
      <c r="S184" s="612"/>
      <c r="T184" s="614"/>
      <c r="U184" s="615"/>
      <c r="V184" s="974">
        <f>REGV!AI184</f>
        <v>123.83196718851772</v>
      </c>
      <c r="W184" s="615"/>
      <c r="X184" s="607"/>
      <c r="Y184" s="608"/>
      <c r="Z184" s="609"/>
      <c r="AA184" s="566"/>
      <c r="AB184" s="1373"/>
      <c r="AC184" s="612"/>
      <c r="AD184" s="612"/>
      <c r="AE184" s="613"/>
      <c r="AF184" s="612"/>
      <c r="AG184" s="614"/>
      <c r="AH184" s="615"/>
      <c r="AI184" s="975">
        <f>REGV!BJ184</f>
        <v>1602.483951309227</v>
      </c>
      <c r="AJ184" s="615"/>
      <c r="AK184" s="607"/>
      <c r="AL184" s="608"/>
      <c r="AM184" s="609"/>
      <c r="AN184" s="566"/>
      <c r="AO184" s="566"/>
    </row>
    <row r="185" spans="1:41" s="567" customFormat="1" ht="13.8" x14ac:dyDescent="0.25">
      <c r="A185" s="983">
        <f>REGV!A185</f>
        <v>2008.07</v>
      </c>
      <c r="B185" s="612"/>
      <c r="C185" s="612"/>
      <c r="D185" s="612"/>
      <c r="E185" s="613"/>
      <c r="F185" s="612"/>
      <c r="G185" s="614"/>
      <c r="H185" s="615"/>
      <c r="I185" s="974">
        <f>REGV!H185</f>
        <v>52.809301480588374</v>
      </c>
      <c r="J185" s="615"/>
      <c r="K185" s="607"/>
      <c r="L185" s="608"/>
      <c r="M185" s="609"/>
      <c r="N185" s="566"/>
      <c r="O185" s="1373"/>
      <c r="P185" s="612"/>
      <c r="Q185" s="612"/>
      <c r="R185" s="613"/>
      <c r="S185" s="612"/>
      <c r="T185" s="614"/>
      <c r="U185" s="615"/>
      <c r="V185" s="974">
        <f>REGV!AI185</f>
        <v>117.95395141558021</v>
      </c>
      <c r="W185" s="615"/>
      <c r="X185" s="607"/>
      <c r="Y185" s="608"/>
      <c r="Z185" s="609"/>
      <c r="AA185" s="566"/>
      <c r="AB185" s="1373"/>
      <c r="AC185" s="612"/>
      <c r="AD185" s="612"/>
      <c r="AE185" s="613"/>
      <c r="AF185" s="612"/>
      <c r="AG185" s="614"/>
      <c r="AH185" s="615"/>
      <c r="AI185" s="975">
        <f>REGV!BJ185</f>
        <v>1543.6115529464764</v>
      </c>
      <c r="AJ185" s="615"/>
      <c r="AK185" s="607"/>
      <c r="AL185" s="608"/>
      <c r="AM185" s="609"/>
      <c r="AN185" s="566"/>
      <c r="AO185" s="566"/>
    </row>
    <row r="186" spans="1:41" s="567" customFormat="1" ht="13.8" x14ac:dyDescent="0.25">
      <c r="A186" s="983">
        <f>REGV!A186</f>
        <v>2008.08</v>
      </c>
      <c r="B186" s="612"/>
      <c r="C186" s="612"/>
      <c r="D186" s="612"/>
      <c r="E186" s="613"/>
      <c r="F186" s="612"/>
      <c r="G186" s="614"/>
      <c r="H186" s="615"/>
      <c r="I186" s="974">
        <f>REGV!H186</f>
        <v>52.391255317377215</v>
      </c>
      <c r="J186" s="615"/>
      <c r="K186" s="607"/>
      <c r="L186" s="608"/>
      <c r="M186" s="609"/>
      <c r="N186" s="566"/>
      <c r="O186" s="1373"/>
      <c r="P186" s="612"/>
      <c r="Q186" s="612"/>
      <c r="R186" s="613"/>
      <c r="S186" s="612"/>
      <c r="T186" s="614"/>
      <c r="U186" s="615"/>
      <c r="V186" s="974">
        <f>REGV!AI186</f>
        <v>112.0214309003434</v>
      </c>
      <c r="W186" s="615"/>
      <c r="X186" s="607"/>
      <c r="Y186" s="608"/>
      <c r="Z186" s="609"/>
      <c r="AA186" s="566"/>
      <c r="AB186" s="1373"/>
      <c r="AC186" s="612"/>
      <c r="AD186" s="612"/>
      <c r="AE186" s="613"/>
      <c r="AF186" s="612"/>
      <c r="AG186" s="614"/>
      <c r="AH186" s="615"/>
      <c r="AI186" s="975">
        <f>REGV!BJ186</f>
        <v>1491.1335295118477</v>
      </c>
      <c r="AJ186" s="615"/>
      <c r="AK186" s="607"/>
      <c r="AL186" s="608"/>
      <c r="AM186" s="609"/>
      <c r="AN186" s="566"/>
      <c r="AO186" s="566"/>
    </row>
    <row r="187" spans="1:41" s="567" customFormat="1" ht="13.8" x14ac:dyDescent="0.25">
      <c r="A187" s="983">
        <f>REGV!A187</f>
        <v>2008.09</v>
      </c>
      <c r="B187" s="612"/>
      <c r="C187" s="612"/>
      <c r="D187" s="612"/>
      <c r="E187" s="613"/>
      <c r="F187" s="612"/>
      <c r="G187" s="614"/>
      <c r="H187" s="615"/>
      <c r="I187" s="974">
        <f>REGV!H187</f>
        <v>51.553270206437162</v>
      </c>
      <c r="J187" s="615"/>
      <c r="K187" s="607"/>
      <c r="L187" s="608"/>
      <c r="M187" s="609"/>
      <c r="N187" s="566"/>
      <c r="O187" s="1373"/>
      <c r="P187" s="612"/>
      <c r="Q187" s="612"/>
      <c r="R187" s="613"/>
      <c r="S187" s="612"/>
      <c r="T187" s="614"/>
      <c r="U187" s="615"/>
      <c r="V187" s="974">
        <f>REGV!AI187</f>
        <v>111.54661646424935</v>
      </c>
      <c r="W187" s="615"/>
      <c r="X187" s="607"/>
      <c r="Y187" s="608"/>
      <c r="Z187" s="609"/>
      <c r="AA187" s="566"/>
      <c r="AB187" s="1373"/>
      <c r="AC187" s="612"/>
      <c r="AD187" s="612"/>
      <c r="AE187" s="613"/>
      <c r="AF187" s="612"/>
      <c r="AG187" s="614"/>
      <c r="AH187" s="615"/>
      <c r="AI187" s="975">
        <f>REGV!BJ187</f>
        <v>1394.6311929453707</v>
      </c>
      <c r="AJ187" s="615"/>
      <c r="AK187" s="607"/>
      <c r="AL187" s="608"/>
      <c r="AM187" s="609"/>
      <c r="AN187" s="566"/>
      <c r="AO187" s="566"/>
    </row>
    <row r="188" spans="1:41" s="567" customFormat="1" ht="13.8" x14ac:dyDescent="0.25">
      <c r="A188" s="983">
        <f>REGV!A188</f>
        <v>2008.1</v>
      </c>
      <c r="B188" s="612"/>
      <c r="C188" s="612"/>
      <c r="D188" s="612"/>
      <c r="E188" s="613"/>
      <c r="F188" s="612"/>
      <c r="G188" s="614"/>
      <c r="H188" s="615"/>
      <c r="I188" s="974">
        <f>REGV!H188</f>
        <v>49.695981036501443</v>
      </c>
      <c r="J188" s="615"/>
      <c r="K188" s="607"/>
      <c r="L188" s="608"/>
      <c r="M188" s="609"/>
      <c r="N188" s="566"/>
      <c r="O188" s="1373"/>
      <c r="P188" s="612"/>
      <c r="Q188" s="612"/>
      <c r="R188" s="613"/>
      <c r="S188" s="612"/>
      <c r="T188" s="614"/>
      <c r="U188" s="615"/>
      <c r="V188" s="974">
        <f>REGV!AI188</f>
        <v>112.67642704591269</v>
      </c>
      <c r="W188" s="615"/>
      <c r="X188" s="607"/>
      <c r="Y188" s="608"/>
      <c r="Z188" s="609"/>
      <c r="AA188" s="566"/>
      <c r="AB188" s="1373"/>
      <c r="AC188" s="612"/>
      <c r="AD188" s="612"/>
      <c r="AE188" s="613"/>
      <c r="AF188" s="612"/>
      <c r="AG188" s="614"/>
      <c r="AH188" s="615"/>
      <c r="AI188" s="975">
        <f>REGV!BJ188</f>
        <v>1267.8363790736846</v>
      </c>
      <c r="AJ188" s="615"/>
      <c r="AK188" s="607"/>
      <c r="AL188" s="608"/>
      <c r="AM188" s="609"/>
      <c r="AN188" s="566"/>
      <c r="AO188" s="566"/>
    </row>
    <row r="189" spans="1:41" s="567" customFormat="1" ht="13.8" x14ac:dyDescent="0.25">
      <c r="A189" s="983">
        <f>REGV!A189</f>
        <v>2008.11</v>
      </c>
      <c r="B189" s="612"/>
      <c r="C189" s="612"/>
      <c r="D189" s="612"/>
      <c r="E189" s="613"/>
      <c r="F189" s="612"/>
      <c r="G189" s="614"/>
      <c r="H189" s="615"/>
      <c r="I189" s="974">
        <f>REGV!H189</f>
        <v>46.931029775845175</v>
      </c>
      <c r="J189" s="615"/>
      <c r="K189" s="607"/>
      <c r="L189" s="608"/>
      <c r="M189" s="609"/>
      <c r="N189" s="566"/>
      <c r="O189" s="1373"/>
      <c r="P189" s="612"/>
      <c r="Q189" s="612"/>
      <c r="R189" s="613"/>
      <c r="S189" s="612"/>
      <c r="T189" s="614"/>
      <c r="U189" s="615"/>
      <c r="V189" s="974">
        <f>REGV!AI189</f>
        <v>108.29704932557712</v>
      </c>
      <c r="W189" s="615"/>
      <c r="X189" s="607"/>
      <c r="Y189" s="608"/>
      <c r="Z189" s="609"/>
      <c r="AA189" s="566"/>
      <c r="AB189" s="1373"/>
      <c r="AC189" s="612"/>
      <c r="AD189" s="612"/>
      <c r="AE189" s="613"/>
      <c r="AF189" s="612"/>
      <c r="AG189" s="614"/>
      <c r="AH189" s="615"/>
      <c r="AI189" s="975">
        <f>REGV!BJ189</f>
        <v>1146.2442532967759</v>
      </c>
      <c r="AJ189" s="615"/>
      <c r="AK189" s="607"/>
      <c r="AL189" s="608"/>
      <c r="AM189" s="609"/>
      <c r="AN189" s="566"/>
      <c r="AO189" s="566"/>
    </row>
    <row r="190" spans="1:41" s="567" customFormat="1" ht="13.8" x14ac:dyDescent="0.25">
      <c r="A190" s="983">
        <f>REGV!A190</f>
        <v>2008.12</v>
      </c>
      <c r="B190" s="612"/>
      <c r="C190" s="612"/>
      <c r="D190" s="612"/>
      <c r="E190" s="613"/>
      <c r="F190" s="612"/>
      <c r="G190" s="614"/>
      <c r="H190" s="615"/>
      <c r="I190" s="974">
        <f>REGV!H190</f>
        <v>45.162221018037933</v>
      </c>
      <c r="J190" s="615"/>
      <c r="K190" s="607"/>
      <c r="L190" s="608"/>
      <c r="M190" s="609"/>
      <c r="N190" s="566"/>
      <c r="O190" s="1373"/>
      <c r="P190" s="612"/>
      <c r="Q190" s="612"/>
      <c r="R190" s="613"/>
      <c r="S190" s="612"/>
      <c r="T190" s="614"/>
      <c r="U190" s="615"/>
      <c r="V190" s="974">
        <f>REGV!AI190</f>
        <v>102.6718301790857</v>
      </c>
      <c r="W190" s="615"/>
      <c r="X190" s="607"/>
      <c r="Y190" s="608"/>
      <c r="Z190" s="609"/>
      <c r="AA190" s="566"/>
      <c r="AB190" s="1373"/>
      <c r="AC190" s="612"/>
      <c r="AD190" s="612"/>
      <c r="AE190" s="613"/>
      <c r="AF190" s="612"/>
      <c r="AG190" s="614"/>
      <c r="AH190" s="615"/>
      <c r="AI190" s="975">
        <f>REGV!BJ190</f>
        <v>1024.4932669447619</v>
      </c>
      <c r="AJ190" s="615"/>
      <c r="AK190" s="607"/>
      <c r="AL190" s="608"/>
      <c r="AM190" s="609"/>
      <c r="AN190" s="566"/>
      <c r="AO190" s="566"/>
    </row>
    <row r="191" spans="1:41" s="567" customFormat="1" ht="13.8" x14ac:dyDescent="0.25">
      <c r="A191" s="983">
        <f>REGV!A191</f>
        <v>2009.01</v>
      </c>
      <c r="B191" s="612"/>
      <c r="C191" s="612"/>
      <c r="D191" s="612"/>
      <c r="E191" s="613"/>
      <c r="F191" s="612"/>
      <c r="G191" s="614"/>
      <c r="H191" s="615"/>
      <c r="I191" s="974">
        <f>REGV!H191</f>
        <v>44.307613676288852</v>
      </c>
      <c r="J191" s="615"/>
      <c r="K191" s="607"/>
      <c r="L191" s="608"/>
      <c r="M191" s="609"/>
      <c r="N191" s="566"/>
      <c r="O191" s="1373"/>
      <c r="P191" s="612"/>
      <c r="Q191" s="612"/>
      <c r="R191" s="613"/>
      <c r="S191" s="612"/>
      <c r="T191" s="614"/>
      <c r="U191" s="615"/>
      <c r="V191" s="974">
        <f>REGV!AI191</f>
        <v>103.31966253529544</v>
      </c>
      <c r="W191" s="615"/>
      <c r="X191" s="607"/>
      <c r="Y191" s="608"/>
      <c r="Z191" s="609"/>
      <c r="AA191" s="566"/>
      <c r="AB191" s="1373"/>
      <c r="AC191" s="612"/>
      <c r="AD191" s="612"/>
      <c r="AE191" s="613"/>
      <c r="AF191" s="612"/>
      <c r="AG191" s="614"/>
      <c r="AH191" s="615"/>
      <c r="AI191" s="975">
        <f>REGV!BJ191</f>
        <v>933.11754454766799</v>
      </c>
      <c r="AJ191" s="615"/>
      <c r="AK191" s="607"/>
      <c r="AL191" s="608"/>
      <c r="AM191" s="609"/>
      <c r="AN191" s="566"/>
      <c r="AO191" s="566"/>
    </row>
    <row r="192" spans="1:41" s="567" customFormat="1" ht="13.8" x14ac:dyDescent="0.25">
      <c r="A192" s="983">
        <f>REGV!A192</f>
        <v>2009.02</v>
      </c>
      <c r="B192" s="612"/>
      <c r="C192" s="612"/>
      <c r="D192" s="612"/>
      <c r="E192" s="613"/>
      <c r="F192" s="612"/>
      <c r="G192" s="614"/>
      <c r="H192" s="616"/>
      <c r="I192" s="974">
        <f>REGV!H192</f>
        <v>43.278713605917659</v>
      </c>
      <c r="J192" s="616"/>
      <c r="K192" s="607"/>
      <c r="L192" s="608"/>
      <c r="M192" s="609"/>
      <c r="N192" s="566"/>
      <c r="O192" s="1373"/>
      <c r="P192" s="612"/>
      <c r="Q192" s="612"/>
      <c r="R192" s="613"/>
      <c r="S192" s="612"/>
      <c r="T192" s="614"/>
      <c r="U192" s="616"/>
      <c r="V192" s="974">
        <f>REGV!AI192</f>
        <v>103.78573737603405</v>
      </c>
      <c r="W192" s="616"/>
      <c r="X192" s="607"/>
      <c r="Y192" s="608"/>
      <c r="Z192" s="609"/>
      <c r="AA192" s="566"/>
      <c r="AB192" s="1373"/>
      <c r="AC192" s="612"/>
      <c r="AD192" s="612"/>
      <c r="AE192" s="613"/>
      <c r="AF192" s="612"/>
      <c r="AG192" s="614"/>
      <c r="AH192" s="616"/>
      <c r="AI192" s="975">
        <f>REGV!BJ192</f>
        <v>886.28783875950114</v>
      </c>
      <c r="AJ192" s="616"/>
      <c r="AK192" s="607"/>
      <c r="AL192" s="608"/>
      <c r="AM192" s="609"/>
      <c r="AN192" s="566"/>
      <c r="AO192" s="566"/>
    </row>
    <row r="193" spans="1:41" s="567" customFormat="1" ht="13.8" x14ac:dyDescent="0.25">
      <c r="A193" s="983">
        <f>REGV!A193</f>
        <v>2009.03</v>
      </c>
      <c r="B193" s="612"/>
      <c r="C193" s="612"/>
      <c r="D193" s="612"/>
      <c r="E193" s="613"/>
      <c r="F193" s="612"/>
      <c r="G193" s="614"/>
      <c r="H193" s="616"/>
      <c r="I193" s="974">
        <f>REGV!H193</f>
        <v>42.270004406036769</v>
      </c>
      <c r="J193" s="616"/>
      <c r="K193" s="607"/>
      <c r="L193" s="608"/>
      <c r="M193" s="609"/>
      <c r="N193" s="566"/>
      <c r="O193" s="1373"/>
      <c r="P193" s="612"/>
      <c r="Q193" s="612"/>
      <c r="R193" s="613"/>
      <c r="S193" s="612"/>
      <c r="T193" s="614"/>
      <c r="U193" s="616"/>
      <c r="V193" s="974">
        <f>REGV!AI193</f>
        <v>100.67091373744113</v>
      </c>
      <c r="W193" s="616"/>
      <c r="X193" s="607"/>
      <c r="Y193" s="608"/>
      <c r="Z193" s="609"/>
      <c r="AA193" s="566"/>
      <c r="AB193" s="1373"/>
      <c r="AC193" s="612"/>
      <c r="AD193" s="612"/>
      <c r="AE193" s="613"/>
      <c r="AF193" s="612"/>
      <c r="AG193" s="614"/>
      <c r="AH193" s="616"/>
      <c r="AI193" s="975">
        <f>REGV!BJ193</f>
        <v>864.0059925570182</v>
      </c>
      <c r="AJ193" s="616"/>
      <c r="AK193" s="607"/>
      <c r="AL193" s="608"/>
      <c r="AM193" s="609"/>
      <c r="AN193" s="566"/>
      <c r="AO193" s="566"/>
    </row>
    <row r="194" spans="1:41" s="567" customFormat="1" ht="13.8" x14ac:dyDescent="0.25">
      <c r="A194" s="983">
        <f>REGV!A194</f>
        <v>2009.04</v>
      </c>
      <c r="B194" s="612"/>
      <c r="C194" s="612"/>
      <c r="D194" s="612"/>
      <c r="E194" s="613"/>
      <c r="F194" s="612"/>
      <c r="G194" s="614"/>
      <c r="H194" s="616"/>
      <c r="I194" s="974">
        <f>REGV!H194</f>
        <v>42.244278225780931</v>
      </c>
      <c r="J194" s="616"/>
      <c r="K194" s="607"/>
      <c r="L194" s="608"/>
      <c r="M194" s="609"/>
      <c r="N194" s="566"/>
      <c r="O194" s="1373"/>
      <c r="P194" s="612"/>
      <c r="Q194" s="612"/>
      <c r="R194" s="613"/>
      <c r="S194" s="612"/>
      <c r="T194" s="614"/>
      <c r="U194" s="616"/>
      <c r="V194" s="974">
        <f>REGV!AI194</f>
        <v>100.57276345688551</v>
      </c>
      <c r="W194" s="616"/>
      <c r="X194" s="607"/>
      <c r="Y194" s="608"/>
      <c r="Z194" s="609"/>
      <c r="AA194" s="566"/>
      <c r="AB194" s="1373"/>
      <c r="AC194" s="612"/>
      <c r="AD194" s="612"/>
      <c r="AE194" s="613"/>
      <c r="AF194" s="612"/>
      <c r="AG194" s="614"/>
      <c r="AH194" s="616"/>
      <c r="AI194" s="975">
        <f>REGV!BJ194</f>
        <v>859.61868113675473</v>
      </c>
      <c r="AJ194" s="616"/>
      <c r="AK194" s="607"/>
      <c r="AL194" s="608"/>
      <c r="AM194" s="609"/>
      <c r="AN194" s="566"/>
      <c r="AO194" s="566"/>
    </row>
    <row r="195" spans="1:41" s="567" customFormat="1" ht="13.8" x14ac:dyDescent="0.25">
      <c r="A195" s="983">
        <f>REGV!A195</f>
        <v>2009.05</v>
      </c>
      <c r="B195" s="612"/>
      <c r="C195" s="612"/>
      <c r="D195" s="612"/>
      <c r="E195" s="613"/>
      <c r="F195" s="612"/>
      <c r="G195" s="614"/>
      <c r="H195" s="616"/>
      <c r="I195" s="974">
        <f>REGV!H195</f>
        <v>42.787168331904404</v>
      </c>
      <c r="J195" s="616"/>
      <c r="K195" s="607"/>
      <c r="L195" s="608"/>
      <c r="M195" s="609"/>
      <c r="N195" s="566"/>
      <c r="O195" s="1373"/>
      <c r="P195" s="612"/>
      <c r="Q195" s="612"/>
      <c r="R195" s="613"/>
      <c r="S195" s="612"/>
      <c r="T195" s="614"/>
      <c r="U195" s="616"/>
      <c r="V195" s="974">
        <f>REGV!AI195</f>
        <v>102.78293050439135</v>
      </c>
      <c r="W195" s="616"/>
      <c r="X195" s="607"/>
      <c r="Y195" s="608"/>
      <c r="Z195" s="609"/>
      <c r="AA195" s="566"/>
      <c r="AB195" s="1373"/>
      <c r="AC195" s="612"/>
      <c r="AD195" s="612"/>
      <c r="AE195" s="613"/>
      <c r="AF195" s="612"/>
      <c r="AG195" s="614"/>
      <c r="AH195" s="616"/>
      <c r="AI195" s="975">
        <f>REGV!BJ195</f>
        <v>870.53613045231828</v>
      </c>
      <c r="AJ195" s="616"/>
      <c r="AK195" s="607"/>
      <c r="AL195" s="608"/>
      <c r="AM195" s="609"/>
      <c r="AN195" s="566"/>
      <c r="AO195" s="566"/>
    </row>
    <row r="196" spans="1:41" s="567" customFormat="1" ht="13.8" x14ac:dyDescent="0.25">
      <c r="A196" s="983">
        <f>REGV!A196</f>
        <v>2009.06</v>
      </c>
      <c r="B196" s="612"/>
      <c r="C196" s="612"/>
      <c r="D196" s="612"/>
      <c r="E196" s="613"/>
      <c r="F196" s="612"/>
      <c r="G196" s="614"/>
      <c r="H196" s="616"/>
      <c r="I196" s="974">
        <f>REGV!H196</f>
        <v>43.091629588004359</v>
      </c>
      <c r="J196" s="616"/>
      <c r="K196" s="607"/>
      <c r="L196" s="608"/>
      <c r="M196" s="609"/>
      <c r="N196" s="566"/>
      <c r="O196" s="1373"/>
      <c r="P196" s="612"/>
      <c r="Q196" s="612"/>
      <c r="R196" s="613"/>
      <c r="S196" s="612"/>
      <c r="T196" s="614"/>
      <c r="U196" s="616"/>
      <c r="V196" s="974">
        <f>REGV!AI196</f>
        <v>105.85898220085134</v>
      </c>
      <c r="W196" s="616"/>
      <c r="X196" s="607"/>
      <c r="Y196" s="608"/>
      <c r="Z196" s="609"/>
      <c r="AA196" s="566"/>
      <c r="AB196" s="1373"/>
      <c r="AC196" s="612"/>
      <c r="AD196" s="612"/>
      <c r="AE196" s="613"/>
      <c r="AF196" s="612"/>
      <c r="AG196" s="614"/>
      <c r="AH196" s="616"/>
      <c r="AI196" s="975">
        <f>REGV!BJ196</f>
        <v>880.72079501583585</v>
      </c>
      <c r="AJ196" s="616"/>
      <c r="AK196" s="607"/>
      <c r="AL196" s="608"/>
      <c r="AM196" s="609"/>
      <c r="AN196" s="566"/>
      <c r="AO196" s="566"/>
    </row>
    <row r="197" spans="1:41" s="567" customFormat="1" ht="13.8" x14ac:dyDescent="0.25">
      <c r="A197" s="983">
        <f>REGV!A197</f>
        <v>2009.07</v>
      </c>
      <c r="B197" s="612"/>
      <c r="C197" s="612"/>
      <c r="D197" s="612"/>
      <c r="E197" s="613"/>
      <c r="F197" s="612"/>
      <c r="G197" s="614"/>
      <c r="H197" s="616"/>
      <c r="I197" s="974">
        <f>REGV!H197</f>
        <v>42.883194992477975</v>
      </c>
      <c r="J197" s="616"/>
      <c r="K197" s="607"/>
      <c r="L197" s="608"/>
      <c r="M197" s="609"/>
      <c r="N197" s="566"/>
      <c r="O197" s="1373"/>
      <c r="P197" s="612"/>
      <c r="Q197" s="612"/>
      <c r="R197" s="613"/>
      <c r="S197" s="612"/>
      <c r="T197" s="614"/>
      <c r="U197" s="616"/>
      <c r="V197" s="974">
        <f>REGV!AI197</f>
        <v>111.18128610000392</v>
      </c>
      <c r="W197" s="616"/>
      <c r="X197" s="607"/>
      <c r="Y197" s="608"/>
      <c r="Z197" s="609"/>
      <c r="AA197" s="566"/>
      <c r="AB197" s="1373"/>
      <c r="AC197" s="612"/>
      <c r="AD197" s="612"/>
      <c r="AE197" s="613"/>
      <c r="AF197" s="612"/>
      <c r="AG197" s="614"/>
      <c r="AH197" s="616"/>
      <c r="AI197" s="975">
        <f>REGV!BJ197</f>
        <v>888.88515864602482</v>
      </c>
      <c r="AJ197" s="616"/>
      <c r="AK197" s="607"/>
      <c r="AL197" s="608"/>
      <c r="AM197" s="609"/>
      <c r="AN197" s="566"/>
      <c r="AO197" s="566"/>
    </row>
    <row r="198" spans="1:41" s="567" customFormat="1" ht="13.8" x14ac:dyDescent="0.25">
      <c r="A198" s="983">
        <f>REGV!A198</f>
        <v>2009.08</v>
      </c>
      <c r="B198" s="612"/>
      <c r="C198" s="612"/>
      <c r="D198" s="612"/>
      <c r="E198" s="613"/>
      <c r="F198" s="612"/>
      <c r="G198" s="614"/>
      <c r="H198" s="616"/>
      <c r="I198" s="974">
        <f>REGV!H198</f>
        <v>42.523868573431606</v>
      </c>
      <c r="J198" s="616"/>
      <c r="K198" s="607"/>
      <c r="L198" s="608"/>
      <c r="M198" s="609"/>
      <c r="N198" s="566"/>
      <c r="O198" s="1373"/>
      <c r="P198" s="612"/>
      <c r="Q198" s="612"/>
      <c r="R198" s="613"/>
      <c r="S198" s="612"/>
      <c r="T198" s="614"/>
      <c r="U198" s="616"/>
      <c r="V198" s="974">
        <f>REGV!AI198</f>
        <v>115.44767148023725</v>
      </c>
      <c r="W198" s="616"/>
      <c r="X198" s="607"/>
      <c r="Y198" s="608"/>
      <c r="Z198" s="609"/>
      <c r="AA198" s="566"/>
      <c r="AB198" s="1373"/>
      <c r="AC198" s="612"/>
      <c r="AD198" s="612"/>
      <c r="AE198" s="613"/>
      <c r="AF198" s="612"/>
      <c r="AG198" s="614"/>
      <c r="AH198" s="616"/>
      <c r="AI198" s="975">
        <f>REGV!BJ198</f>
        <v>900.28450171393115</v>
      </c>
      <c r="AJ198" s="616"/>
      <c r="AK198" s="607"/>
      <c r="AL198" s="608"/>
      <c r="AM198" s="609"/>
      <c r="AN198" s="566"/>
      <c r="AO198" s="566"/>
    </row>
    <row r="199" spans="1:41" s="567" customFormat="1" ht="13.8" x14ac:dyDescent="0.25">
      <c r="A199" s="983">
        <f>REGV!A199</f>
        <v>2009.09</v>
      </c>
      <c r="B199" s="612"/>
      <c r="C199" s="612"/>
      <c r="D199" s="612"/>
      <c r="E199" s="613"/>
      <c r="F199" s="612"/>
      <c r="G199" s="614"/>
      <c r="H199" s="616"/>
      <c r="I199" s="974">
        <f>REGV!H199</f>
        <v>42.362874698426609</v>
      </c>
      <c r="J199" s="616"/>
      <c r="K199" s="607"/>
      <c r="L199" s="608"/>
      <c r="M199" s="609"/>
      <c r="N199" s="566"/>
      <c r="O199" s="1373"/>
      <c r="P199" s="612"/>
      <c r="Q199" s="612"/>
      <c r="R199" s="613"/>
      <c r="S199" s="612"/>
      <c r="T199" s="614"/>
      <c r="U199" s="616"/>
      <c r="V199" s="974">
        <f>REGV!AI199</f>
        <v>115.05855342017264</v>
      </c>
      <c r="W199" s="616"/>
      <c r="X199" s="607"/>
      <c r="Y199" s="608"/>
      <c r="Z199" s="609"/>
      <c r="AA199" s="566"/>
      <c r="AB199" s="1373"/>
      <c r="AC199" s="612"/>
      <c r="AD199" s="612"/>
      <c r="AE199" s="613"/>
      <c r="AF199" s="612"/>
      <c r="AG199" s="614"/>
      <c r="AH199" s="616"/>
      <c r="AI199" s="975">
        <f>REGV!BJ199</f>
        <v>907.82891567696356</v>
      </c>
      <c r="AJ199" s="616"/>
      <c r="AK199" s="607"/>
      <c r="AL199" s="608"/>
      <c r="AM199" s="609"/>
      <c r="AN199" s="566"/>
      <c r="AO199" s="566"/>
    </row>
    <row r="200" spans="1:41" s="567" customFormat="1" ht="13.8" x14ac:dyDescent="0.25">
      <c r="A200" s="983">
        <f>REGV!A200</f>
        <v>2009.1</v>
      </c>
      <c r="B200" s="612"/>
      <c r="C200" s="612"/>
      <c r="D200" s="612"/>
      <c r="E200" s="613"/>
      <c r="F200" s="612"/>
      <c r="G200" s="614"/>
      <c r="H200" s="616"/>
      <c r="I200" s="974">
        <f>REGV!H200</f>
        <v>43.205989525842156</v>
      </c>
      <c r="J200" s="616"/>
      <c r="K200" s="607"/>
      <c r="L200" s="608"/>
      <c r="M200" s="609"/>
      <c r="N200" s="566"/>
      <c r="O200" s="1373"/>
      <c r="P200" s="612"/>
      <c r="Q200" s="612"/>
      <c r="R200" s="613"/>
      <c r="S200" s="612"/>
      <c r="T200" s="614"/>
      <c r="U200" s="616"/>
      <c r="V200" s="974">
        <f>REGV!AI200</f>
        <v>115.29821247708686</v>
      </c>
      <c r="W200" s="616"/>
      <c r="X200" s="607"/>
      <c r="Y200" s="608"/>
      <c r="Z200" s="609"/>
      <c r="AA200" s="566"/>
      <c r="AB200" s="1373"/>
      <c r="AC200" s="612"/>
      <c r="AD200" s="612"/>
      <c r="AE200" s="613"/>
      <c r="AF200" s="612"/>
      <c r="AG200" s="614"/>
      <c r="AH200" s="616"/>
      <c r="AI200" s="975">
        <f>REGV!BJ200</f>
        <v>936.9548471797915</v>
      </c>
      <c r="AJ200" s="616"/>
      <c r="AK200" s="607"/>
      <c r="AL200" s="608"/>
      <c r="AM200" s="609"/>
      <c r="AN200" s="566"/>
      <c r="AO200" s="566"/>
    </row>
    <row r="201" spans="1:41" s="567" customFormat="1" ht="13.8" x14ac:dyDescent="0.25">
      <c r="A201" s="983">
        <f>REGV!A201</f>
        <v>2009.11</v>
      </c>
      <c r="B201" s="612"/>
      <c r="C201" s="612"/>
      <c r="D201" s="612"/>
      <c r="E201" s="613"/>
      <c r="F201" s="612"/>
      <c r="G201" s="614"/>
      <c r="H201" s="616"/>
      <c r="I201" s="974">
        <f>REGV!H201</f>
        <v>45.33622865083462</v>
      </c>
      <c r="J201" s="616"/>
      <c r="K201" s="607"/>
      <c r="L201" s="608"/>
      <c r="M201" s="609"/>
      <c r="N201" s="566"/>
      <c r="O201" s="1373"/>
      <c r="P201" s="612"/>
      <c r="Q201" s="612"/>
      <c r="R201" s="613"/>
      <c r="S201" s="612"/>
      <c r="T201" s="614"/>
      <c r="U201" s="616"/>
      <c r="V201" s="974">
        <f>REGV!AI201</f>
        <v>118.7131497693281</v>
      </c>
      <c r="W201" s="616"/>
      <c r="X201" s="607"/>
      <c r="Y201" s="608"/>
      <c r="Z201" s="609"/>
      <c r="AA201" s="566"/>
      <c r="AB201" s="1373"/>
      <c r="AC201" s="612"/>
      <c r="AD201" s="612"/>
      <c r="AE201" s="613"/>
      <c r="AF201" s="612"/>
      <c r="AG201" s="614"/>
      <c r="AH201" s="616"/>
      <c r="AI201" s="975">
        <f>REGV!BJ201</f>
        <v>984.24281621246735</v>
      </c>
      <c r="AJ201" s="616"/>
      <c r="AK201" s="607"/>
      <c r="AL201" s="608"/>
      <c r="AM201" s="609"/>
      <c r="AN201" s="566"/>
      <c r="AO201" s="566"/>
    </row>
    <row r="202" spans="1:41" s="567" customFormat="1" ht="13.8" x14ac:dyDescent="0.25">
      <c r="A202" s="983">
        <f>REGV!A202</f>
        <v>2009.12</v>
      </c>
      <c r="B202" s="612"/>
      <c r="C202" s="612"/>
      <c r="D202" s="612"/>
      <c r="E202" s="613"/>
      <c r="F202" s="612"/>
      <c r="G202" s="614"/>
      <c r="H202" s="616"/>
      <c r="I202" s="974">
        <f>REGV!H202</f>
        <v>47.509729601294566</v>
      </c>
      <c r="J202" s="616"/>
      <c r="K202" s="607"/>
      <c r="L202" s="608"/>
      <c r="M202" s="609"/>
      <c r="N202" s="566"/>
      <c r="O202" s="1373"/>
      <c r="P202" s="612"/>
      <c r="Q202" s="612"/>
      <c r="R202" s="613"/>
      <c r="S202" s="612"/>
      <c r="T202" s="614"/>
      <c r="U202" s="616"/>
      <c r="V202" s="974">
        <f>REGV!AI202</f>
        <v>119.77831503130294</v>
      </c>
      <c r="W202" s="616"/>
      <c r="X202" s="607"/>
      <c r="Y202" s="608"/>
      <c r="Z202" s="609"/>
      <c r="AA202" s="566"/>
      <c r="AB202" s="1373"/>
      <c r="AC202" s="612"/>
      <c r="AD202" s="612"/>
      <c r="AE202" s="613"/>
      <c r="AF202" s="612"/>
      <c r="AG202" s="614"/>
      <c r="AH202" s="616"/>
      <c r="AI202" s="975">
        <f>REGV!BJ202</f>
        <v>1050.7531331278467</v>
      </c>
      <c r="AJ202" s="616"/>
      <c r="AK202" s="607"/>
      <c r="AL202" s="608"/>
      <c r="AM202" s="609"/>
      <c r="AN202" s="566"/>
      <c r="AO202" s="566"/>
    </row>
    <row r="203" spans="1:41" s="567" customFormat="1" ht="13.8" x14ac:dyDescent="0.25">
      <c r="A203" s="983">
        <f>REGV!A203</f>
        <v>2010.01</v>
      </c>
      <c r="B203" s="612"/>
      <c r="C203" s="612"/>
      <c r="D203" s="612"/>
      <c r="E203" s="613"/>
      <c r="F203" s="612"/>
      <c r="G203" s="614"/>
      <c r="H203" s="616"/>
      <c r="I203" s="974">
        <f>REGV!H203</f>
        <v>49.379626394613055</v>
      </c>
      <c r="J203" s="616"/>
      <c r="K203" s="607"/>
      <c r="L203" s="608"/>
      <c r="M203" s="609"/>
      <c r="N203" s="566"/>
      <c r="O203" s="1373"/>
      <c r="P203" s="612"/>
      <c r="Q203" s="612"/>
      <c r="R203" s="613"/>
      <c r="S203" s="612"/>
      <c r="T203" s="614"/>
      <c r="U203" s="616"/>
      <c r="V203" s="974">
        <f>REGV!AI203</f>
        <v>119.34818130762815</v>
      </c>
      <c r="W203" s="616"/>
      <c r="X203" s="607"/>
      <c r="Y203" s="608"/>
      <c r="Z203" s="609"/>
      <c r="AA203" s="566"/>
      <c r="AB203" s="1373"/>
      <c r="AC203" s="612"/>
      <c r="AD203" s="612"/>
      <c r="AE203" s="613"/>
      <c r="AF203" s="612"/>
      <c r="AG203" s="614"/>
      <c r="AH203" s="616"/>
      <c r="AI203" s="975">
        <f>REGV!BJ203</f>
        <v>1149.4700088618854</v>
      </c>
      <c r="AJ203" s="616"/>
      <c r="AK203" s="607"/>
      <c r="AL203" s="608"/>
      <c r="AM203" s="609"/>
      <c r="AN203" s="566"/>
      <c r="AO203" s="566"/>
    </row>
    <row r="204" spans="1:41" s="567" customFormat="1" ht="13.8" x14ac:dyDescent="0.25">
      <c r="A204" s="983">
        <f>REGV!A204</f>
        <v>2010.02</v>
      </c>
      <c r="B204" s="612"/>
      <c r="C204" s="612"/>
      <c r="D204" s="612"/>
      <c r="E204" s="613"/>
      <c r="F204" s="612"/>
      <c r="G204" s="614"/>
      <c r="H204" s="616"/>
      <c r="I204" s="974">
        <f>REGV!H204</f>
        <v>50.629063214815176</v>
      </c>
      <c r="J204" s="616"/>
      <c r="K204" s="607"/>
      <c r="L204" s="608"/>
      <c r="M204" s="609"/>
      <c r="N204" s="566"/>
      <c r="O204" s="1373"/>
      <c r="P204" s="612"/>
      <c r="Q204" s="612"/>
      <c r="R204" s="613"/>
      <c r="S204" s="612"/>
      <c r="T204" s="614"/>
      <c r="U204" s="616"/>
      <c r="V204" s="974">
        <f>REGV!AI204</f>
        <v>121.95903855028135</v>
      </c>
      <c r="W204" s="616"/>
      <c r="X204" s="607"/>
      <c r="Y204" s="608"/>
      <c r="Z204" s="609"/>
      <c r="AA204" s="566"/>
      <c r="AB204" s="1373"/>
      <c r="AC204" s="612"/>
      <c r="AD204" s="612"/>
      <c r="AE204" s="613"/>
      <c r="AF204" s="612"/>
      <c r="AG204" s="614"/>
      <c r="AH204" s="616"/>
      <c r="AI204" s="975">
        <f>REGV!BJ204</f>
        <v>1212.7145743285751</v>
      </c>
      <c r="AJ204" s="616"/>
      <c r="AK204" s="607"/>
      <c r="AL204" s="608"/>
      <c r="AM204" s="609"/>
      <c r="AN204" s="566"/>
      <c r="AO204" s="566"/>
    </row>
    <row r="205" spans="1:41" s="567" customFormat="1" ht="13.8" x14ac:dyDescent="0.25">
      <c r="A205" s="983">
        <f>REGV!A205</f>
        <v>2010.03</v>
      </c>
      <c r="B205" s="612"/>
      <c r="C205" s="612"/>
      <c r="D205" s="612"/>
      <c r="E205" s="613"/>
      <c r="F205" s="612"/>
      <c r="G205" s="614"/>
      <c r="H205" s="616"/>
      <c r="I205" s="974">
        <f>REGV!H205</f>
        <v>51.022724534983624</v>
      </c>
      <c r="J205" s="616"/>
      <c r="K205" s="607"/>
      <c r="L205" s="608"/>
      <c r="M205" s="609"/>
      <c r="N205" s="566"/>
      <c r="O205" s="1373"/>
      <c r="P205" s="612"/>
      <c r="Q205" s="612"/>
      <c r="R205" s="613"/>
      <c r="S205" s="612"/>
      <c r="T205" s="614"/>
      <c r="U205" s="616"/>
      <c r="V205" s="974">
        <f>REGV!AI205</f>
        <v>125.70986080752832</v>
      </c>
      <c r="W205" s="616"/>
      <c r="X205" s="607"/>
      <c r="Y205" s="608"/>
      <c r="Z205" s="609"/>
      <c r="AA205" s="566"/>
      <c r="AB205" s="1373"/>
      <c r="AC205" s="612"/>
      <c r="AD205" s="612"/>
      <c r="AE205" s="613"/>
      <c r="AF205" s="612"/>
      <c r="AG205" s="614"/>
      <c r="AH205" s="616"/>
      <c r="AI205" s="975">
        <f>REGV!BJ205</f>
        <v>1228.0986103487448</v>
      </c>
      <c r="AJ205" s="616"/>
      <c r="AK205" s="607"/>
      <c r="AL205" s="608"/>
      <c r="AM205" s="609"/>
      <c r="AN205" s="566"/>
      <c r="AO205" s="566"/>
    </row>
    <row r="206" spans="1:41" s="567" customFormat="1" ht="13.8" x14ac:dyDescent="0.25">
      <c r="A206" s="983">
        <f>REGV!A206</f>
        <v>2010.04</v>
      </c>
      <c r="B206" s="612"/>
      <c r="C206" s="612"/>
      <c r="D206" s="612"/>
      <c r="E206" s="613"/>
      <c r="F206" s="612"/>
      <c r="G206" s="614"/>
      <c r="H206" s="616"/>
      <c r="I206" s="974">
        <f>REGV!H206</f>
        <v>51.536101486106972</v>
      </c>
      <c r="J206" s="616"/>
      <c r="K206" s="607"/>
      <c r="L206" s="608"/>
      <c r="M206" s="609"/>
      <c r="N206" s="566"/>
      <c r="O206" s="1373"/>
      <c r="P206" s="612"/>
      <c r="Q206" s="612"/>
      <c r="R206" s="613"/>
      <c r="S206" s="612"/>
      <c r="T206" s="614"/>
      <c r="U206" s="616"/>
      <c r="V206" s="974">
        <f>REGV!AI206</f>
        <v>126.15090526821743</v>
      </c>
      <c r="W206" s="616"/>
      <c r="X206" s="607"/>
      <c r="Y206" s="608"/>
      <c r="Z206" s="609"/>
      <c r="AA206" s="566"/>
      <c r="AB206" s="1373"/>
      <c r="AC206" s="612"/>
      <c r="AD206" s="612"/>
      <c r="AE206" s="613"/>
      <c r="AF206" s="612"/>
      <c r="AG206" s="614"/>
      <c r="AH206" s="616"/>
      <c r="AI206" s="975">
        <f>REGV!BJ206</f>
        <v>1267.4520208856854</v>
      </c>
      <c r="AJ206" s="616"/>
      <c r="AK206" s="607"/>
      <c r="AL206" s="608"/>
      <c r="AM206" s="609"/>
      <c r="AN206" s="566"/>
      <c r="AO206" s="566"/>
    </row>
    <row r="207" spans="1:41" s="567" customFormat="1" ht="13.8" x14ac:dyDescent="0.25">
      <c r="A207" s="983">
        <f>REGV!A207</f>
        <v>2010.05</v>
      </c>
      <c r="B207" s="612"/>
      <c r="C207" s="612"/>
      <c r="D207" s="612"/>
      <c r="E207" s="613"/>
      <c r="F207" s="612"/>
      <c r="G207" s="614"/>
      <c r="H207" s="616"/>
      <c r="I207" s="974">
        <f>REGV!H207</f>
        <v>52.714104724176764</v>
      </c>
      <c r="J207" s="616"/>
      <c r="K207" s="607"/>
      <c r="L207" s="608"/>
      <c r="M207" s="609"/>
      <c r="N207" s="566"/>
      <c r="O207" s="1373"/>
      <c r="P207" s="612"/>
      <c r="Q207" s="612"/>
      <c r="R207" s="613"/>
      <c r="S207" s="612"/>
      <c r="T207" s="614"/>
      <c r="U207" s="616"/>
      <c r="V207" s="974">
        <f>REGV!AI207</f>
        <v>124.94734905494977</v>
      </c>
      <c r="W207" s="616"/>
      <c r="X207" s="607"/>
      <c r="Y207" s="608"/>
      <c r="Z207" s="609"/>
      <c r="AA207" s="566"/>
      <c r="AB207" s="1373"/>
      <c r="AC207" s="612"/>
      <c r="AD207" s="612"/>
      <c r="AE207" s="613"/>
      <c r="AF207" s="612"/>
      <c r="AG207" s="614"/>
      <c r="AH207" s="616"/>
      <c r="AI207" s="975">
        <f>REGV!BJ207</f>
        <v>1324.6884428727424</v>
      </c>
      <c r="AJ207" s="616"/>
      <c r="AK207" s="607"/>
      <c r="AL207" s="608"/>
      <c r="AM207" s="609"/>
      <c r="AN207" s="566"/>
      <c r="AO207" s="566"/>
    </row>
    <row r="208" spans="1:41" s="567" customFormat="1" ht="13.8" x14ac:dyDescent="0.25">
      <c r="A208" s="983">
        <f>REGV!A208</f>
        <v>2010.06</v>
      </c>
      <c r="B208" s="612"/>
      <c r="C208" s="612"/>
      <c r="D208" s="612"/>
      <c r="E208" s="613"/>
      <c r="F208" s="612"/>
      <c r="G208" s="614"/>
      <c r="H208" s="616"/>
      <c r="I208" s="974">
        <f>REGV!H208</f>
        <v>53.820661127988927</v>
      </c>
      <c r="J208" s="616"/>
      <c r="K208" s="607"/>
      <c r="L208" s="608"/>
      <c r="M208" s="609"/>
      <c r="N208" s="566"/>
      <c r="O208" s="1373"/>
      <c r="P208" s="612"/>
      <c r="Q208" s="612"/>
      <c r="R208" s="613"/>
      <c r="S208" s="612"/>
      <c r="T208" s="614"/>
      <c r="U208" s="616"/>
      <c r="V208" s="974">
        <f>REGV!AI208</f>
        <v>124.47694428953108</v>
      </c>
      <c r="W208" s="616"/>
      <c r="X208" s="607"/>
      <c r="Y208" s="608"/>
      <c r="Z208" s="609"/>
      <c r="AA208" s="566"/>
      <c r="AB208" s="1373"/>
      <c r="AC208" s="612"/>
      <c r="AD208" s="612"/>
      <c r="AE208" s="613"/>
      <c r="AF208" s="612"/>
      <c r="AG208" s="614"/>
      <c r="AH208" s="616"/>
      <c r="AI208" s="975">
        <f>REGV!BJ208</f>
        <v>1372.2563457485901</v>
      </c>
      <c r="AJ208" s="616"/>
      <c r="AK208" s="607"/>
      <c r="AL208" s="608"/>
      <c r="AM208" s="609"/>
      <c r="AN208" s="566"/>
      <c r="AO208" s="566"/>
    </row>
    <row r="209" spans="1:41" s="567" customFormat="1" ht="13.8" x14ac:dyDescent="0.25">
      <c r="A209" s="983">
        <f>REGV!A209</f>
        <v>2010.07</v>
      </c>
      <c r="B209" s="612"/>
      <c r="C209" s="612"/>
      <c r="D209" s="612"/>
      <c r="E209" s="613"/>
      <c r="F209" s="612"/>
      <c r="G209" s="614"/>
      <c r="H209" s="616"/>
      <c r="I209" s="974">
        <f>REGV!H209</f>
        <v>54.61157075680282</v>
      </c>
      <c r="J209" s="616"/>
      <c r="K209" s="607"/>
      <c r="L209" s="608"/>
      <c r="M209" s="609"/>
      <c r="N209" s="566"/>
      <c r="O209" s="1373"/>
      <c r="P209" s="612"/>
      <c r="Q209" s="612"/>
      <c r="R209" s="613"/>
      <c r="S209" s="612"/>
      <c r="T209" s="614"/>
      <c r="U209" s="616"/>
      <c r="V209" s="974">
        <f>REGV!AI209</f>
        <v>123.72301905028753</v>
      </c>
      <c r="W209" s="616"/>
      <c r="X209" s="607"/>
      <c r="Y209" s="608"/>
      <c r="Z209" s="609"/>
      <c r="AA209" s="566"/>
      <c r="AB209" s="1373"/>
      <c r="AC209" s="612"/>
      <c r="AD209" s="612"/>
      <c r="AE209" s="613"/>
      <c r="AF209" s="612"/>
      <c r="AG209" s="614"/>
      <c r="AH209" s="616"/>
      <c r="AI209" s="975">
        <f>REGV!BJ209</f>
        <v>1428.2909785781762</v>
      </c>
      <c r="AJ209" s="616"/>
      <c r="AK209" s="607"/>
      <c r="AL209" s="608"/>
      <c r="AM209" s="609"/>
      <c r="AN209" s="566"/>
      <c r="AO209" s="566"/>
    </row>
    <row r="210" spans="1:41" s="567" customFormat="1" ht="13.8" x14ac:dyDescent="0.25">
      <c r="A210" s="983">
        <f>REGV!A210</f>
        <v>2010.08</v>
      </c>
      <c r="B210" s="612"/>
      <c r="C210" s="612"/>
      <c r="D210" s="612"/>
      <c r="E210" s="613"/>
      <c r="F210" s="612"/>
      <c r="G210" s="614"/>
      <c r="H210" s="616"/>
      <c r="I210" s="974">
        <f>REGV!H210</f>
        <v>55.984941086783692</v>
      </c>
      <c r="J210" s="616"/>
      <c r="K210" s="607"/>
      <c r="L210" s="608"/>
      <c r="M210" s="609"/>
      <c r="N210" s="566"/>
      <c r="O210" s="1373"/>
      <c r="P210" s="612"/>
      <c r="Q210" s="612"/>
      <c r="R210" s="613"/>
      <c r="S210" s="612"/>
      <c r="T210" s="614"/>
      <c r="U210" s="616"/>
      <c r="V210" s="974">
        <f>REGV!AI210</f>
        <v>124.37263856655842</v>
      </c>
      <c r="W210" s="616"/>
      <c r="X210" s="607"/>
      <c r="Y210" s="608"/>
      <c r="Z210" s="609"/>
      <c r="AA210" s="566"/>
      <c r="AB210" s="1373"/>
      <c r="AC210" s="612"/>
      <c r="AD210" s="612"/>
      <c r="AE210" s="613"/>
      <c r="AF210" s="612"/>
      <c r="AG210" s="614"/>
      <c r="AH210" s="616"/>
      <c r="AI210" s="975">
        <f>REGV!BJ210</f>
        <v>1453.1730541865854</v>
      </c>
      <c r="AJ210" s="616"/>
      <c r="AK210" s="607"/>
      <c r="AL210" s="608"/>
      <c r="AM210" s="609"/>
      <c r="AN210" s="566"/>
      <c r="AO210" s="566"/>
    </row>
    <row r="211" spans="1:41" s="567" customFormat="1" ht="13.8" x14ac:dyDescent="0.25">
      <c r="A211" s="983">
        <f>REGV!A211</f>
        <v>2010.09</v>
      </c>
      <c r="B211" s="612"/>
      <c r="C211" s="612"/>
      <c r="D211" s="612"/>
      <c r="E211" s="613"/>
      <c r="F211" s="612"/>
      <c r="G211" s="614"/>
      <c r="H211" s="616"/>
      <c r="I211" s="974">
        <f>REGV!H211</f>
        <v>57.59882214421728</v>
      </c>
      <c r="J211" s="616"/>
      <c r="K211" s="607"/>
      <c r="L211" s="608"/>
      <c r="M211" s="609"/>
      <c r="N211" s="566"/>
      <c r="O211" s="1373"/>
      <c r="P211" s="612"/>
      <c r="Q211" s="612"/>
      <c r="R211" s="613"/>
      <c r="S211" s="612"/>
      <c r="T211" s="614"/>
      <c r="U211" s="616"/>
      <c r="V211" s="974">
        <f>REGV!AI211</f>
        <v>128.23992695546326</v>
      </c>
      <c r="W211" s="616"/>
      <c r="X211" s="607"/>
      <c r="Y211" s="608"/>
      <c r="Z211" s="609"/>
      <c r="AA211" s="566"/>
      <c r="AB211" s="1373"/>
      <c r="AC211" s="612"/>
      <c r="AD211" s="612"/>
      <c r="AE211" s="613"/>
      <c r="AF211" s="612"/>
      <c r="AG211" s="614"/>
      <c r="AH211" s="616"/>
      <c r="AI211" s="975">
        <f>REGV!BJ211</f>
        <v>1443.8257470773835</v>
      </c>
      <c r="AJ211" s="616"/>
      <c r="AK211" s="607"/>
      <c r="AL211" s="608"/>
      <c r="AM211" s="609"/>
      <c r="AN211" s="566"/>
      <c r="AO211" s="566"/>
    </row>
    <row r="212" spans="1:41" s="567" customFormat="1" ht="13.8" x14ac:dyDescent="0.25">
      <c r="A212" s="983">
        <f>REGV!A212</f>
        <v>2010.1</v>
      </c>
      <c r="B212" s="612"/>
      <c r="C212" s="612"/>
      <c r="D212" s="612"/>
      <c r="E212" s="613"/>
      <c r="F212" s="612"/>
      <c r="G212" s="614"/>
      <c r="H212" s="616"/>
      <c r="I212" s="974">
        <f>REGV!H212</f>
        <v>59.394330724357616</v>
      </c>
      <c r="J212" s="616"/>
      <c r="K212" s="607"/>
      <c r="L212" s="608"/>
      <c r="M212" s="609"/>
      <c r="N212" s="566"/>
      <c r="O212" s="1373"/>
      <c r="P212" s="612"/>
      <c r="Q212" s="612"/>
      <c r="R212" s="613"/>
      <c r="S212" s="612"/>
      <c r="T212" s="614"/>
      <c r="U212" s="616"/>
      <c r="V212" s="974">
        <f>REGV!AI212</f>
        <v>132.26143718440358</v>
      </c>
      <c r="W212" s="616"/>
      <c r="X212" s="607"/>
      <c r="Y212" s="608"/>
      <c r="Z212" s="609"/>
      <c r="AA212" s="566"/>
      <c r="AB212" s="1373"/>
      <c r="AC212" s="612"/>
      <c r="AD212" s="612"/>
      <c r="AE212" s="613"/>
      <c r="AF212" s="612"/>
      <c r="AG212" s="614"/>
      <c r="AH212" s="616"/>
      <c r="AI212" s="975">
        <f>REGV!BJ212</f>
        <v>1414.352240614947</v>
      </c>
      <c r="AJ212" s="616"/>
      <c r="AK212" s="607"/>
      <c r="AL212" s="608"/>
      <c r="AM212" s="609"/>
      <c r="AN212" s="566"/>
      <c r="AO212" s="566"/>
    </row>
    <row r="213" spans="1:41" s="567" customFormat="1" ht="13.8" x14ac:dyDescent="0.25">
      <c r="A213" s="983">
        <f>REGV!A213</f>
        <v>2010.11</v>
      </c>
      <c r="B213" s="612"/>
      <c r="C213" s="612"/>
      <c r="D213" s="612"/>
      <c r="E213" s="613"/>
      <c r="F213" s="612"/>
      <c r="G213" s="614"/>
      <c r="H213" s="616"/>
      <c r="I213" s="974">
        <f>REGV!H213</f>
        <v>63.172608161340555</v>
      </c>
      <c r="J213" s="616"/>
      <c r="K213" s="607"/>
      <c r="L213" s="608"/>
      <c r="M213" s="609"/>
      <c r="N213" s="566"/>
      <c r="O213" s="1373"/>
      <c r="P213" s="612"/>
      <c r="Q213" s="612"/>
      <c r="R213" s="613"/>
      <c r="S213" s="612"/>
      <c r="T213" s="614"/>
      <c r="U213" s="616"/>
      <c r="V213" s="974">
        <f>REGV!AI213</f>
        <v>136.99969053680661</v>
      </c>
      <c r="W213" s="616"/>
      <c r="X213" s="607"/>
      <c r="Y213" s="608"/>
      <c r="Z213" s="609"/>
      <c r="AA213" s="566"/>
      <c r="AB213" s="1373"/>
      <c r="AC213" s="612"/>
      <c r="AD213" s="612"/>
      <c r="AE213" s="613"/>
      <c r="AF213" s="612"/>
      <c r="AG213" s="614"/>
      <c r="AH213" s="616"/>
      <c r="AI213" s="975">
        <f>REGV!BJ213</f>
        <v>1351.8009212678164</v>
      </c>
      <c r="AJ213" s="616"/>
      <c r="AK213" s="607"/>
      <c r="AL213" s="608"/>
      <c r="AM213" s="609"/>
      <c r="AN213" s="566"/>
      <c r="AO213" s="566"/>
    </row>
    <row r="214" spans="1:41" s="567" customFormat="1" ht="13.8" x14ac:dyDescent="0.25">
      <c r="A214" s="983">
        <f>REGV!A214</f>
        <v>2010.12</v>
      </c>
      <c r="B214" s="612"/>
      <c r="C214" s="612"/>
      <c r="D214" s="612"/>
      <c r="E214" s="613"/>
      <c r="F214" s="612"/>
      <c r="G214" s="614"/>
      <c r="H214" s="616"/>
      <c r="I214" s="974">
        <f>REGV!H214</f>
        <v>66.88906957892037</v>
      </c>
      <c r="J214" s="616"/>
      <c r="K214" s="607"/>
      <c r="L214" s="608"/>
      <c r="M214" s="609"/>
      <c r="N214" s="566"/>
      <c r="O214" s="1373"/>
      <c r="P214" s="612"/>
      <c r="Q214" s="612"/>
      <c r="R214" s="613"/>
      <c r="S214" s="612"/>
      <c r="T214" s="614"/>
      <c r="U214" s="616"/>
      <c r="V214" s="974">
        <f>REGV!AI214</f>
        <v>145.1571214164758</v>
      </c>
      <c r="W214" s="616"/>
      <c r="X214" s="607"/>
      <c r="Y214" s="608"/>
      <c r="Z214" s="609"/>
      <c r="AA214" s="566"/>
      <c r="AB214" s="1373"/>
      <c r="AC214" s="612"/>
      <c r="AD214" s="612"/>
      <c r="AE214" s="613"/>
      <c r="AF214" s="612"/>
      <c r="AG214" s="614"/>
      <c r="AH214" s="616"/>
      <c r="AI214" s="975">
        <f>REGV!BJ214</f>
        <v>1334.8806116825112</v>
      </c>
      <c r="AJ214" s="616"/>
      <c r="AK214" s="607"/>
      <c r="AL214" s="608"/>
      <c r="AM214" s="609"/>
      <c r="AN214" s="566"/>
      <c r="AO214" s="566"/>
    </row>
    <row r="215" spans="1:41" s="567" customFormat="1" ht="13.8" x14ac:dyDescent="0.25">
      <c r="A215" s="983">
        <f>REGV!A215</f>
        <v>2011.01</v>
      </c>
      <c r="B215" s="612"/>
      <c r="C215" s="612"/>
      <c r="D215" s="612"/>
      <c r="E215" s="613"/>
      <c r="F215" s="612"/>
      <c r="G215" s="614"/>
      <c r="H215" s="616"/>
      <c r="I215" s="974">
        <f>REGV!H215</f>
        <v>68.065926203935462</v>
      </c>
      <c r="J215" s="616"/>
      <c r="K215" s="607"/>
      <c r="L215" s="608"/>
      <c r="M215" s="609"/>
      <c r="N215" s="566"/>
      <c r="O215" s="1373"/>
      <c r="P215" s="612"/>
      <c r="Q215" s="612"/>
      <c r="R215" s="613"/>
      <c r="S215" s="612"/>
      <c r="T215" s="614"/>
      <c r="U215" s="616"/>
      <c r="V215" s="974">
        <f>REGV!AI215</f>
        <v>152.81870388489921</v>
      </c>
      <c r="W215" s="616"/>
      <c r="X215" s="607"/>
      <c r="Y215" s="608"/>
      <c r="Z215" s="609"/>
      <c r="AA215" s="566"/>
      <c r="AB215" s="1373"/>
      <c r="AC215" s="612"/>
      <c r="AD215" s="612"/>
      <c r="AE215" s="613"/>
      <c r="AF215" s="612"/>
      <c r="AG215" s="614"/>
      <c r="AH215" s="616"/>
      <c r="AI215" s="975">
        <f>REGV!BJ215</f>
        <v>1370.116238525226</v>
      </c>
      <c r="AJ215" s="616"/>
      <c r="AK215" s="607"/>
      <c r="AL215" s="608"/>
      <c r="AM215" s="609"/>
      <c r="AN215" s="566"/>
      <c r="AO215" s="566"/>
    </row>
    <row r="216" spans="1:41" s="567" customFormat="1" ht="13.8" x14ac:dyDescent="0.25">
      <c r="A216" s="983">
        <f>REGV!A216</f>
        <v>2011.02</v>
      </c>
      <c r="B216" s="612"/>
      <c r="C216" s="612"/>
      <c r="D216" s="612"/>
      <c r="E216" s="613"/>
      <c r="F216" s="612"/>
      <c r="G216" s="614"/>
      <c r="H216" s="616"/>
      <c r="I216" s="974">
        <f>REGV!H216</f>
        <v>67.942091466251128</v>
      </c>
      <c r="J216" s="616"/>
      <c r="K216" s="607"/>
      <c r="L216" s="608"/>
      <c r="M216" s="609"/>
      <c r="N216" s="566"/>
      <c r="O216" s="1373"/>
      <c r="P216" s="612"/>
      <c r="Q216" s="612"/>
      <c r="R216" s="613"/>
      <c r="S216" s="612"/>
      <c r="T216" s="614"/>
      <c r="U216" s="616"/>
      <c r="V216" s="974">
        <f>REGV!AI216</f>
        <v>155.98786319634905</v>
      </c>
      <c r="W216" s="616"/>
      <c r="X216" s="607"/>
      <c r="Y216" s="608"/>
      <c r="Z216" s="609"/>
      <c r="AA216" s="566"/>
      <c r="AB216" s="1373"/>
      <c r="AC216" s="612"/>
      <c r="AD216" s="612"/>
      <c r="AE216" s="613"/>
      <c r="AF216" s="612"/>
      <c r="AG216" s="614"/>
      <c r="AH216" s="616"/>
      <c r="AI216" s="975">
        <f>REGV!BJ216</f>
        <v>1349.6384279884824</v>
      </c>
      <c r="AJ216" s="616"/>
      <c r="AK216" s="607"/>
      <c r="AL216" s="608"/>
      <c r="AM216" s="609"/>
      <c r="AN216" s="566"/>
      <c r="AO216" s="566"/>
    </row>
    <row r="217" spans="1:41" s="567" customFormat="1" ht="13.8" x14ac:dyDescent="0.25">
      <c r="A217" s="983">
        <f>REGV!A217</f>
        <v>2011.03</v>
      </c>
      <c r="B217" s="612"/>
      <c r="C217" s="612"/>
      <c r="D217" s="612"/>
      <c r="E217" s="613"/>
      <c r="F217" s="612"/>
      <c r="G217" s="614"/>
      <c r="H217" s="616"/>
      <c r="I217" s="974">
        <f>REGV!H217</f>
        <v>68.944531490961054</v>
      </c>
      <c r="J217" s="616"/>
      <c r="K217" s="607"/>
      <c r="L217" s="608"/>
      <c r="M217" s="609"/>
      <c r="N217" s="566"/>
      <c r="O217" s="1373"/>
      <c r="P217" s="612"/>
      <c r="Q217" s="612"/>
      <c r="R217" s="613"/>
      <c r="S217" s="612"/>
      <c r="T217" s="614"/>
      <c r="U217" s="616"/>
      <c r="V217" s="974">
        <f>REGV!AI217</f>
        <v>154.68245225954945</v>
      </c>
      <c r="W217" s="616"/>
      <c r="X217" s="607"/>
      <c r="Y217" s="608"/>
      <c r="Z217" s="609"/>
      <c r="AA217" s="566"/>
      <c r="AB217" s="1373"/>
      <c r="AC217" s="612"/>
      <c r="AD217" s="612"/>
      <c r="AE217" s="613"/>
      <c r="AF217" s="612"/>
      <c r="AG217" s="614"/>
      <c r="AH217" s="616"/>
      <c r="AI217" s="975">
        <f>REGV!BJ217</f>
        <v>1288.382582175552</v>
      </c>
      <c r="AJ217" s="616"/>
      <c r="AK217" s="607"/>
      <c r="AL217" s="608"/>
      <c r="AM217" s="609"/>
      <c r="AN217" s="566"/>
      <c r="AO217" s="566"/>
    </row>
    <row r="218" spans="1:41" s="567" customFormat="1" ht="13.8" x14ac:dyDescent="0.25">
      <c r="A218" s="983">
        <f>REGV!A218</f>
        <v>2011.04</v>
      </c>
      <c r="B218" s="612"/>
      <c r="C218" s="612"/>
      <c r="D218" s="612"/>
      <c r="E218" s="613"/>
      <c r="F218" s="612"/>
      <c r="G218" s="614"/>
      <c r="H218" s="616"/>
      <c r="I218" s="974">
        <f>REGV!H218</f>
        <v>70.361187451741287</v>
      </c>
      <c r="J218" s="616"/>
      <c r="K218" s="607"/>
      <c r="L218" s="608"/>
      <c r="M218" s="609"/>
      <c r="N218" s="566"/>
      <c r="O218" s="1373"/>
      <c r="P218" s="612"/>
      <c r="Q218" s="612"/>
      <c r="R218" s="613"/>
      <c r="S218" s="612"/>
      <c r="T218" s="614"/>
      <c r="U218" s="616"/>
      <c r="V218" s="974">
        <f>REGV!AI218</f>
        <v>152.86684223724916</v>
      </c>
      <c r="W218" s="616"/>
      <c r="X218" s="607"/>
      <c r="Y218" s="608"/>
      <c r="Z218" s="609"/>
      <c r="AA218" s="566"/>
      <c r="AB218" s="1373"/>
      <c r="AC218" s="612"/>
      <c r="AD218" s="612"/>
      <c r="AE218" s="613"/>
      <c r="AF218" s="612"/>
      <c r="AG218" s="614"/>
      <c r="AH218" s="616"/>
      <c r="AI218" s="975">
        <f>REGV!BJ218</f>
        <v>1248.1205926787356</v>
      </c>
      <c r="AJ218" s="616"/>
      <c r="AK218" s="607"/>
      <c r="AL218" s="608"/>
      <c r="AM218" s="609"/>
      <c r="AN218" s="566"/>
      <c r="AO218" s="566"/>
    </row>
    <row r="219" spans="1:41" s="567" customFormat="1" ht="13.8" x14ac:dyDescent="0.25">
      <c r="A219" s="983">
        <f>REGV!A219</f>
        <v>2011.05</v>
      </c>
      <c r="B219" s="612"/>
      <c r="C219" s="612"/>
      <c r="D219" s="612"/>
      <c r="E219" s="613"/>
      <c r="F219" s="612"/>
      <c r="G219" s="614"/>
      <c r="H219" s="616"/>
      <c r="I219" s="974">
        <f>REGV!H219</f>
        <v>71.312024612130855</v>
      </c>
      <c r="J219" s="616"/>
      <c r="K219" s="607"/>
      <c r="L219" s="608"/>
      <c r="M219" s="609"/>
      <c r="N219" s="566"/>
      <c r="O219" s="1373"/>
      <c r="P219" s="612"/>
      <c r="Q219" s="612"/>
      <c r="R219" s="613"/>
      <c r="S219" s="612"/>
      <c r="T219" s="614"/>
      <c r="U219" s="616"/>
      <c r="V219" s="974">
        <f>REGV!AI219</f>
        <v>153.03941988660929</v>
      </c>
      <c r="W219" s="616"/>
      <c r="X219" s="607"/>
      <c r="Y219" s="608"/>
      <c r="Z219" s="609"/>
      <c r="AA219" s="566"/>
      <c r="AB219" s="1373"/>
      <c r="AC219" s="612"/>
      <c r="AD219" s="612"/>
      <c r="AE219" s="613"/>
      <c r="AF219" s="612"/>
      <c r="AG219" s="614"/>
      <c r="AH219" s="616"/>
      <c r="AI219" s="975">
        <f>REGV!BJ219</f>
        <v>1200.9530060585246</v>
      </c>
      <c r="AJ219" s="616"/>
      <c r="AK219" s="607"/>
      <c r="AL219" s="608"/>
      <c r="AM219" s="609"/>
      <c r="AN219" s="566"/>
      <c r="AO219" s="566"/>
    </row>
    <row r="220" spans="1:41" s="567" customFormat="1" ht="13.8" x14ac:dyDescent="0.25">
      <c r="A220" s="983">
        <f>REGV!A220</f>
        <v>2011.06</v>
      </c>
      <c r="B220" s="612"/>
      <c r="C220" s="612"/>
      <c r="D220" s="612"/>
      <c r="E220" s="613"/>
      <c r="F220" s="612"/>
      <c r="G220" s="614"/>
      <c r="H220" s="616"/>
      <c r="I220" s="974">
        <f>REGV!H220</f>
        <v>73.139373858742914</v>
      </c>
      <c r="J220" s="616"/>
      <c r="K220" s="607"/>
      <c r="L220" s="608"/>
      <c r="M220" s="609"/>
      <c r="N220" s="566"/>
      <c r="O220" s="1373"/>
      <c r="P220" s="612"/>
      <c r="Q220" s="612"/>
      <c r="R220" s="613"/>
      <c r="S220" s="612"/>
      <c r="T220" s="614"/>
      <c r="U220" s="616"/>
      <c r="V220" s="974">
        <f>REGV!AI220</f>
        <v>153.84002930503473</v>
      </c>
      <c r="W220" s="616"/>
      <c r="X220" s="607"/>
      <c r="Y220" s="608"/>
      <c r="Z220" s="609"/>
      <c r="AA220" s="566"/>
      <c r="AB220" s="1373"/>
      <c r="AC220" s="612"/>
      <c r="AD220" s="612"/>
      <c r="AE220" s="613"/>
      <c r="AF220" s="612"/>
      <c r="AG220" s="614"/>
      <c r="AH220" s="616"/>
      <c r="AI220" s="975">
        <f>REGV!BJ220</f>
        <v>1177.0220658127448</v>
      </c>
      <c r="AJ220" s="616"/>
      <c r="AK220" s="607"/>
      <c r="AL220" s="608"/>
      <c r="AM220" s="609"/>
      <c r="AN220" s="566"/>
      <c r="AO220" s="566"/>
    </row>
    <row r="221" spans="1:41" s="567" customFormat="1" ht="13.8" x14ac:dyDescent="0.25">
      <c r="A221" s="983">
        <f>REGV!A221</f>
        <v>2011.07</v>
      </c>
      <c r="B221" s="612"/>
      <c r="C221" s="612"/>
      <c r="D221" s="612"/>
      <c r="E221" s="613"/>
      <c r="F221" s="612"/>
      <c r="G221" s="614"/>
      <c r="H221" s="616"/>
      <c r="I221" s="974">
        <f>REGV!H221</f>
        <v>73.492692506537722</v>
      </c>
      <c r="J221" s="616"/>
      <c r="K221" s="607"/>
      <c r="L221" s="608"/>
      <c r="M221" s="609"/>
      <c r="N221" s="566"/>
      <c r="O221" s="1373"/>
      <c r="P221" s="612"/>
      <c r="Q221" s="612"/>
      <c r="R221" s="613"/>
      <c r="S221" s="612"/>
      <c r="T221" s="614"/>
      <c r="U221" s="616"/>
      <c r="V221" s="974">
        <f>REGV!AI221</f>
        <v>153.80716332407238</v>
      </c>
      <c r="W221" s="616"/>
      <c r="X221" s="607"/>
      <c r="Y221" s="608"/>
      <c r="Z221" s="609"/>
      <c r="AA221" s="566"/>
      <c r="AB221" s="1373"/>
      <c r="AC221" s="612"/>
      <c r="AD221" s="612"/>
      <c r="AE221" s="613"/>
      <c r="AF221" s="612"/>
      <c r="AG221" s="614"/>
      <c r="AH221" s="616"/>
      <c r="AI221" s="975">
        <f>REGV!BJ221</f>
        <v>1180.4213467981938</v>
      </c>
      <c r="AJ221" s="616"/>
      <c r="AK221" s="607"/>
      <c r="AL221" s="608"/>
      <c r="AM221" s="609"/>
      <c r="AN221" s="566"/>
      <c r="AO221" s="566"/>
    </row>
    <row r="222" spans="1:41" s="567" customFormat="1" ht="13.8" x14ac:dyDescent="0.25">
      <c r="A222" s="983">
        <f>REGV!A222</f>
        <v>2011.08</v>
      </c>
      <c r="B222" s="612"/>
      <c r="C222" s="612"/>
      <c r="D222" s="612"/>
      <c r="E222" s="613"/>
      <c r="F222" s="612"/>
      <c r="G222" s="614"/>
      <c r="H222" s="616"/>
      <c r="I222" s="974">
        <f>REGV!H222</f>
        <v>73.984842505602998</v>
      </c>
      <c r="J222" s="616"/>
      <c r="K222" s="607"/>
      <c r="L222" s="608"/>
      <c r="M222" s="609"/>
      <c r="N222" s="566"/>
      <c r="O222" s="1373"/>
      <c r="P222" s="612"/>
      <c r="Q222" s="612"/>
      <c r="R222" s="613"/>
      <c r="S222" s="612"/>
      <c r="T222" s="614"/>
      <c r="U222" s="616"/>
      <c r="V222" s="974">
        <f>REGV!AI222</f>
        <v>152.80528749171336</v>
      </c>
      <c r="W222" s="616"/>
      <c r="X222" s="607"/>
      <c r="Y222" s="608"/>
      <c r="Z222" s="609"/>
      <c r="AA222" s="566"/>
      <c r="AB222" s="1373"/>
      <c r="AC222" s="612"/>
      <c r="AD222" s="612"/>
      <c r="AE222" s="613"/>
      <c r="AF222" s="612"/>
      <c r="AG222" s="614"/>
      <c r="AH222" s="616"/>
      <c r="AI222" s="975">
        <f>REGV!BJ222</f>
        <v>1155.0575481148026</v>
      </c>
      <c r="AJ222" s="616"/>
      <c r="AK222" s="607"/>
      <c r="AL222" s="608"/>
      <c r="AM222" s="609"/>
      <c r="AN222" s="566"/>
      <c r="AO222" s="566"/>
    </row>
    <row r="223" spans="1:41" s="567" customFormat="1" ht="13.8" x14ac:dyDescent="0.25">
      <c r="A223" s="983">
        <f>REGV!A223</f>
        <v>2011.09</v>
      </c>
      <c r="B223" s="612"/>
      <c r="C223" s="612"/>
      <c r="D223" s="612"/>
      <c r="E223" s="613"/>
      <c r="F223" s="612"/>
      <c r="G223" s="614"/>
      <c r="H223" s="616"/>
      <c r="I223" s="974">
        <f>REGV!H223</f>
        <v>75.934155684530012</v>
      </c>
      <c r="J223" s="616"/>
      <c r="K223" s="607"/>
      <c r="L223" s="608"/>
      <c r="M223" s="609"/>
      <c r="N223" s="566"/>
      <c r="O223" s="1373"/>
      <c r="P223" s="612"/>
      <c r="Q223" s="612"/>
      <c r="R223" s="613"/>
      <c r="S223" s="612"/>
      <c r="T223" s="614"/>
      <c r="U223" s="616"/>
      <c r="V223" s="974">
        <f>REGV!AI223</f>
        <v>153.82135164956659</v>
      </c>
      <c r="W223" s="616"/>
      <c r="X223" s="607"/>
      <c r="Y223" s="608"/>
      <c r="Z223" s="609"/>
      <c r="AA223" s="566"/>
      <c r="AB223" s="1373"/>
      <c r="AC223" s="612"/>
      <c r="AD223" s="612"/>
      <c r="AE223" s="613"/>
      <c r="AF223" s="612"/>
      <c r="AG223" s="614"/>
      <c r="AH223" s="616"/>
      <c r="AI223" s="975">
        <f>REGV!BJ223</f>
        <v>1159.734056448601</v>
      </c>
      <c r="AJ223" s="616"/>
      <c r="AK223" s="607"/>
      <c r="AL223" s="608"/>
      <c r="AM223" s="609"/>
      <c r="AN223" s="566"/>
      <c r="AO223" s="566"/>
    </row>
    <row r="224" spans="1:41" s="567" customFormat="1" ht="13.8" x14ac:dyDescent="0.25">
      <c r="A224" s="983">
        <f>REGV!A224</f>
        <v>2011.1</v>
      </c>
      <c r="B224" s="612"/>
      <c r="C224" s="612"/>
      <c r="D224" s="612"/>
      <c r="E224" s="613"/>
      <c r="F224" s="612"/>
      <c r="G224" s="614"/>
      <c r="H224" s="616"/>
      <c r="I224" s="974">
        <f>REGV!H224</f>
        <v>76.565501963655734</v>
      </c>
      <c r="J224" s="616"/>
      <c r="K224" s="607"/>
      <c r="L224" s="608"/>
      <c r="M224" s="609"/>
      <c r="N224" s="566"/>
      <c r="O224" s="1373"/>
      <c r="P224" s="612"/>
      <c r="Q224" s="612"/>
      <c r="R224" s="613"/>
      <c r="S224" s="612"/>
      <c r="T224" s="614"/>
      <c r="U224" s="616"/>
      <c r="V224" s="974">
        <f>REGV!AI224</f>
        <v>155.3809980206953</v>
      </c>
      <c r="W224" s="616"/>
      <c r="X224" s="607"/>
      <c r="Y224" s="608"/>
      <c r="Z224" s="609"/>
      <c r="AA224" s="566"/>
      <c r="AB224" s="1373"/>
      <c r="AC224" s="612"/>
      <c r="AD224" s="612"/>
      <c r="AE224" s="613"/>
      <c r="AF224" s="612"/>
      <c r="AG224" s="614"/>
      <c r="AH224" s="616"/>
      <c r="AI224" s="975">
        <f>REGV!BJ224</f>
        <v>1198.2737544568797</v>
      </c>
      <c r="AJ224" s="616"/>
      <c r="AK224" s="607"/>
      <c r="AL224" s="608"/>
      <c r="AM224" s="609"/>
      <c r="AN224" s="566"/>
      <c r="AO224" s="566"/>
    </row>
    <row r="225" spans="1:41" s="567" customFormat="1" ht="13.8" x14ac:dyDescent="0.25">
      <c r="A225" s="983">
        <f>REGV!A225</f>
        <v>2011.11</v>
      </c>
      <c r="B225" s="612"/>
      <c r="C225" s="612"/>
      <c r="D225" s="612"/>
      <c r="E225" s="613"/>
      <c r="F225" s="612"/>
      <c r="G225" s="614"/>
      <c r="H225" s="616"/>
      <c r="I225" s="974">
        <f>REGV!H225</f>
        <v>74.867286514686825</v>
      </c>
      <c r="J225" s="616"/>
      <c r="K225" s="607"/>
      <c r="L225" s="608"/>
      <c r="M225" s="609"/>
      <c r="N225" s="566"/>
      <c r="O225" s="1373"/>
      <c r="P225" s="612"/>
      <c r="Q225" s="612"/>
      <c r="R225" s="613"/>
      <c r="S225" s="612"/>
      <c r="T225" s="614"/>
      <c r="U225" s="616"/>
      <c r="V225" s="974">
        <f>REGV!AI225</f>
        <v>154.18776490790583</v>
      </c>
      <c r="W225" s="616"/>
      <c r="X225" s="607"/>
      <c r="Y225" s="608"/>
      <c r="Z225" s="609"/>
      <c r="AA225" s="566"/>
      <c r="AB225" s="1373"/>
      <c r="AC225" s="612"/>
      <c r="AD225" s="612"/>
      <c r="AE225" s="613"/>
      <c r="AF225" s="612"/>
      <c r="AG225" s="614"/>
      <c r="AH225" s="616"/>
      <c r="AI225" s="975">
        <f>REGV!BJ225</f>
        <v>1189.702877948946</v>
      </c>
      <c r="AJ225" s="616"/>
      <c r="AK225" s="607"/>
      <c r="AL225" s="608"/>
      <c r="AM225" s="609"/>
      <c r="AN225" s="566"/>
      <c r="AO225" s="566"/>
    </row>
    <row r="226" spans="1:41" s="567" customFormat="1" ht="13.8" x14ac:dyDescent="0.25">
      <c r="A226" s="983">
        <f>REGV!A226</f>
        <v>2011.12</v>
      </c>
      <c r="B226" s="612"/>
      <c r="C226" s="612"/>
      <c r="D226" s="612"/>
      <c r="E226" s="613"/>
      <c r="F226" s="612"/>
      <c r="G226" s="614"/>
      <c r="H226" s="615"/>
      <c r="I226" s="974">
        <f>REGV!H226</f>
        <v>72.319217983721558</v>
      </c>
      <c r="J226" s="615"/>
      <c r="K226" s="607"/>
      <c r="L226" s="608"/>
      <c r="M226" s="609"/>
      <c r="N226" s="566"/>
      <c r="O226" s="1373"/>
      <c r="P226" s="612"/>
      <c r="Q226" s="612"/>
      <c r="R226" s="613"/>
      <c r="S226" s="612"/>
      <c r="T226" s="614"/>
      <c r="U226" s="615"/>
      <c r="V226" s="974">
        <f>REGV!AI226</f>
        <v>150.47326989930215</v>
      </c>
      <c r="W226" s="615"/>
      <c r="X226" s="607"/>
      <c r="Y226" s="608"/>
      <c r="Z226" s="609"/>
      <c r="AA226" s="566"/>
      <c r="AB226" s="1373"/>
      <c r="AC226" s="612"/>
      <c r="AD226" s="612"/>
      <c r="AE226" s="613"/>
      <c r="AF226" s="612"/>
      <c r="AG226" s="614"/>
      <c r="AH226" s="615"/>
      <c r="AI226" s="975">
        <f>REGV!BJ226</f>
        <v>1141.4418755682661</v>
      </c>
      <c r="AJ226" s="615"/>
      <c r="AK226" s="607"/>
      <c r="AL226" s="608"/>
      <c r="AM226" s="609"/>
      <c r="AN226" s="566"/>
      <c r="AO226" s="566"/>
    </row>
    <row r="227" spans="1:41" s="567" customFormat="1" ht="13.8" x14ac:dyDescent="0.25">
      <c r="A227" s="983">
        <f>REGV!A227</f>
        <v>2012.01</v>
      </c>
      <c r="B227" s="612"/>
      <c r="C227" s="612"/>
      <c r="D227" s="612"/>
      <c r="E227" s="613"/>
      <c r="F227" s="612"/>
      <c r="G227" s="614"/>
      <c r="H227" s="615"/>
      <c r="I227" s="974">
        <f>REGV!H227</f>
        <v>71.693101518924294</v>
      </c>
      <c r="J227" s="615"/>
      <c r="K227" s="607"/>
      <c r="L227" s="608"/>
      <c r="M227" s="609"/>
      <c r="N227" s="566"/>
      <c r="O227" s="1373"/>
      <c r="P227" s="612"/>
      <c r="Q227" s="612"/>
      <c r="R227" s="613"/>
      <c r="S227" s="612"/>
      <c r="T227" s="614"/>
      <c r="U227" s="615"/>
      <c r="V227" s="974">
        <f>REGV!AI227</f>
        <v>144.67372679343976</v>
      </c>
      <c r="W227" s="615"/>
      <c r="X227" s="607"/>
      <c r="Y227" s="608"/>
      <c r="Z227" s="609"/>
      <c r="AA227" s="566"/>
      <c r="AB227" s="1373"/>
      <c r="AC227" s="612"/>
      <c r="AD227" s="612"/>
      <c r="AE227" s="613"/>
      <c r="AF227" s="612"/>
      <c r="AG227" s="614"/>
      <c r="AH227" s="615"/>
      <c r="AI227" s="975">
        <f>REGV!BJ227</f>
        <v>1079.2142129197473</v>
      </c>
      <c r="AJ227" s="615"/>
      <c r="AK227" s="607"/>
      <c r="AL227" s="608"/>
      <c r="AM227" s="609"/>
      <c r="AN227" s="566"/>
      <c r="AO227" s="566"/>
    </row>
    <row r="228" spans="1:41" s="567" customFormat="1" ht="13.8" x14ac:dyDescent="0.25">
      <c r="A228" s="983">
        <f>REGV!A228</f>
        <v>2012.02</v>
      </c>
      <c r="B228" s="612"/>
      <c r="C228" s="612"/>
      <c r="D228" s="612"/>
      <c r="E228" s="613"/>
      <c r="F228" s="612"/>
      <c r="G228" s="614"/>
      <c r="H228" s="615"/>
      <c r="I228" s="974">
        <f>REGV!H228</f>
        <v>71.488205762622556</v>
      </c>
      <c r="J228" s="615"/>
      <c r="K228" s="607"/>
      <c r="L228" s="608"/>
      <c r="M228" s="609"/>
      <c r="N228" s="566"/>
      <c r="O228" s="1373"/>
      <c r="P228" s="612"/>
      <c r="Q228" s="612"/>
      <c r="R228" s="613"/>
      <c r="S228" s="612"/>
      <c r="T228" s="614"/>
      <c r="U228" s="615"/>
      <c r="V228" s="974">
        <f>REGV!AI228</f>
        <v>143.04958494296494</v>
      </c>
      <c r="W228" s="615"/>
      <c r="X228" s="607"/>
      <c r="Y228" s="608"/>
      <c r="Z228" s="609"/>
      <c r="AA228" s="566"/>
      <c r="AB228" s="1373"/>
      <c r="AC228" s="612"/>
      <c r="AD228" s="612"/>
      <c r="AE228" s="613"/>
      <c r="AF228" s="612"/>
      <c r="AG228" s="614"/>
      <c r="AH228" s="615"/>
      <c r="AI228" s="975">
        <f>REGV!BJ228</f>
        <v>1016.274126520565</v>
      </c>
      <c r="AJ228" s="615"/>
      <c r="AK228" s="607"/>
      <c r="AL228" s="608"/>
      <c r="AM228" s="609"/>
      <c r="AN228" s="566"/>
      <c r="AO228" s="566"/>
    </row>
    <row r="229" spans="1:41" s="567" customFormat="1" ht="13.8" x14ac:dyDescent="0.25">
      <c r="A229" s="983">
        <f>REGV!A229</f>
        <v>2012.03</v>
      </c>
      <c r="B229" s="612"/>
      <c r="C229" s="612"/>
      <c r="D229" s="612"/>
      <c r="E229" s="613"/>
      <c r="F229" s="612"/>
      <c r="G229" s="614"/>
      <c r="H229" s="615"/>
      <c r="I229" s="974">
        <f>REGV!H229</f>
        <v>70.165812267113466</v>
      </c>
      <c r="J229" s="615"/>
      <c r="K229" s="607"/>
      <c r="L229" s="608"/>
      <c r="M229" s="609"/>
      <c r="N229" s="566"/>
      <c r="O229" s="1373"/>
      <c r="P229" s="612"/>
      <c r="Q229" s="612"/>
      <c r="R229" s="613"/>
      <c r="S229" s="612"/>
      <c r="T229" s="614"/>
      <c r="U229" s="615"/>
      <c r="V229" s="974">
        <f>REGV!AI229</f>
        <v>146.33686618635164</v>
      </c>
      <c r="W229" s="615"/>
      <c r="X229" s="607"/>
      <c r="Y229" s="608"/>
      <c r="Z229" s="609"/>
      <c r="AA229" s="566"/>
      <c r="AB229" s="1373"/>
      <c r="AC229" s="612"/>
      <c r="AD229" s="612"/>
      <c r="AE229" s="613"/>
      <c r="AF229" s="612"/>
      <c r="AG229" s="614"/>
      <c r="AH229" s="615"/>
      <c r="AI229" s="975">
        <f>REGV!BJ229</f>
        <v>977.41875357147444</v>
      </c>
      <c r="AJ229" s="615"/>
      <c r="AK229" s="607"/>
      <c r="AL229" s="608"/>
      <c r="AM229" s="609"/>
      <c r="AN229" s="566"/>
      <c r="AO229" s="566"/>
    </row>
    <row r="230" spans="1:41" s="567" customFormat="1" ht="13.8" x14ac:dyDescent="0.25">
      <c r="A230" s="983">
        <f>REGV!A230</f>
        <v>2012.04</v>
      </c>
      <c r="B230" s="612"/>
      <c r="C230" s="612"/>
      <c r="D230" s="612"/>
      <c r="E230" s="613"/>
      <c r="F230" s="612"/>
      <c r="G230" s="614"/>
      <c r="H230" s="615"/>
      <c r="I230" s="974">
        <f>REGV!H230</f>
        <v>69.862555446218437</v>
      </c>
      <c r="J230" s="615"/>
      <c r="K230" s="607"/>
      <c r="L230" s="608"/>
      <c r="M230" s="609"/>
      <c r="N230" s="566"/>
      <c r="O230" s="1373"/>
      <c r="P230" s="612"/>
      <c r="Q230" s="612"/>
      <c r="R230" s="613"/>
      <c r="S230" s="612"/>
      <c r="T230" s="614"/>
      <c r="U230" s="615"/>
      <c r="V230" s="974">
        <f>REGV!AI230</f>
        <v>148.1471394124016</v>
      </c>
      <c r="W230" s="615"/>
      <c r="X230" s="607"/>
      <c r="Y230" s="608"/>
      <c r="Z230" s="609"/>
      <c r="AA230" s="566"/>
      <c r="AB230" s="1373"/>
      <c r="AC230" s="612"/>
      <c r="AD230" s="612"/>
      <c r="AE230" s="613"/>
      <c r="AF230" s="612"/>
      <c r="AG230" s="614"/>
      <c r="AH230" s="615"/>
      <c r="AI230" s="975">
        <f>REGV!BJ230</f>
        <v>947.62670018585004</v>
      </c>
      <c r="AJ230" s="615"/>
      <c r="AK230" s="607"/>
      <c r="AL230" s="608"/>
      <c r="AM230" s="609"/>
      <c r="AN230" s="566"/>
      <c r="AO230" s="566"/>
    </row>
    <row r="231" spans="1:41" s="567" customFormat="1" ht="13.8" x14ac:dyDescent="0.25">
      <c r="A231" s="983">
        <f>REGV!A231</f>
        <v>2012.05</v>
      </c>
      <c r="B231" s="612"/>
      <c r="C231" s="612"/>
      <c r="D231" s="612"/>
      <c r="E231" s="613"/>
      <c r="F231" s="612"/>
      <c r="G231" s="614"/>
      <c r="H231" s="615"/>
      <c r="I231" s="974">
        <f>REGV!H231</f>
        <v>71.020704135876343</v>
      </c>
      <c r="J231" s="615"/>
      <c r="K231" s="607"/>
      <c r="L231" s="608"/>
      <c r="M231" s="609"/>
      <c r="N231" s="566"/>
      <c r="O231" s="1373"/>
      <c r="P231" s="612"/>
      <c r="Q231" s="612"/>
      <c r="R231" s="613"/>
      <c r="S231" s="612"/>
      <c r="T231" s="614"/>
      <c r="U231" s="615"/>
      <c r="V231" s="974">
        <f>REGV!AI231</f>
        <v>148.10599046650086</v>
      </c>
      <c r="W231" s="615"/>
      <c r="X231" s="607"/>
      <c r="Y231" s="608"/>
      <c r="Z231" s="609"/>
      <c r="AA231" s="566"/>
      <c r="AB231" s="1373"/>
      <c r="AC231" s="612"/>
      <c r="AD231" s="612"/>
      <c r="AE231" s="613"/>
      <c r="AF231" s="612"/>
      <c r="AG231" s="614"/>
      <c r="AH231" s="615"/>
      <c r="AI231" s="975">
        <f>REGV!BJ231</f>
        <v>920.6021319195363</v>
      </c>
      <c r="AJ231" s="615"/>
      <c r="AK231" s="607"/>
      <c r="AL231" s="608"/>
      <c r="AM231" s="609"/>
      <c r="AN231" s="566"/>
      <c r="AO231" s="566"/>
    </row>
    <row r="232" spans="1:41" s="567" customFormat="1" ht="13.8" x14ac:dyDescent="0.25">
      <c r="A232" s="983">
        <f>REGV!A232</f>
        <v>2012.06</v>
      </c>
      <c r="B232" s="612"/>
      <c r="C232" s="612"/>
      <c r="D232" s="612"/>
      <c r="E232" s="613"/>
      <c r="F232" s="612"/>
      <c r="G232" s="614"/>
      <c r="H232" s="615"/>
      <c r="I232" s="974">
        <f>REGV!H232</f>
        <v>71.070357243230205</v>
      </c>
      <c r="J232" s="615"/>
      <c r="K232" s="607"/>
      <c r="L232" s="608"/>
      <c r="M232" s="609"/>
      <c r="N232" s="566"/>
      <c r="O232" s="1373"/>
      <c r="P232" s="612"/>
      <c r="Q232" s="612"/>
      <c r="R232" s="613"/>
      <c r="S232" s="612"/>
      <c r="T232" s="614"/>
      <c r="U232" s="615"/>
      <c r="V232" s="974">
        <f>REGV!AI232</f>
        <v>147.29154160535307</v>
      </c>
      <c r="W232" s="615"/>
      <c r="X232" s="607"/>
      <c r="Y232" s="608"/>
      <c r="Z232" s="609"/>
      <c r="AA232" s="566"/>
      <c r="AB232" s="1373"/>
      <c r="AC232" s="612"/>
      <c r="AD232" s="612"/>
      <c r="AE232" s="613"/>
      <c r="AF232" s="612"/>
      <c r="AG232" s="614"/>
      <c r="AH232" s="615"/>
      <c r="AI232" s="975">
        <f>REGV!BJ232</f>
        <v>925.87971783785815</v>
      </c>
      <c r="AJ232" s="615"/>
      <c r="AK232" s="607"/>
      <c r="AL232" s="608"/>
      <c r="AM232" s="609"/>
      <c r="AN232" s="566"/>
      <c r="AO232" s="566"/>
    </row>
    <row r="233" spans="1:41" s="567" customFormat="1" ht="13.8" x14ac:dyDescent="0.25">
      <c r="A233" s="983">
        <f>REGV!A233</f>
        <v>2012.07</v>
      </c>
      <c r="B233" s="612"/>
      <c r="C233" s="612"/>
      <c r="D233" s="612"/>
      <c r="E233" s="613"/>
      <c r="F233" s="612"/>
      <c r="G233" s="614"/>
      <c r="H233" s="615"/>
      <c r="I233" s="974">
        <f>REGV!H233</f>
        <v>70.205654692250889</v>
      </c>
      <c r="J233" s="615"/>
      <c r="K233" s="607"/>
      <c r="L233" s="608"/>
      <c r="M233" s="609"/>
      <c r="N233" s="566"/>
      <c r="O233" s="1373"/>
      <c r="P233" s="612"/>
      <c r="Q233" s="612"/>
      <c r="R233" s="613"/>
      <c r="S233" s="612"/>
      <c r="T233" s="614"/>
      <c r="U233" s="615"/>
      <c r="V233" s="974">
        <f>REGV!AI233</f>
        <v>148.70672739453352</v>
      </c>
      <c r="W233" s="615"/>
      <c r="X233" s="607"/>
      <c r="Y233" s="608"/>
      <c r="Z233" s="609"/>
      <c r="AA233" s="566"/>
      <c r="AB233" s="1373"/>
      <c r="AC233" s="612"/>
      <c r="AD233" s="612"/>
      <c r="AE233" s="613"/>
      <c r="AF233" s="612"/>
      <c r="AG233" s="614"/>
      <c r="AH233" s="615"/>
      <c r="AI233" s="975">
        <f>REGV!BJ233</f>
        <v>945.09934500090071</v>
      </c>
      <c r="AJ233" s="615"/>
      <c r="AK233" s="607"/>
      <c r="AL233" s="608"/>
      <c r="AM233" s="609"/>
      <c r="AN233" s="566"/>
      <c r="AO233" s="566"/>
    </row>
    <row r="234" spans="1:41" s="567" customFormat="1" ht="13.8" x14ac:dyDescent="0.25">
      <c r="A234" s="983">
        <f>REGV!A234</f>
        <v>2012.08</v>
      </c>
      <c r="B234" s="612"/>
      <c r="C234" s="612"/>
      <c r="D234" s="612"/>
      <c r="E234" s="613"/>
      <c r="F234" s="612"/>
      <c r="G234" s="614"/>
      <c r="H234" s="615"/>
      <c r="I234" s="974">
        <f>REGV!H234</f>
        <v>68.34023690514816</v>
      </c>
      <c r="J234" s="615"/>
      <c r="K234" s="607"/>
      <c r="L234" s="608"/>
      <c r="M234" s="609"/>
      <c r="N234" s="566"/>
      <c r="O234" s="1373"/>
      <c r="P234" s="612"/>
      <c r="Q234" s="612"/>
      <c r="R234" s="613"/>
      <c r="S234" s="612"/>
      <c r="T234" s="614"/>
      <c r="U234" s="615"/>
      <c r="V234" s="974">
        <f>REGV!AI234</f>
        <v>150.36077794367753</v>
      </c>
      <c r="W234" s="615"/>
      <c r="X234" s="607"/>
      <c r="Y234" s="608"/>
      <c r="Z234" s="609"/>
      <c r="AA234" s="566"/>
      <c r="AB234" s="1373"/>
      <c r="AC234" s="612"/>
      <c r="AD234" s="612"/>
      <c r="AE234" s="613"/>
      <c r="AF234" s="612"/>
      <c r="AG234" s="614"/>
      <c r="AH234" s="615"/>
      <c r="AI234" s="975">
        <f>REGV!BJ234</f>
        <v>969.88601574978486</v>
      </c>
      <c r="AJ234" s="615"/>
      <c r="AK234" s="607"/>
      <c r="AL234" s="608"/>
      <c r="AM234" s="609"/>
      <c r="AN234" s="566"/>
      <c r="AO234" s="566"/>
    </row>
    <row r="235" spans="1:41" s="567" customFormat="1" ht="13.8" x14ac:dyDescent="0.25">
      <c r="A235" s="983">
        <f>REGV!A235</f>
        <v>2012.09</v>
      </c>
      <c r="B235" s="612"/>
      <c r="C235" s="612"/>
      <c r="D235" s="612"/>
      <c r="E235" s="613"/>
      <c r="F235" s="612"/>
      <c r="G235" s="614"/>
      <c r="H235" s="615"/>
      <c r="I235" s="974">
        <f>REGV!H235</f>
        <v>66.043693628363059</v>
      </c>
      <c r="J235" s="615"/>
      <c r="K235" s="607"/>
      <c r="L235" s="608"/>
      <c r="M235" s="609"/>
      <c r="N235" s="566"/>
      <c r="O235" s="1373"/>
      <c r="P235" s="612"/>
      <c r="Q235" s="612"/>
      <c r="R235" s="613"/>
      <c r="S235" s="612"/>
      <c r="T235" s="614"/>
      <c r="U235" s="615"/>
      <c r="V235" s="974">
        <f>REGV!AI235</f>
        <v>146.73422464599992</v>
      </c>
      <c r="W235" s="615"/>
      <c r="X235" s="607"/>
      <c r="Y235" s="608"/>
      <c r="Z235" s="609"/>
      <c r="AA235" s="566"/>
      <c r="AB235" s="1373"/>
      <c r="AC235" s="612"/>
      <c r="AD235" s="612"/>
      <c r="AE235" s="613"/>
      <c r="AF235" s="612"/>
      <c r="AG235" s="614"/>
      <c r="AH235" s="615"/>
      <c r="AI235" s="975">
        <f>REGV!BJ235</f>
        <v>1000.3791549012691</v>
      </c>
      <c r="AJ235" s="615"/>
      <c r="AK235" s="607"/>
      <c r="AL235" s="608"/>
      <c r="AM235" s="609"/>
      <c r="AN235" s="566"/>
      <c r="AO235" s="566"/>
    </row>
    <row r="236" spans="1:41" s="567" customFormat="1" ht="13.8" x14ac:dyDescent="0.25">
      <c r="A236" s="983">
        <f>REGV!A236</f>
        <v>2012.1</v>
      </c>
      <c r="B236" s="612"/>
      <c r="C236" s="612"/>
      <c r="D236" s="612"/>
      <c r="E236" s="613"/>
      <c r="F236" s="612"/>
      <c r="G236" s="614"/>
      <c r="H236" s="615"/>
      <c r="I236" s="974">
        <f>REGV!H236</f>
        <v>66.427144607490845</v>
      </c>
      <c r="J236" s="615"/>
      <c r="K236" s="607"/>
      <c r="L236" s="608"/>
      <c r="M236" s="609"/>
      <c r="N236" s="566"/>
      <c r="O236" s="1373"/>
      <c r="P236" s="612"/>
      <c r="Q236" s="612"/>
      <c r="R236" s="613"/>
      <c r="S236" s="612"/>
      <c r="T236" s="614"/>
      <c r="U236" s="615"/>
      <c r="V236" s="974">
        <f>REGV!AI236</f>
        <v>142.424029625668</v>
      </c>
      <c r="W236" s="615"/>
      <c r="X236" s="607"/>
      <c r="Y236" s="608"/>
      <c r="Z236" s="609"/>
      <c r="AA236" s="566"/>
      <c r="AB236" s="1373"/>
      <c r="AC236" s="612"/>
      <c r="AD236" s="612"/>
      <c r="AE236" s="613"/>
      <c r="AF236" s="612"/>
      <c r="AG236" s="614"/>
      <c r="AH236" s="615"/>
      <c r="AI236" s="975">
        <f>REGV!BJ236</f>
        <v>1014.1199027072979</v>
      </c>
      <c r="AJ236" s="615"/>
      <c r="AK236" s="607"/>
      <c r="AL236" s="608"/>
      <c r="AM236" s="609"/>
      <c r="AN236" s="566"/>
      <c r="AO236" s="566"/>
    </row>
    <row r="237" spans="1:41" s="567" customFormat="1" ht="13.8" x14ac:dyDescent="0.25">
      <c r="A237" s="983">
        <f>REGV!A237</f>
        <v>2012.11</v>
      </c>
      <c r="B237" s="612"/>
      <c r="C237" s="612"/>
      <c r="D237" s="612"/>
      <c r="E237" s="613"/>
      <c r="F237" s="612"/>
      <c r="G237" s="614"/>
      <c r="H237" s="615"/>
      <c r="I237" s="974">
        <f>REGV!H237</f>
        <v>68.408929215485628</v>
      </c>
      <c r="J237" s="615"/>
      <c r="K237" s="607"/>
      <c r="L237" s="608"/>
      <c r="M237" s="609"/>
      <c r="N237" s="566"/>
      <c r="O237" s="1373"/>
      <c r="P237" s="612"/>
      <c r="Q237" s="612"/>
      <c r="R237" s="613"/>
      <c r="S237" s="612"/>
      <c r="T237" s="614"/>
      <c r="U237" s="615"/>
      <c r="V237" s="974">
        <f>REGV!AI237</f>
        <v>143.27518772143665</v>
      </c>
      <c r="W237" s="615"/>
      <c r="X237" s="607"/>
      <c r="Y237" s="608"/>
      <c r="Z237" s="609"/>
      <c r="AA237" s="566"/>
      <c r="AB237" s="1373"/>
      <c r="AC237" s="612"/>
      <c r="AD237" s="612"/>
      <c r="AE237" s="613"/>
      <c r="AF237" s="612"/>
      <c r="AG237" s="614"/>
      <c r="AH237" s="615"/>
      <c r="AI237" s="975">
        <f>REGV!BJ237</f>
        <v>1061.6373993590805</v>
      </c>
      <c r="AJ237" s="615"/>
      <c r="AK237" s="607"/>
      <c r="AL237" s="608"/>
      <c r="AM237" s="609"/>
      <c r="AN237" s="566"/>
      <c r="AO237" s="566"/>
    </row>
    <row r="238" spans="1:41" s="567" customFormat="1" ht="13.8" x14ac:dyDescent="0.25">
      <c r="A238" s="983">
        <f>REGV!A238</f>
        <v>2012.12</v>
      </c>
      <c r="B238" s="612"/>
      <c r="C238" s="612"/>
      <c r="D238" s="612"/>
      <c r="E238" s="613"/>
      <c r="F238" s="612"/>
      <c r="G238" s="614"/>
      <c r="H238" s="615"/>
      <c r="I238" s="974">
        <f>REGV!H238</f>
        <v>70.008626060170258</v>
      </c>
      <c r="J238" s="615"/>
      <c r="K238" s="607"/>
      <c r="L238" s="608"/>
      <c r="M238" s="609"/>
      <c r="N238" s="566"/>
      <c r="O238" s="1373"/>
      <c r="P238" s="612"/>
      <c r="Q238" s="612"/>
      <c r="R238" s="613"/>
      <c r="S238" s="612"/>
      <c r="T238" s="614"/>
      <c r="U238" s="615"/>
      <c r="V238" s="974">
        <f>REGV!AI238</f>
        <v>145.78189285896767</v>
      </c>
      <c r="W238" s="615"/>
      <c r="X238" s="607"/>
      <c r="Y238" s="608"/>
      <c r="Z238" s="609"/>
      <c r="AA238" s="566"/>
      <c r="AB238" s="1373"/>
      <c r="AC238" s="612"/>
      <c r="AD238" s="612"/>
      <c r="AE238" s="613"/>
      <c r="AF238" s="612"/>
      <c r="AG238" s="614"/>
      <c r="AH238" s="615"/>
      <c r="AI238" s="975">
        <f>REGV!BJ238</f>
        <v>1148.7539677054704</v>
      </c>
      <c r="AJ238" s="615"/>
      <c r="AK238" s="607"/>
      <c r="AL238" s="608"/>
      <c r="AM238" s="609"/>
      <c r="AN238" s="566"/>
      <c r="AO238" s="566"/>
    </row>
    <row r="239" spans="1:41" s="567" customFormat="1" ht="13.8" x14ac:dyDescent="0.25">
      <c r="A239" s="983">
        <f>REGV!A239</f>
        <v>2013.01</v>
      </c>
      <c r="B239" s="612"/>
      <c r="C239" s="612"/>
      <c r="D239" s="612"/>
      <c r="E239" s="613"/>
      <c r="F239" s="612"/>
      <c r="G239" s="614"/>
      <c r="H239" s="615"/>
      <c r="I239" s="974">
        <f>REGV!H239</f>
        <v>71.564030033448702</v>
      </c>
      <c r="J239" s="615"/>
      <c r="K239" s="607"/>
      <c r="L239" s="608"/>
      <c r="M239" s="609"/>
      <c r="N239" s="566"/>
      <c r="O239" s="1373"/>
      <c r="P239" s="612"/>
      <c r="Q239" s="612"/>
      <c r="R239" s="613"/>
      <c r="S239" s="612"/>
      <c r="T239" s="614"/>
      <c r="U239" s="615"/>
      <c r="V239" s="974">
        <f>REGV!AI239</f>
        <v>145.45204692579907</v>
      </c>
      <c r="W239" s="615"/>
      <c r="X239" s="607"/>
      <c r="Y239" s="608"/>
      <c r="Z239" s="609"/>
      <c r="AA239" s="566"/>
      <c r="AB239" s="1373"/>
      <c r="AC239" s="612"/>
      <c r="AD239" s="612"/>
      <c r="AE239" s="613"/>
      <c r="AF239" s="612"/>
      <c r="AG239" s="614"/>
      <c r="AH239" s="615"/>
      <c r="AI239" s="975">
        <f>REGV!BJ239</f>
        <v>1209.5213194246403</v>
      </c>
      <c r="AJ239" s="615"/>
      <c r="AK239" s="607"/>
      <c r="AL239" s="608"/>
      <c r="AM239" s="609"/>
      <c r="AN239" s="566"/>
      <c r="AO239" s="566"/>
    </row>
    <row r="240" spans="1:41" s="567" customFormat="1" ht="13.8" x14ac:dyDescent="0.25">
      <c r="A240" s="983">
        <f>REGV!A240</f>
        <v>2013.02</v>
      </c>
      <c r="B240" s="612"/>
      <c r="C240" s="612"/>
      <c r="D240" s="612"/>
      <c r="E240" s="613"/>
      <c r="F240" s="612"/>
      <c r="G240" s="614"/>
      <c r="H240" s="615"/>
      <c r="I240" s="974">
        <f>REGV!H240</f>
        <v>74.818021599721604</v>
      </c>
      <c r="J240" s="615"/>
      <c r="K240" s="607"/>
      <c r="L240" s="608"/>
      <c r="M240" s="609"/>
      <c r="N240" s="566"/>
      <c r="O240" s="1373"/>
      <c r="P240" s="612"/>
      <c r="Q240" s="612"/>
      <c r="R240" s="613"/>
      <c r="S240" s="612"/>
      <c r="T240" s="614"/>
      <c r="U240" s="615"/>
      <c r="V240" s="974">
        <f>REGV!AI240</f>
        <v>147.12926472959623</v>
      </c>
      <c r="W240" s="615"/>
      <c r="X240" s="607"/>
      <c r="Y240" s="608"/>
      <c r="Z240" s="609"/>
      <c r="AA240" s="566"/>
      <c r="AB240" s="1373"/>
      <c r="AC240" s="612"/>
      <c r="AD240" s="612"/>
      <c r="AE240" s="613"/>
      <c r="AF240" s="612"/>
      <c r="AG240" s="614"/>
      <c r="AH240" s="615"/>
      <c r="AI240" s="975">
        <f>REGV!BJ240</f>
        <v>1254.9300540123759</v>
      </c>
      <c r="AJ240" s="615"/>
      <c r="AK240" s="607"/>
      <c r="AL240" s="608"/>
      <c r="AM240" s="609"/>
      <c r="AN240" s="566"/>
      <c r="AO240" s="566"/>
    </row>
    <row r="241" spans="1:41" s="567" customFormat="1" ht="13.8" x14ac:dyDescent="0.25">
      <c r="A241" s="983">
        <f>REGV!A241</f>
        <v>2013.03</v>
      </c>
      <c r="B241" s="612"/>
      <c r="C241" s="612"/>
      <c r="D241" s="612"/>
      <c r="E241" s="613"/>
      <c r="F241" s="612"/>
      <c r="G241" s="614"/>
      <c r="H241" s="615"/>
      <c r="I241" s="974">
        <f>REGV!H241</f>
        <v>78.818036955823359</v>
      </c>
      <c r="J241" s="615"/>
      <c r="K241" s="607"/>
      <c r="L241" s="608"/>
      <c r="M241" s="609"/>
      <c r="N241" s="566"/>
      <c r="O241" s="1373"/>
      <c r="P241" s="612"/>
      <c r="Q241" s="612"/>
      <c r="R241" s="613"/>
      <c r="S241" s="612"/>
      <c r="T241" s="614"/>
      <c r="U241" s="615"/>
      <c r="V241" s="974">
        <f>REGV!AI241</f>
        <v>150.40569972962541</v>
      </c>
      <c r="W241" s="615"/>
      <c r="X241" s="607"/>
      <c r="Y241" s="608"/>
      <c r="Z241" s="609"/>
      <c r="AA241" s="566"/>
      <c r="AB241" s="1373"/>
      <c r="AC241" s="612"/>
      <c r="AD241" s="612"/>
      <c r="AE241" s="613"/>
      <c r="AF241" s="612"/>
      <c r="AG241" s="614"/>
      <c r="AH241" s="615"/>
      <c r="AI241" s="975">
        <f>REGV!BJ241</f>
        <v>1276.2056261675284</v>
      </c>
      <c r="AJ241" s="615"/>
      <c r="AK241" s="607"/>
      <c r="AL241" s="608"/>
      <c r="AM241" s="609"/>
      <c r="AN241" s="566"/>
      <c r="AO241" s="566"/>
    </row>
    <row r="242" spans="1:41" s="567" customFormat="1" ht="13.8" x14ac:dyDescent="0.25">
      <c r="A242" s="983">
        <f>REGV!A242</f>
        <v>2013.04</v>
      </c>
      <c r="B242" s="612"/>
      <c r="C242" s="612"/>
      <c r="D242" s="612"/>
      <c r="E242" s="613"/>
      <c r="F242" s="612"/>
      <c r="G242" s="614"/>
      <c r="H242" s="615"/>
      <c r="I242" s="974">
        <f>REGV!H242</f>
        <v>82.021827668548809</v>
      </c>
      <c r="J242" s="615"/>
      <c r="K242" s="607"/>
      <c r="L242" s="608"/>
      <c r="M242" s="609"/>
      <c r="N242" s="566"/>
      <c r="O242" s="1373"/>
      <c r="P242" s="612"/>
      <c r="Q242" s="612"/>
      <c r="R242" s="613"/>
      <c r="S242" s="612"/>
      <c r="T242" s="614"/>
      <c r="U242" s="615"/>
      <c r="V242" s="974">
        <f>REGV!AI242</f>
        <v>153.65606919635047</v>
      </c>
      <c r="W242" s="615"/>
      <c r="X242" s="607"/>
      <c r="Y242" s="608"/>
      <c r="Z242" s="609"/>
      <c r="AA242" s="566"/>
      <c r="AB242" s="1373"/>
      <c r="AC242" s="612"/>
      <c r="AD242" s="612"/>
      <c r="AE242" s="613"/>
      <c r="AF242" s="612"/>
      <c r="AG242" s="614"/>
      <c r="AH242" s="615"/>
      <c r="AI242" s="975">
        <f>REGV!BJ242</f>
        <v>1243.3481375303368</v>
      </c>
      <c r="AJ242" s="615"/>
      <c r="AK242" s="607"/>
      <c r="AL242" s="608"/>
      <c r="AM242" s="609"/>
      <c r="AN242" s="566"/>
      <c r="AO242" s="566"/>
    </row>
    <row r="243" spans="1:41" s="567" customFormat="1" ht="13.8" x14ac:dyDescent="0.25">
      <c r="A243" s="983">
        <f>REGV!A243</f>
        <v>2013.05</v>
      </c>
      <c r="B243" s="612"/>
      <c r="C243" s="612"/>
      <c r="D243" s="612"/>
      <c r="E243" s="613"/>
      <c r="F243" s="612"/>
      <c r="G243" s="614"/>
      <c r="H243" s="615"/>
      <c r="I243" s="974">
        <f>REGV!H243</f>
        <v>83.220433432794579</v>
      </c>
      <c r="J243" s="615"/>
      <c r="K243" s="607"/>
      <c r="L243" s="608"/>
      <c r="M243" s="609"/>
      <c r="N243" s="566"/>
      <c r="O243" s="1373"/>
      <c r="P243" s="612"/>
      <c r="Q243" s="612"/>
      <c r="R243" s="613"/>
      <c r="S243" s="612"/>
      <c r="T243" s="614"/>
      <c r="U243" s="615"/>
      <c r="V243" s="974">
        <f>REGV!AI243</f>
        <v>159.24907887705666</v>
      </c>
      <c r="W243" s="615"/>
      <c r="X243" s="607"/>
      <c r="Y243" s="608"/>
      <c r="Z243" s="609"/>
      <c r="AA243" s="566"/>
      <c r="AB243" s="1373"/>
      <c r="AC243" s="612"/>
      <c r="AD243" s="612"/>
      <c r="AE243" s="613"/>
      <c r="AF243" s="612"/>
      <c r="AG243" s="614"/>
      <c r="AH243" s="615"/>
      <c r="AI243" s="975">
        <f>REGV!BJ243</f>
        <v>1206.9941891306546</v>
      </c>
      <c r="AJ243" s="615"/>
      <c r="AK243" s="607"/>
      <c r="AL243" s="608"/>
      <c r="AM243" s="609"/>
      <c r="AN243" s="566"/>
      <c r="AO243" s="566"/>
    </row>
    <row r="244" spans="1:41" s="567" customFormat="1" ht="13.8" x14ac:dyDescent="0.25">
      <c r="A244" s="983">
        <f>REGV!A244</f>
        <v>2013.06</v>
      </c>
      <c r="B244" s="612"/>
      <c r="C244" s="612"/>
      <c r="D244" s="612"/>
      <c r="E244" s="613"/>
      <c r="F244" s="612"/>
      <c r="G244" s="614"/>
      <c r="H244" s="615"/>
      <c r="I244" s="974">
        <f>REGV!H244</f>
        <v>81.097782667836512</v>
      </c>
      <c r="J244" s="615"/>
      <c r="K244" s="607"/>
      <c r="L244" s="608"/>
      <c r="M244" s="609"/>
      <c r="N244" s="566"/>
      <c r="O244" s="1373"/>
      <c r="P244" s="612"/>
      <c r="Q244" s="612"/>
      <c r="R244" s="613"/>
      <c r="S244" s="612"/>
      <c r="T244" s="614"/>
      <c r="U244" s="615"/>
      <c r="V244" s="974">
        <f>REGV!AI244</f>
        <v>160.86471675385059</v>
      </c>
      <c r="W244" s="615"/>
      <c r="X244" s="607"/>
      <c r="Y244" s="608"/>
      <c r="Z244" s="609"/>
      <c r="AA244" s="566"/>
      <c r="AB244" s="1373"/>
      <c r="AC244" s="612"/>
      <c r="AD244" s="612"/>
      <c r="AE244" s="613"/>
      <c r="AF244" s="612"/>
      <c r="AG244" s="614"/>
      <c r="AH244" s="615"/>
      <c r="AI244" s="975">
        <f>REGV!BJ244</f>
        <v>1159.9192499350975</v>
      </c>
      <c r="AJ244" s="615"/>
      <c r="AK244" s="607"/>
      <c r="AL244" s="608"/>
      <c r="AM244" s="609"/>
      <c r="AN244" s="566"/>
      <c r="AO244" s="566"/>
    </row>
    <row r="245" spans="1:41" s="567" customFormat="1" ht="13.8" x14ac:dyDescent="0.25">
      <c r="A245" s="983">
        <f>REGV!A245</f>
        <v>2013.07</v>
      </c>
      <c r="B245" s="612"/>
      <c r="C245" s="612"/>
      <c r="D245" s="612"/>
      <c r="E245" s="613"/>
      <c r="F245" s="612"/>
      <c r="G245" s="614"/>
      <c r="H245" s="615"/>
      <c r="I245" s="974">
        <f>REGV!H245</f>
        <v>78.857391546579194</v>
      </c>
      <c r="J245" s="615"/>
      <c r="K245" s="607"/>
      <c r="L245" s="608"/>
      <c r="M245" s="609"/>
      <c r="N245" s="566"/>
      <c r="O245" s="1373"/>
      <c r="P245" s="612"/>
      <c r="Q245" s="612"/>
      <c r="R245" s="613"/>
      <c r="S245" s="612"/>
      <c r="T245" s="614"/>
      <c r="U245" s="615"/>
      <c r="V245" s="974">
        <f>REGV!AI245</f>
        <v>158.73634858941679</v>
      </c>
      <c r="W245" s="615"/>
      <c r="X245" s="607"/>
      <c r="Y245" s="608"/>
      <c r="Z245" s="609"/>
      <c r="AA245" s="566"/>
      <c r="AB245" s="1373"/>
      <c r="AC245" s="612"/>
      <c r="AD245" s="612"/>
      <c r="AE245" s="613"/>
      <c r="AF245" s="612"/>
      <c r="AG245" s="614"/>
      <c r="AH245" s="615"/>
      <c r="AI245" s="975">
        <f>REGV!BJ245</f>
        <v>1082.6332042100407</v>
      </c>
      <c r="AJ245" s="615"/>
      <c r="AK245" s="607"/>
      <c r="AL245" s="608"/>
      <c r="AM245" s="609"/>
      <c r="AN245" s="566"/>
      <c r="AO245" s="566"/>
    </row>
    <row r="246" spans="1:41" s="567" customFormat="1" ht="13.8" x14ac:dyDescent="0.25">
      <c r="A246" s="983">
        <f>REGV!A246</f>
        <v>2013.08</v>
      </c>
      <c r="B246" s="612"/>
      <c r="C246" s="612"/>
      <c r="D246" s="612"/>
      <c r="E246" s="613"/>
      <c r="F246" s="612"/>
      <c r="G246" s="614"/>
      <c r="H246" s="615"/>
      <c r="I246" s="974">
        <f>REGV!H246</f>
        <v>78.232877496546607</v>
      </c>
      <c r="J246" s="615"/>
      <c r="K246" s="607"/>
      <c r="L246" s="608"/>
      <c r="M246" s="609"/>
      <c r="N246" s="566"/>
      <c r="O246" s="1373"/>
      <c r="P246" s="612"/>
      <c r="Q246" s="612"/>
      <c r="R246" s="613"/>
      <c r="S246" s="612"/>
      <c r="T246" s="614"/>
      <c r="U246" s="615"/>
      <c r="V246" s="974">
        <f>REGV!AI246</f>
        <v>158.47735118800219</v>
      </c>
      <c r="W246" s="615"/>
      <c r="X246" s="607"/>
      <c r="Y246" s="608"/>
      <c r="Z246" s="609"/>
      <c r="AA246" s="566"/>
      <c r="AB246" s="1373"/>
      <c r="AC246" s="612"/>
      <c r="AD246" s="612"/>
      <c r="AE246" s="613"/>
      <c r="AF246" s="612"/>
      <c r="AG246" s="614"/>
      <c r="AH246" s="615"/>
      <c r="AI246" s="975">
        <f>REGV!BJ246</f>
        <v>1048.4733939516445</v>
      </c>
      <c r="AJ246" s="615"/>
      <c r="AK246" s="607"/>
      <c r="AL246" s="608"/>
      <c r="AM246" s="609"/>
      <c r="AN246" s="566"/>
      <c r="AO246" s="566"/>
    </row>
    <row r="247" spans="1:41" s="567" customFormat="1" ht="13.8" x14ac:dyDescent="0.25">
      <c r="A247" s="983">
        <f>REGV!A247</f>
        <v>2013.09</v>
      </c>
      <c r="B247" s="612"/>
      <c r="C247" s="612"/>
      <c r="D247" s="612"/>
      <c r="E247" s="613"/>
      <c r="F247" s="612"/>
      <c r="G247" s="614"/>
      <c r="H247" s="615"/>
      <c r="I247" s="974">
        <f>REGV!H247</f>
        <v>79.828622449693512</v>
      </c>
      <c r="J247" s="615"/>
      <c r="K247" s="607"/>
      <c r="L247" s="608"/>
      <c r="M247" s="609"/>
      <c r="N247" s="566"/>
      <c r="O247" s="1373"/>
      <c r="P247" s="612"/>
      <c r="Q247" s="612"/>
      <c r="R247" s="613"/>
      <c r="S247" s="612"/>
      <c r="T247" s="614"/>
      <c r="U247" s="615"/>
      <c r="V247" s="974">
        <f>REGV!AI247</f>
        <v>158.01584887866971</v>
      </c>
      <c r="W247" s="615"/>
      <c r="X247" s="607"/>
      <c r="Y247" s="608"/>
      <c r="Z247" s="609"/>
      <c r="AA247" s="566"/>
      <c r="AB247" s="1373"/>
      <c r="AC247" s="612"/>
      <c r="AD247" s="612"/>
      <c r="AE247" s="613"/>
      <c r="AF247" s="612"/>
      <c r="AG247" s="614"/>
      <c r="AH247" s="615"/>
      <c r="AI247" s="975">
        <f>REGV!BJ247</f>
        <v>1068.8068715736115</v>
      </c>
      <c r="AJ247" s="615"/>
      <c r="AK247" s="607"/>
      <c r="AL247" s="608"/>
      <c r="AM247" s="609"/>
      <c r="AN247" s="566"/>
      <c r="AO247" s="566"/>
    </row>
    <row r="248" spans="1:41" s="567" customFormat="1" ht="13.8" x14ac:dyDescent="0.25">
      <c r="A248" s="983">
        <f>REGV!A248</f>
        <v>2013.1</v>
      </c>
      <c r="B248" s="612"/>
      <c r="C248" s="612"/>
      <c r="D248" s="612"/>
      <c r="E248" s="613"/>
      <c r="F248" s="612"/>
      <c r="G248" s="614"/>
      <c r="H248" s="615"/>
      <c r="I248" s="974">
        <f>REGV!H248</f>
        <v>80.399067047661489</v>
      </c>
      <c r="J248" s="615"/>
      <c r="K248" s="607"/>
      <c r="L248" s="608"/>
      <c r="M248" s="609"/>
      <c r="N248" s="566"/>
      <c r="O248" s="1373"/>
      <c r="P248" s="612"/>
      <c r="Q248" s="612"/>
      <c r="R248" s="613"/>
      <c r="S248" s="612"/>
      <c r="T248" s="614"/>
      <c r="U248" s="615"/>
      <c r="V248" s="974">
        <f>REGV!AI248</f>
        <v>153.7817912623081</v>
      </c>
      <c r="W248" s="615"/>
      <c r="X248" s="607"/>
      <c r="Y248" s="608"/>
      <c r="Z248" s="609"/>
      <c r="AA248" s="566"/>
      <c r="AB248" s="1373"/>
      <c r="AC248" s="612"/>
      <c r="AD248" s="612"/>
      <c r="AE248" s="613"/>
      <c r="AF248" s="612"/>
      <c r="AG248" s="614"/>
      <c r="AH248" s="615"/>
      <c r="AI248" s="975">
        <f>REGV!BJ248</f>
        <v>1072.2413493284766</v>
      </c>
      <c r="AJ248" s="615"/>
      <c r="AK248" s="607"/>
      <c r="AL248" s="608"/>
      <c r="AM248" s="609"/>
      <c r="AN248" s="566"/>
      <c r="AO248" s="566"/>
    </row>
    <row r="249" spans="1:41" s="567" customFormat="1" ht="13.8" x14ac:dyDescent="0.25">
      <c r="A249" s="983">
        <f>REGV!A249</f>
        <v>2013.11</v>
      </c>
      <c r="B249" s="612"/>
      <c r="C249" s="612"/>
      <c r="D249" s="612"/>
      <c r="E249" s="613"/>
      <c r="F249" s="612"/>
      <c r="G249" s="614"/>
      <c r="H249" s="615"/>
      <c r="I249" s="974">
        <f>REGV!H249</f>
        <v>77.23409609517627</v>
      </c>
      <c r="J249" s="615"/>
      <c r="K249" s="607"/>
      <c r="L249" s="608"/>
      <c r="M249" s="609"/>
      <c r="N249" s="566"/>
      <c r="O249" s="1373"/>
      <c r="P249" s="612"/>
      <c r="Q249" s="612"/>
      <c r="R249" s="613"/>
      <c r="S249" s="612"/>
      <c r="T249" s="614"/>
      <c r="U249" s="615"/>
      <c r="V249" s="974">
        <f>REGV!AI249</f>
        <v>148.21296075278133</v>
      </c>
      <c r="W249" s="615"/>
      <c r="X249" s="607"/>
      <c r="Y249" s="608"/>
      <c r="Z249" s="609"/>
      <c r="AA249" s="566"/>
      <c r="AB249" s="1373"/>
      <c r="AC249" s="612"/>
      <c r="AD249" s="612"/>
      <c r="AE249" s="613"/>
      <c r="AF249" s="612"/>
      <c r="AG249" s="614"/>
      <c r="AH249" s="615"/>
      <c r="AI249" s="975">
        <f>REGV!BJ249</f>
        <v>1036.1638401597334</v>
      </c>
      <c r="AJ249" s="615"/>
      <c r="AK249" s="607"/>
      <c r="AL249" s="608"/>
      <c r="AM249" s="609"/>
      <c r="AN249" s="566"/>
      <c r="AO249" s="566"/>
    </row>
    <row r="250" spans="1:41" s="567" customFormat="1" ht="13.8" x14ac:dyDescent="0.25">
      <c r="A250" s="983">
        <f>REGV!A250</f>
        <v>2013.12</v>
      </c>
      <c r="B250" s="612"/>
      <c r="C250" s="612"/>
      <c r="D250" s="612"/>
      <c r="E250" s="613"/>
      <c r="F250" s="612"/>
      <c r="G250" s="614"/>
      <c r="H250" s="615"/>
      <c r="I250" s="974">
        <f>REGV!H250</f>
        <v>74.694201231025602</v>
      </c>
      <c r="J250" s="615"/>
      <c r="K250" s="607"/>
      <c r="L250" s="608"/>
      <c r="M250" s="609"/>
      <c r="N250" s="566"/>
      <c r="O250" s="1373"/>
      <c r="P250" s="612"/>
      <c r="Q250" s="612"/>
      <c r="R250" s="613"/>
      <c r="S250" s="612"/>
      <c r="T250" s="614"/>
      <c r="U250" s="615"/>
      <c r="V250" s="974">
        <f>REGV!AI250</f>
        <v>147.64288120051191</v>
      </c>
      <c r="W250" s="615"/>
      <c r="X250" s="607"/>
      <c r="Y250" s="608"/>
      <c r="Z250" s="609"/>
      <c r="AA250" s="566"/>
      <c r="AB250" s="1373"/>
      <c r="AC250" s="612"/>
      <c r="AD250" s="612"/>
      <c r="AE250" s="613"/>
      <c r="AF250" s="612"/>
      <c r="AG250" s="614"/>
      <c r="AH250" s="615"/>
      <c r="AI250" s="975">
        <f>REGV!BJ250</f>
        <v>994.41878943352992</v>
      </c>
      <c r="AJ250" s="615"/>
      <c r="AK250" s="607"/>
      <c r="AL250" s="608"/>
      <c r="AM250" s="609"/>
      <c r="AN250" s="566"/>
      <c r="AO250" s="566"/>
    </row>
    <row r="251" spans="1:41" s="567" customFormat="1" ht="13.8" x14ac:dyDescent="0.25">
      <c r="A251" s="983">
        <f>REGV!A251</f>
        <v>2014.01</v>
      </c>
      <c r="B251" s="612"/>
      <c r="C251" s="612"/>
      <c r="D251" s="612"/>
      <c r="E251" s="613"/>
      <c r="F251" s="612"/>
      <c r="G251" s="614"/>
      <c r="H251" s="615"/>
      <c r="I251" s="974">
        <f>REGV!H251</f>
        <v>72.550212940137172</v>
      </c>
      <c r="J251" s="615"/>
      <c r="K251" s="607"/>
      <c r="L251" s="608"/>
      <c r="M251" s="609"/>
      <c r="N251" s="566"/>
      <c r="O251" s="1373"/>
      <c r="P251" s="612"/>
      <c r="Q251" s="612"/>
      <c r="R251" s="613"/>
      <c r="S251" s="612"/>
      <c r="T251" s="614"/>
      <c r="U251" s="615"/>
      <c r="V251" s="974">
        <f>REGV!AI251</f>
        <v>149.56297407389329</v>
      </c>
      <c r="W251" s="615"/>
      <c r="X251" s="607"/>
      <c r="Y251" s="608"/>
      <c r="Z251" s="609"/>
      <c r="AA251" s="566"/>
      <c r="AB251" s="1373"/>
      <c r="AC251" s="612"/>
      <c r="AD251" s="612"/>
      <c r="AE251" s="613"/>
      <c r="AF251" s="612"/>
      <c r="AG251" s="614"/>
      <c r="AH251" s="615"/>
      <c r="AI251" s="975">
        <f>REGV!BJ251</f>
        <v>963.39335179721547</v>
      </c>
      <c r="AJ251" s="615"/>
      <c r="AK251" s="607"/>
      <c r="AL251" s="608"/>
      <c r="AM251" s="609"/>
      <c r="AN251" s="566"/>
      <c r="AO251" s="566"/>
    </row>
    <row r="252" spans="1:41" s="567" customFormat="1" ht="13.8" x14ac:dyDescent="0.25">
      <c r="A252" s="983">
        <f>REGV!A252</f>
        <v>2014.02</v>
      </c>
      <c r="B252" s="612"/>
      <c r="C252" s="612"/>
      <c r="D252" s="612"/>
      <c r="E252" s="613"/>
      <c r="F252" s="612"/>
      <c r="G252" s="614"/>
      <c r="H252" s="615"/>
      <c r="I252" s="974">
        <f>REGV!H252</f>
        <v>68.592687234872216</v>
      </c>
      <c r="J252" s="615"/>
      <c r="K252" s="607"/>
      <c r="L252" s="608"/>
      <c r="M252" s="609"/>
      <c r="N252" s="566"/>
      <c r="O252" s="1373"/>
      <c r="P252" s="612"/>
      <c r="Q252" s="612"/>
      <c r="R252" s="613"/>
      <c r="S252" s="612"/>
      <c r="T252" s="614"/>
      <c r="U252" s="615"/>
      <c r="V252" s="974">
        <f>REGV!AI252</f>
        <v>146.41312931882973</v>
      </c>
      <c r="W252" s="615"/>
      <c r="X252" s="607"/>
      <c r="Y252" s="608"/>
      <c r="Z252" s="609"/>
      <c r="AA252" s="566"/>
      <c r="AB252" s="1373"/>
      <c r="AC252" s="612"/>
      <c r="AD252" s="612"/>
      <c r="AE252" s="613"/>
      <c r="AF252" s="612"/>
      <c r="AG252" s="614"/>
      <c r="AH252" s="615"/>
      <c r="AI252" s="975">
        <f>REGV!BJ252</f>
        <v>926.8868411267872</v>
      </c>
      <c r="AJ252" s="615"/>
      <c r="AK252" s="607"/>
      <c r="AL252" s="608"/>
      <c r="AM252" s="609"/>
      <c r="AN252" s="566"/>
      <c r="AO252" s="566"/>
    </row>
    <row r="253" spans="1:41" s="567" customFormat="1" ht="13.8" x14ac:dyDescent="0.25">
      <c r="A253" s="983">
        <f>REGV!A253</f>
        <v>2014.03</v>
      </c>
      <c r="B253" s="612"/>
      <c r="C253" s="612"/>
      <c r="D253" s="612"/>
      <c r="E253" s="613"/>
      <c r="F253" s="612"/>
      <c r="G253" s="614"/>
      <c r="H253" s="615"/>
      <c r="I253" s="974">
        <f>REGV!H253</f>
        <v>63.466599242007085</v>
      </c>
      <c r="J253" s="615"/>
      <c r="K253" s="607"/>
      <c r="L253" s="608"/>
      <c r="M253" s="609"/>
      <c r="N253" s="566"/>
      <c r="O253" s="1373"/>
      <c r="P253" s="612"/>
      <c r="Q253" s="612"/>
      <c r="R253" s="613"/>
      <c r="S253" s="612"/>
      <c r="T253" s="614"/>
      <c r="U253" s="615"/>
      <c r="V253" s="974">
        <f>REGV!AI253</f>
        <v>141.57441800147674</v>
      </c>
      <c r="W253" s="615"/>
      <c r="X253" s="607"/>
      <c r="Y253" s="608"/>
      <c r="Z253" s="609"/>
      <c r="AA253" s="566"/>
      <c r="AB253" s="1373"/>
      <c r="AC253" s="612"/>
      <c r="AD253" s="612"/>
      <c r="AE253" s="613"/>
      <c r="AF253" s="612"/>
      <c r="AG253" s="614"/>
      <c r="AH253" s="615"/>
      <c r="AI253" s="975">
        <f>REGV!BJ253</f>
        <v>880.80570543809745</v>
      </c>
      <c r="AJ253" s="615"/>
      <c r="AK253" s="607"/>
      <c r="AL253" s="608"/>
      <c r="AM253" s="609"/>
      <c r="AN253" s="566"/>
      <c r="AO253" s="566"/>
    </row>
    <row r="254" spans="1:41" s="567" customFormat="1" ht="13.8" x14ac:dyDescent="0.25">
      <c r="A254" s="983">
        <f>REGV!A254</f>
        <v>2014.04</v>
      </c>
      <c r="B254" s="612"/>
      <c r="C254" s="612"/>
      <c r="D254" s="612"/>
      <c r="E254" s="613"/>
      <c r="F254" s="612"/>
      <c r="G254" s="614"/>
      <c r="H254" s="615"/>
      <c r="I254" s="974">
        <f>REGV!H254</f>
        <v>58.656197409109794</v>
      </c>
      <c r="J254" s="615"/>
      <c r="K254" s="607"/>
      <c r="L254" s="608"/>
      <c r="M254" s="609"/>
      <c r="N254" s="566"/>
      <c r="O254" s="1373"/>
      <c r="P254" s="612"/>
      <c r="Q254" s="612"/>
      <c r="R254" s="613"/>
      <c r="S254" s="612"/>
      <c r="T254" s="614"/>
      <c r="U254" s="615"/>
      <c r="V254" s="974">
        <f>REGV!AI254</f>
        <v>137.47490056216157</v>
      </c>
      <c r="W254" s="615"/>
      <c r="X254" s="607"/>
      <c r="Y254" s="608"/>
      <c r="Z254" s="609"/>
      <c r="AA254" s="566"/>
      <c r="AB254" s="1373"/>
      <c r="AC254" s="612"/>
      <c r="AD254" s="612"/>
      <c r="AE254" s="613"/>
      <c r="AF254" s="612"/>
      <c r="AG254" s="614"/>
      <c r="AH254" s="615"/>
      <c r="AI254" s="975">
        <f>REGV!BJ254</f>
        <v>870.8228757059585</v>
      </c>
      <c r="AJ254" s="615"/>
      <c r="AK254" s="607"/>
      <c r="AL254" s="608"/>
      <c r="AM254" s="609"/>
      <c r="AN254" s="566"/>
      <c r="AO254" s="566"/>
    </row>
    <row r="255" spans="1:41" s="567" customFormat="1" ht="13.8" x14ac:dyDescent="0.25">
      <c r="A255" s="983">
        <f>REGV!A255</f>
        <v>2014.05</v>
      </c>
      <c r="B255" s="612"/>
      <c r="C255" s="612"/>
      <c r="D255" s="612"/>
      <c r="E255" s="613"/>
      <c r="F255" s="612"/>
      <c r="G255" s="614"/>
      <c r="H255" s="615"/>
      <c r="I255" s="974">
        <f>REGV!H255</f>
        <v>55.739636855278619</v>
      </c>
      <c r="J255" s="615"/>
      <c r="K255" s="607"/>
      <c r="L255" s="608"/>
      <c r="M255" s="609"/>
      <c r="N255" s="566"/>
      <c r="O255" s="1373"/>
      <c r="P255" s="612"/>
      <c r="Q255" s="612"/>
      <c r="R255" s="613"/>
      <c r="S255" s="612"/>
      <c r="T255" s="614"/>
      <c r="U255" s="615"/>
      <c r="V255" s="974">
        <f>REGV!AI255</f>
        <v>133.56634022438874</v>
      </c>
      <c r="W255" s="615"/>
      <c r="X255" s="607"/>
      <c r="Y255" s="608"/>
      <c r="Z255" s="609"/>
      <c r="AA255" s="566"/>
      <c r="AB255" s="1373"/>
      <c r="AC255" s="612"/>
      <c r="AD255" s="612"/>
      <c r="AE255" s="613"/>
      <c r="AF255" s="612"/>
      <c r="AG255" s="614"/>
      <c r="AH255" s="615"/>
      <c r="AI255" s="975">
        <f>REGV!BJ255</f>
        <v>884.7764171094758</v>
      </c>
      <c r="AJ255" s="615"/>
      <c r="AK255" s="607"/>
      <c r="AL255" s="608"/>
      <c r="AM255" s="609"/>
      <c r="AN255" s="566"/>
      <c r="AO255" s="566"/>
    </row>
    <row r="256" spans="1:41" s="567" customFormat="1" ht="13.8" x14ac:dyDescent="0.25">
      <c r="A256" s="983">
        <f>REGV!A256</f>
        <v>2014.06</v>
      </c>
      <c r="B256" s="612"/>
      <c r="C256" s="612"/>
      <c r="D256" s="612"/>
      <c r="E256" s="613"/>
      <c r="F256" s="612"/>
      <c r="G256" s="614"/>
      <c r="H256" s="615"/>
      <c r="I256" s="974">
        <f>REGV!H256</f>
        <v>54.816198376700569</v>
      </c>
      <c r="J256" s="615"/>
      <c r="K256" s="607"/>
      <c r="L256" s="608"/>
      <c r="M256" s="609"/>
      <c r="N256" s="566"/>
      <c r="O256" s="1373"/>
      <c r="P256" s="612"/>
      <c r="Q256" s="612"/>
      <c r="R256" s="613"/>
      <c r="S256" s="612"/>
      <c r="T256" s="614"/>
      <c r="U256" s="615"/>
      <c r="V256" s="974">
        <f>REGV!AI256</f>
        <v>131.8131290703723</v>
      </c>
      <c r="W256" s="615"/>
      <c r="X256" s="607"/>
      <c r="Y256" s="608"/>
      <c r="Z256" s="609"/>
      <c r="AA256" s="566"/>
      <c r="AB256" s="1373"/>
      <c r="AC256" s="612"/>
      <c r="AD256" s="612"/>
      <c r="AE256" s="613"/>
      <c r="AF256" s="612"/>
      <c r="AG256" s="614"/>
      <c r="AH256" s="615"/>
      <c r="AI256" s="975">
        <f>REGV!BJ256</f>
        <v>866.23478119709671</v>
      </c>
      <c r="AJ256" s="615"/>
      <c r="AK256" s="607"/>
      <c r="AL256" s="608"/>
      <c r="AM256" s="609"/>
      <c r="AN256" s="566"/>
      <c r="AO256" s="566"/>
    </row>
    <row r="257" spans="1:41" s="567" customFormat="1" ht="13.8" x14ac:dyDescent="0.25">
      <c r="A257" s="983">
        <f>REGV!A257</f>
        <v>2014.07</v>
      </c>
      <c r="B257" s="612"/>
      <c r="C257" s="612"/>
      <c r="D257" s="612"/>
      <c r="E257" s="613"/>
      <c r="F257" s="612"/>
      <c r="G257" s="614"/>
      <c r="H257" s="615"/>
      <c r="I257" s="974">
        <f>REGV!H257</f>
        <v>55.251526489962203</v>
      </c>
      <c r="J257" s="615"/>
      <c r="K257" s="607"/>
      <c r="L257" s="608"/>
      <c r="M257" s="609"/>
      <c r="N257" s="566"/>
      <c r="O257" s="1373"/>
      <c r="P257" s="612"/>
      <c r="Q257" s="612"/>
      <c r="R257" s="613"/>
      <c r="S257" s="612"/>
      <c r="T257" s="614"/>
      <c r="U257" s="615"/>
      <c r="V257" s="974">
        <f>REGV!AI257</f>
        <v>129.6620379368093</v>
      </c>
      <c r="W257" s="615"/>
      <c r="X257" s="607"/>
      <c r="Y257" s="608"/>
      <c r="Z257" s="609"/>
      <c r="AA257" s="566"/>
      <c r="AB257" s="1373"/>
      <c r="AC257" s="612"/>
      <c r="AD257" s="612"/>
      <c r="AE257" s="613"/>
      <c r="AF257" s="612"/>
      <c r="AG257" s="614"/>
      <c r="AH257" s="615"/>
      <c r="AI257" s="975">
        <f>REGV!BJ257</f>
        <v>857.92663756483614</v>
      </c>
      <c r="AJ257" s="615"/>
      <c r="AK257" s="607"/>
      <c r="AL257" s="608"/>
      <c r="AM257" s="609"/>
      <c r="AN257" s="566"/>
      <c r="AO257" s="566"/>
    </row>
    <row r="258" spans="1:41" s="567" customFormat="1" ht="13.8" x14ac:dyDescent="0.25">
      <c r="A258" s="983">
        <f>REGV!A258</f>
        <v>2014.08</v>
      </c>
      <c r="B258" s="612"/>
      <c r="C258" s="612"/>
      <c r="D258" s="612"/>
      <c r="E258" s="613"/>
      <c r="F258" s="612"/>
      <c r="G258" s="614"/>
      <c r="H258" s="615"/>
      <c r="I258" s="974">
        <f>REGV!H258</f>
        <v>55.146004993999519</v>
      </c>
      <c r="J258" s="615"/>
      <c r="K258" s="607"/>
      <c r="L258" s="608"/>
      <c r="M258" s="609"/>
      <c r="N258" s="566"/>
      <c r="O258" s="1373"/>
      <c r="P258" s="612"/>
      <c r="Q258" s="612"/>
      <c r="R258" s="613"/>
      <c r="S258" s="612"/>
      <c r="T258" s="614"/>
      <c r="U258" s="615"/>
      <c r="V258" s="974">
        <f>REGV!AI258</f>
        <v>128.89672635249326</v>
      </c>
      <c r="W258" s="615"/>
      <c r="X258" s="607"/>
      <c r="Y258" s="608"/>
      <c r="Z258" s="609"/>
      <c r="AA258" s="566"/>
      <c r="AB258" s="1373"/>
      <c r="AC258" s="612"/>
      <c r="AD258" s="612"/>
      <c r="AE258" s="613"/>
      <c r="AF258" s="612"/>
      <c r="AG258" s="614"/>
      <c r="AH258" s="615"/>
      <c r="AI258" s="975">
        <f>REGV!BJ258</f>
        <v>861.67375799691058</v>
      </c>
      <c r="AJ258" s="615"/>
      <c r="AK258" s="607"/>
      <c r="AL258" s="608"/>
      <c r="AM258" s="609"/>
      <c r="AN258" s="566"/>
      <c r="AO258" s="566"/>
    </row>
    <row r="259" spans="1:41" s="567" customFormat="1" ht="13.8" x14ac:dyDescent="0.25">
      <c r="A259" s="983">
        <f>REGV!A259</f>
        <v>2014.09</v>
      </c>
      <c r="B259" s="612"/>
      <c r="C259" s="612"/>
      <c r="D259" s="612"/>
      <c r="E259" s="613"/>
      <c r="F259" s="612"/>
      <c r="G259" s="614"/>
      <c r="H259" s="615"/>
      <c r="I259" s="974">
        <f>REGV!H259</f>
        <v>53.186723472184752</v>
      </c>
      <c r="J259" s="615"/>
      <c r="K259" s="607"/>
      <c r="L259" s="608"/>
      <c r="M259" s="609"/>
      <c r="N259" s="566"/>
      <c r="O259" s="1373"/>
      <c r="P259" s="612"/>
      <c r="Q259" s="612"/>
      <c r="R259" s="613"/>
      <c r="S259" s="612"/>
      <c r="T259" s="614"/>
      <c r="U259" s="615"/>
      <c r="V259" s="974">
        <f>REGV!AI259</f>
        <v>132.94954554534164</v>
      </c>
      <c r="W259" s="615"/>
      <c r="X259" s="607"/>
      <c r="Y259" s="608"/>
      <c r="Z259" s="609"/>
      <c r="AA259" s="566"/>
      <c r="AB259" s="1373"/>
      <c r="AC259" s="612"/>
      <c r="AD259" s="612"/>
      <c r="AE259" s="613"/>
      <c r="AF259" s="612"/>
      <c r="AG259" s="614"/>
      <c r="AH259" s="615"/>
      <c r="AI259" s="975">
        <f>REGV!BJ259</f>
        <v>834.49686166242941</v>
      </c>
      <c r="AJ259" s="615"/>
      <c r="AK259" s="607"/>
      <c r="AL259" s="608"/>
      <c r="AM259" s="609"/>
      <c r="AN259" s="566"/>
      <c r="AO259" s="566"/>
    </row>
    <row r="260" spans="1:41" s="567" customFormat="1" ht="13.8" x14ac:dyDescent="0.25">
      <c r="A260" s="983">
        <f>REGV!A260</f>
        <v>2014.1</v>
      </c>
      <c r="B260" s="612"/>
      <c r="C260" s="612"/>
      <c r="D260" s="612"/>
      <c r="E260" s="613"/>
      <c r="F260" s="612"/>
      <c r="G260" s="614"/>
      <c r="H260" s="615"/>
      <c r="I260" s="974">
        <f>REGV!H260</f>
        <v>51.023102516187059</v>
      </c>
      <c r="J260" s="615"/>
      <c r="K260" s="607"/>
      <c r="L260" s="608"/>
      <c r="M260" s="609"/>
      <c r="N260" s="566"/>
      <c r="O260" s="1373"/>
      <c r="P260" s="612"/>
      <c r="Q260" s="612"/>
      <c r="R260" s="613"/>
      <c r="S260" s="612"/>
      <c r="T260" s="614"/>
      <c r="U260" s="615"/>
      <c r="V260" s="974">
        <f>REGV!AI260</f>
        <v>138.61480718016668</v>
      </c>
      <c r="W260" s="615"/>
      <c r="X260" s="607"/>
      <c r="Y260" s="608"/>
      <c r="Z260" s="609"/>
      <c r="AA260" s="566"/>
      <c r="AB260" s="1373"/>
      <c r="AC260" s="612"/>
      <c r="AD260" s="612"/>
      <c r="AE260" s="613"/>
      <c r="AF260" s="612"/>
      <c r="AG260" s="614"/>
      <c r="AH260" s="615"/>
      <c r="AI260" s="975">
        <f>REGV!BJ260</f>
        <v>812.2555699241359</v>
      </c>
      <c r="AJ260" s="615"/>
      <c r="AK260" s="607"/>
      <c r="AL260" s="608"/>
      <c r="AM260" s="609"/>
      <c r="AN260" s="566"/>
      <c r="AO260" s="566"/>
    </row>
    <row r="261" spans="1:41" s="567" customFormat="1" ht="13.8" x14ac:dyDescent="0.25">
      <c r="A261" s="983">
        <f>REGV!A261</f>
        <v>2014.11</v>
      </c>
      <c r="B261" s="612"/>
      <c r="C261" s="612"/>
      <c r="D261" s="612"/>
      <c r="E261" s="613"/>
      <c r="F261" s="612"/>
      <c r="G261" s="614"/>
      <c r="H261" s="615"/>
      <c r="I261" s="974">
        <f>REGV!H261</f>
        <v>50.350639579191906</v>
      </c>
      <c r="J261" s="615"/>
      <c r="K261" s="607"/>
      <c r="L261" s="608"/>
      <c r="M261" s="609"/>
      <c r="N261" s="566"/>
      <c r="O261" s="1373"/>
      <c r="P261" s="612"/>
      <c r="Q261" s="612"/>
      <c r="R261" s="613"/>
      <c r="S261" s="612"/>
      <c r="T261" s="614"/>
      <c r="U261" s="615"/>
      <c r="V261" s="974">
        <f>REGV!AI261</f>
        <v>139.22663306956974</v>
      </c>
      <c r="W261" s="615"/>
      <c r="X261" s="607"/>
      <c r="Y261" s="608"/>
      <c r="Z261" s="609"/>
      <c r="AA261" s="566"/>
      <c r="AB261" s="1373"/>
      <c r="AC261" s="612"/>
      <c r="AD261" s="612"/>
      <c r="AE261" s="613"/>
      <c r="AF261" s="612"/>
      <c r="AG261" s="614"/>
      <c r="AH261" s="615"/>
      <c r="AI261" s="975">
        <f>REGV!BJ261</f>
        <v>792.78377914922476</v>
      </c>
      <c r="AJ261" s="615"/>
      <c r="AK261" s="607"/>
      <c r="AL261" s="608"/>
      <c r="AM261" s="609"/>
      <c r="AN261" s="566"/>
      <c r="AO261" s="566"/>
    </row>
    <row r="262" spans="1:41" s="567" customFormat="1" ht="13.8" x14ac:dyDescent="0.25">
      <c r="A262" s="983">
        <f>REGV!A262</f>
        <v>2014.12</v>
      </c>
      <c r="B262" s="612"/>
      <c r="C262" s="612"/>
      <c r="D262" s="612"/>
      <c r="E262" s="613"/>
      <c r="F262" s="612"/>
      <c r="G262" s="614"/>
      <c r="H262" s="615"/>
      <c r="I262" s="974">
        <f>REGV!H262</f>
        <v>49.872287159731599</v>
      </c>
      <c r="J262" s="615"/>
      <c r="K262" s="607"/>
      <c r="L262" s="608"/>
      <c r="M262" s="609"/>
      <c r="N262" s="566"/>
      <c r="O262" s="1373"/>
      <c r="P262" s="612"/>
      <c r="Q262" s="612"/>
      <c r="R262" s="613"/>
      <c r="S262" s="612"/>
      <c r="T262" s="614"/>
      <c r="U262" s="615"/>
      <c r="V262" s="974">
        <f>REGV!AI262</f>
        <v>136.70446697560641</v>
      </c>
      <c r="W262" s="615"/>
      <c r="X262" s="607"/>
      <c r="Y262" s="608"/>
      <c r="Z262" s="609"/>
      <c r="AA262" s="566"/>
      <c r="AB262" s="1373"/>
      <c r="AC262" s="612"/>
      <c r="AD262" s="612"/>
      <c r="AE262" s="613"/>
      <c r="AF262" s="612"/>
      <c r="AG262" s="614"/>
      <c r="AH262" s="615"/>
      <c r="AI262" s="975">
        <f>REGV!BJ262</f>
        <v>776.85785028667965</v>
      </c>
      <c r="AJ262" s="615"/>
      <c r="AK262" s="607"/>
      <c r="AL262" s="608"/>
      <c r="AM262" s="609"/>
      <c r="AN262" s="566"/>
      <c r="AO262" s="566"/>
    </row>
    <row r="263" spans="1:41" s="567" customFormat="1" ht="13.8" x14ac:dyDescent="0.25">
      <c r="A263" s="983">
        <f>REGV!A263</f>
        <v>2015.01</v>
      </c>
      <c r="B263" s="612"/>
      <c r="C263" s="612"/>
      <c r="D263" s="612"/>
      <c r="E263" s="613"/>
      <c r="F263" s="612"/>
      <c r="G263" s="614"/>
      <c r="H263" s="615"/>
      <c r="I263" s="974">
        <f>REGV!H263</f>
        <v>49.562892439342214</v>
      </c>
      <c r="J263" s="615"/>
      <c r="K263" s="607"/>
      <c r="L263" s="608"/>
      <c r="M263" s="609"/>
      <c r="N263" s="566"/>
      <c r="O263" s="1373"/>
      <c r="P263" s="612"/>
      <c r="Q263" s="612"/>
      <c r="R263" s="613"/>
      <c r="S263" s="612"/>
      <c r="T263" s="614"/>
      <c r="U263" s="615"/>
      <c r="V263" s="974">
        <f>REGV!AI263</f>
        <v>139.72471814569326</v>
      </c>
      <c r="W263" s="615"/>
      <c r="X263" s="607"/>
      <c r="Y263" s="608"/>
      <c r="Z263" s="609"/>
      <c r="AA263" s="566"/>
      <c r="AB263" s="1373"/>
      <c r="AC263" s="612"/>
      <c r="AD263" s="612"/>
      <c r="AE263" s="613"/>
      <c r="AF263" s="612"/>
      <c r="AG263" s="614"/>
      <c r="AH263" s="615"/>
      <c r="AI263" s="975">
        <f>REGV!BJ263</f>
        <v>789.41200398761168</v>
      </c>
      <c r="AJ263" s="615"/>
      <c r="AK263" s="607"/>
      <c r="AL263" s="608"/>
      <c r="AM263" s="609"/>
      <c r="AN263" s="566"/>
      <c r="AO263" s="566"/>
    </row>
    <row r="264" spans="1:41" s="567" customFormat="1" ht="13.8" x14ac:dyDescent="0.25">
      <c r="A264" s="983">
        <f>REGV!A264</f>
        <v>2015.02</v>
      </c>
      <c r="B264" s="612"/>
      <c r="C264" s="612"/>
      <c r="D264" s="612"/>
      <c r="E264" s="613"/>
      <c r="F264" s="612"/>
      <c r="G264" s="614"/>
      <c r="H264" s="615"/>
      <c r="I264" s="974">
        <f>REGV!H264</f>
        <v>50.514782591333713</v>
      </c>
      <c r="J264" s="615"/>
      <c r="K264" s="607"/>
      <c r="L264" s="608"/>
      <c r="M264" s="609"/>
      <c r="N264" s="566"/>
      <c r="O264" s="1373"/>
      <c r="P264" s="612"/>
      <c r="Q264" s="612"/>
      <c r="R264" s="613"/>
      <c r="S264" s="612"/>
      <c r="T264" s="614"/>
      <c r="U264" s="615"/>
      <c r="V264" s="974">
        <f>REGV!AI264</f>
        <v>142.4235495187018</v>
      </c>
      <c r="W264" s="615"/>
      <c r="X264" s="607"/>
      <c r="Y264" s="608"/>
      <c r="Z264" s="609"/>
      <c r="AA264" s="566"/>
      <c r="AB264" s="1373"/>
      <c r="AC264" s="612"/>
      <c r="AD264" s="612"/>
      <c r="AE264" s="613"/>
      <c r="AF264" s="612"/>
      <c r="AG264" s="614"/>
      <c r="AH264" s="615"/>
      <c r="AI264" s="975">
        <f>REGV!BJ264</f>
        <v>822.53056295230112</v>
      </c>
      <c r="AJ264" s="615"/>
      <c r="AK264" s="607"/>
      <c r="AL264" s="608"/>
      <c r="AM264" s="609"/>
      <c r="AN264" s="566"/>
      <c r="AO264" s="566"/>
    </row>
    <row r="265" spans="1:41" s="567" customFormat="1" ht="13.8" x14ac:dyDescent="0.25">
      <c r="A265" s="983">
        <f>REGV!A265</f>
        <v>2015.03</v>
      </c>
      <c r="B265" s="612"/>
      <c r="C265" s="612"/>
      <c r="D265" s="612"/>
      <c r="E265" s="613"/>
      <c r="F265" s="612"/>
      <c r="G265" s="614"/>
      <c r="H265" s="615"/>
      <c r="I265" s="974">
        <f>REGV!H265</f>
        <v>51.716747294055921</v>
      </c>
      <c r="J265" s="615"/>
      <c r="K265" s="607"/>
      <c r="L265" s="608"/>
      <c r="M265" s="609"/>
      <c r="N265" s="566"/>
      <c r="O265" s="1373"/>
      <c r="P265" s="612"/>
      <c r="Q265" s="612"/>
      <c r="R265" s="613"/>
      <c r="S265" s="612"/>
      <c r="T265" s="614"/>
      <c r="U265" s="615"/>
      <c r="V265" s="974">
        <f>REGV!AI265</f>
        <v>141.10528645330123</v>
      </c>
      <c r="W265" s="615"/>
      <c r="X265" s="607"/>
      <c r="Y265" s="608"/>
      <c r="Z265" s="609"/>
      <c r="AA265" s="566"/>
      <c r="AB265" s="1373"/>
      <c r="AC265" s="612"/>
      <c r="AD265" s="612"/>
      <c r="AE265" s="613"/>
      <c r="AF265" s="612"/>
      <c r="AG265" s="614"/>
      <c r="AH265" s="615"/>
      <c r="AI265" s="975">
        <f>REGV!BJ265</f>
        <v>876.92646999029819</v>
      </c>
      <c r="AJ265" s="615"/>
      <c r="AK265" s="607"/>
      <c r="AL265" s="608"/>
      <c r="AM265" s="609"/>
      <c r="AN265" s="566"/>
      <c r="AO265" s="566"/>
    </row>
    <row r="266" spans="1:41" s="567" customFormat="1" ht="13.8" x14ac:dyDescent="0.25">
      <c r="A266" s="983">
        <f>REGV!A266</f>
        <v>2015.04</v>
      </c>
      <c r="B266" s="612"/>
      <c r="C266" s="612"/>
      <c r="D266" s="612"/>
      <c r="E266" s="613"/>
      <c r="F266" s="612"/>
      <c r="G266" s="614"/>
      <c r="H266" s="615"/>
      <c r="I266" s="974">
        <f>REGV!H266</f>
        <v>52.893459640894719</v>
      </c>
      <c r="J266" s="615"/>
      <c r="K266" s="607"/>
      <c r="L266" s="608"/>
      <c r="M266" s="609"/>
      <c r="N266" s="566"/>
      <c r="O266" s="1373"/>
      <c r="P266" s="612"/>
      <c r="Q266" s="612"/>
      <c r="R266" s="613"/>
      <c r="S266" s="612"/>
      <c r="T266" s="614"/>
      <c r="U266" s="615"/>
      <c r="V266" s="974">
        <f>REGV!AI266</f>
        <v>142.22845484401608</v>
      </c>
      <c r="W266" s="615"/>
      <c r="X266" s="607"/>
      <c r="Y266" s="608"/>
      <c r="Z266" s="609"/>
      <c r="AA266" s="566"/>
      <c r="AB266" s="1373"/>
      <c r="AC266" s="612"/>
      <c r="AD266" s="612"/>
      <c r="AE266" s="613"/>
      <c r="AF266" s="612"/>
      <c r="AG266" s="614"/>
      <c r="AH266" s="615"/>
      <c r="AI266" s="975">
        <f>REGV!BJ266</f>
        <v>895.23156078796296</v>
      </c>
      <c r="AJ266" s="615"/>
      <c r="AK266" s="607"/>
      <c r="AL266" s="608"/>
      <c r="AM266" s="609"/>
      <c r="AN266" s="566"/>
      <c r="AO266" s="566"/>
    </row>
    <row r="267" spans="1:41" s="567" customFormat="1" ht="13.8" x14ac:dyDescent="0.25">
      <c r="A267" s="983">
        <f>REGV!A267</f>
        <v>2015.05</v>
      </c>
      <c r="B267" s="612"/>
      <c r="C267" s="612"/>
      <c r="D267" s="612"/>
      <c r="E267" s="613"/>
      <c r="F267" s="612"/>
      <c r="G267" s="614"/>
      <c r="H267" s="615"/>
      <c r="I267" s="974">
        <f>REGV!H267</f>
        <v>54.505912839560878</v>
      </c>
      <c r="J267" s="615"/>
      <c r="K267" s="607"/>
      <c r="L267" s="608"/>
      <c r="M267" s="609"/>
      <c r="N267" s="566"/>
      <c r="O267" s="1373"/>
      <c r="P267" s="612"/>
      <c r="Q267" s="612"/>
      <c r="R267" s="613"/>
      <c r="S267" s="612"/>
      <c r="T267" s="614"/>
      <c r="U267" s="615"/>
      <c r="V267" s="974">
        <f>REGV!AI267</f>
        <v>145.59436583040625</v>
      </c>
      <c r="W267" s="615"/>
      <c r="X267" s="607"/>
      <c r="Y267" s="608"/>
      <c r="Z267" s="609"/>
      <c r="AA267" s="566"/>
      <c r="AB267" s="1373"/>
      <c r="AC267" s="612"/>
      <c r="AD267" s="612"/>
      <c r="AE267" s="613"/>
      <c r="AF267" s="612"/>
      <c r="AG267" s="614"/>
      <c r="AH267" s="615"/>
      <c r="AI267" s="975">
        <f>REGV!BJ267</f>
        <v>883.06597536874006</v>
      </c>
      <c r="AJ267" s="615"/>
      <c r="AK267" s="607"/>
      <c r="AL267" s="608"/>
      <c r="AM267" s="609"/>
      <c r="AN267" s="566"/>
      <c r="AO267" s="566"/>
    </row>
    <row r="268" spans="1:41" s="567" customFormat="1" ht="13.8" x14ac:dyDescent="0.25">
      <c r="A268" s="983">
        <f>REGV!A268</f>
        <v>2015.06</v>
      </c>
      <c r="B268" s="612"/>
      <c r="C268" s="612"/>
      <c r="D268" s="612"/>
      <c r="E268" s="613"/>
      <c r="F268" s="612"/>
      <c r="G268" s="614"/>
      <c r="H268" s="615"/>
      <c r="I268" s="974">
        <f>REGV!H268</f>
        <v>55.984188468393654</v>
      </c>
      <c r="J268" s="615"/>
      <c r="K268" s="607"/>
      <c r="L268" s="608"/>
      <c r="M268" s="609"/>
      <c r="N268" s="566"/>
      <c r="O268" s="1373"/>
      <c r="P268" s="612"/>
      <c r="Q268" s="612"/>
      <c r="R268" s="613"/>
      <c r="S268" s="612"/>
      <c r="T268" s="614"/>
      <c r="U268" s="615"/>
      <c r="V268" s="974">
        <f>REGV!AI268</f>
        <v>149.83365937879196</v>
      </c>
      <c r="W268" s="615"/>
      <c r="X268" s="607"/>
      <c r="Y268" s="608"/>
      <c r="Z268" s="609"/>
      <c r="AA268" s="566"/>
      <c r="AB268" s="1373"/>
      <c r="AC268" s="612"/>
      <c r="AD268" s="612"/>
      <c r="AE268" s="613"/>
      <c r="AF268" s="612"/>
      <c r="AG268" s="614"/>
      <c r="AH268" s="615"/>
      <c r="AI268" s="975">
        <f>REGV!BJ268</f>
        <v>893.5969691793423</v>
      </c>
      <c r="AJ268" s="615"/>
      <c r="AK268" s="607"/>
      <c r="AL268" s="608"/>
      <c r="AM268" s="609"/>
      <c r="AN268" s="566"/>
      <c r="AO268" s="566"/>
    </row>
    <row r="269" spans="1:41" s="567" customFormat="1" ht="13.8" x14ac:dyDescent="0.25">
      <c r="A269" s="983">
        <f>REGV!A269</f>
        <v>2015.07</v>
      </c>
      <c r="B269" s="612"/>
      <c r="C269" s="612"/>
      <c r="D269" s="612"/>
      <c r="E269" s="613"/>
      <c r="F269" s="612"/>
      <c r="G269" s="614"/>
      <c r="H269" s="615"/>
      <c r="I269" s="974">
        <f>REGV!H269</f>
        <v>56.093175397523076</v>
      </c>
      <c r="J269" s="615"/>
      <c r="K269" s="607"/>
      <c r="L269" s="608"/>
      <c r="M269" s="609"/>
      <c r="N269" s="566"/>
      <c r="O269" s="1373"/>
      <c r="P269" s="612"/>
      <c r="Q269" s="612"/>
      <c r="R269" s="613"/>
      <c r="S269" s="612"/>
      <c r="T269" s="614"/>
      <c r="U269" s="615"/>
      <c r="V269" s="974">
        <f>REGV!AI269</f>
        <v>152.69228292337652</v>
      </c>
      <c r="W269" s="615"/>
      <c r="X269" s="607"/>
      <c r="Y269" s="608"/>
      <c r="Z269" s="609"/>
      <c r="AA269" s="566"/>
      <c r="AB269" s="1373"/>
      <c r="AC269" s="612"/>
      <c r="AD269" s="612"/>
      <c r="AE269" s="613"/>
      <c r="AF269" s="612"/>
      <c r="AG269" s="614"/>
      <c r="AH269" s="615"/>
      <c r="AI269" s="975">
        <f>REGV!BJ269</f>
        <v>862.99575054517391</v>
      </c>
      <c r="AJ269" s="615"/>
      <c r="AK269" s="607"/>
      <c r="AL269" s="608"/>
      <c r="AM269" s="609"/>
      <c r="AN269" s="566"/>
      <c r="AO269" s="566"/>
    </row>
    <row r="270" spans="1:41" s="567" customFormat="1" ht="13.8" x14ac:dyDescent="0.25">
      <c r="A270" s="983">
        <f>REGV!A270</f>
        <v>2015.08</v>
      </c>
      <c r="B270" s="612"/>
      <c r="C270" s="612"/>
      <c r="D270" s="612"/>
      <c r="E270" s="613"/>
      <c r="F270" s="612"/>
      <c r="G270" s="614"/>
      <c r="H270" s="615"/>
      <c r="I270" s="974">
        <f>REGV!H270</f>
        <v>56.931029669726506</v>
      </c>
      <c r="J270" s="615"/>
      <c r="K270" s="607"/>
      <c r="L270" s="608"/>
      <c r="M270" s="609"/>
      <c r="N270" s="566"/>
      <c r="O270" s="1373"/>
      <c r="P270" s="612"/>
      <c r="Q270" s="612"/>
      <c r="R270" s="613"/>
      <c r="S270" s="612"/>
      <c r="T270" s="614"/>
      <c r="U270" s="615"/>
      <c r="V270" s="974">
        <f>REGV!AI270</f>
        <v>152.16078708984259</v>
      </c>
      <c r="W270" s="615"/>
      <c r="X270" s="607"/>
      <c r="Y270" s="608"/>
      <c r="Z270" s="609"/>
      <c r="AA270" s="566"/>
      <c r="AB270" s="1373"/>
      <c r="AC270" s="612"/>
      <c r="AD270" s="612"/>
      <c r="AE270" s="613"/>
      <c r="AF270" s="612"/>
      <c r="AG270" s="614"/>
      <c r="AH270" s="615"/>
      <c r="AI270" s="975">
        <f>REGV!BJ270</f>
        <v>805.08682889777754</v>
      </c>
      <c r="AJ270" s="615"/>
      <c r="AK270" s="607"/>
      <c r="AL270" s="608"/>
      <c r="AM270" s="609"/>
      <c r="AN270" s="566"/>
      <c r="AO270" s="566"/>
    </row>
    <row r="271" spans="1:41" s="567" customFormat="1" ht="13.8" x14ac:dyDescent="0.25">
      <c r="A271" s="983">
        <f>REGV!A271</f>
        <v>2015.09</v>
      </c>
      <c r="B271" s="612"/>
      <c r="C271" s="612"/>
      <c r="D271" s="612"/>
      <c r="E271" s="613"/>
      <c r="F271" s="612"/>
      <c r="G271" s="614"/>
      <c r="H271" s="615"/>
      <c r="I271" s="974">
        <f>REGV!H271</f>
        <v>59.036875509956317</v>
      </c>
      <c r="J271" s="615"/>
      <c r="K271" s="607"/>
      <c r="L271" s="608"/>
      <c r="M271" s="609"/>
      <c r="N271" s="566"/>
      <c r="O271" s="1373"/>
      <c r="P271" s="612"/>
      <c r="Q271" s="612"/>
      <c r="R271" s="613"/>
      <c r="S271" s="612"/>
      <c r="T271" s="614"/>
      <c r="U271" s="615"/>
      <c r="V271" s="974">
        <f>REGV!AI271</f>
        <v>150.04240147564124</v>
      </c>
      <c r="W271" s="615"/>
      <c r="X271" s="607"/>
      <c r="Y271" s="608"/>
      <c r="Z271" s="609"/>
      <c r="AA271" s="566"/>
      <c r="AB271" s="1373"/>
      <c r="AC271" s="612"/>
      <c r="AD271" s="612"/>
      <c r="AE271" s="613"/>
      <c r="AF271" s="612"/>
      <c r="AG271" s="614"/>
      <c r="AH271" s="615"/>
      <c r="AI271" s="975">
        <f>REGV!BJ271</f>
        <v>779.68262382379794</v>
      </c>
      <c r="AJ271" s="615"/>
      <c r="AK271" s="607"/>
      <c r="AL271" s="608"/>
      <c r="AM271" s="609"/>
      <c r="AN271" s="566"/>
      <c r="AO271" s="566"/>
    </row>
    <row r="272" spans="1:41" s="567" customFormat="1" ht="13.8" x14ac:dyDescent="0.25">
      <c r="A272" s="983">
        <f>REGV!A272</f>
        <v>2015.1</v>
      </c>
      <c r="B272" s="612"/>
      <c r="C272" s="612"/>
      <c r="D272" s="612"/>
      <c r="E272" s="613"/>
      <c r="F272" s="612"/>
      <c r="G272" s="614"/>
      <c r="H272" s="615"/>
      <c r="I272" s="974">
        <f>REGV!H272</f>
        <v>58.904406837570278</v>
      </c>
      <c r="J272" s="615"/>
      <c r="K272" s="607"/>
      <c r="L272" s="608"/>
      <c r="M272" s="609"/>
      <c r="N272" s="566"/>
      <c r="O272" s="1373"/>
      <c r="P272" s="612"/>
      <c r="Q272" s="612"/>
      <c r="R272" s="613"/>
      <c r="S272" s="612"/>
      <c r="T272" s="614"/>
      <c r="U272" s="615"/>
      <c r="V272" s="974">
        <f>REGV!AI272</f>
        <v>147.48943367187587</v>
      </c>
      <c r="W272" s="615"/>
      <c r="X272" s="607"/>
      <c r="Y272" s="608"/>
      <c r="Z272" s="609"/>
      <c r="AA272" s="566"/>
      <c r="AB272" s="1373"/>
      <c r="AC272" s="612"/>
      <c r="AD272" s="612"/>
      <c r="AE272" s="613"/>
      <c r="AF272" s="612"/>
      <c r="AG272" s="614"/>
      <c r="AH272" s="615"/>
      <c r="AI272" s="975">
        <f>REGV!BJ272</f>
        <v>768.25040428011471</v>
      </c>
      <c r="AJ272" s="615"/>
      <c r="AK272" s="607"/>
      <c r="AL272" s="608"/>
      <c r="AM272" s="609"/>
      <c r="AN272" s="566"/>
      <c r="AO272" s="566"/>
    </row>
    <row r="273" spans="1:41" s="567" customFormat="1" ht="13.8" x14ac:dyDescent="0.25">
      <c r="A273" s="983">
        <f>REGV!A273</f>
        <v>2015.11</v>
      </c>
      <c r="B273" s="612"/>
      <c r="C273" s="612"/>
      <c r="D273" s="612"/>
      <c r="E273" s="613"/>
      <c r="F273" s="612"/>
      <c r="G273" s="614"/>
      <c r="H273" s="615"/>
      <c r="I273" s="974">
        <f>REGV!H273</f>
        <v>56.392957728977692</v>
      </c>
      <c r="J273" s="615"/>
      <c r="K273" s="607"/>
      <c r="L273" s="608"/>
      <c r="M273" s="609"/>
      <c r="N273" s="566"/>
      <c r="O273" s="1373"/>
      <c r="P273" s="612"/>
      <c r="Q273" s="612"/>
      <c r="R273" s="613"/>
      <c r="S273" s="612"/>
      <c r="T273" s="614"/>
      <c r="U273" s="615"/>
      <c r="V273" s="974">
        <f>REGV!AI273</f>
        <v>143.51010216626722</v>
      </c>
      <c r="W273" s="615"/>
      <c r="X273" s="607"/>
      <c r="Y273" s="608"/>
      <c r="Z273" s="609"/>
      <c r="AA273" s="566"/>
      <c r="AB273" s="1373"/>
      <c r="AC273" s="612"/>
      <c r="AD273" s="612"/>
      <c r="AE273" s="613"/>
      <c r="AF273" s="612"/>
      <c r="AG273" s="614"/>
      <c r="AH273" s="615"/>
      <c r="AI273" s="975">
        <f>REGV!BJ273</f>
        <v>769.21083945651799</v>
      </c>
      <c r="AJ273" s="615"/>
      <c r="AK273" s="607"/>
      <c r="AL273" s="608"/>
      <c r="AM273" s="609"/>
      <c r="AN273" s="566"/>
      <c r="AO273" s="566"/>
    </row>
    <row r="274" spans="1:41" s="567" customFormat="1" ht="13.8" x14ac:dyDescent="0.25">
      <c r="A274" s="983">
        <f>REGV!A274</f>
        <v>2015.12</v>
      </c>
      <c r="B274" s="612"/>
      <c r="C274" s="612"/>
      <c r="D274" s="612"/>
      <c r="E274" s="613"/>
      <c r="F274" s="612"/>
      <c r="G274" s="614"/>
      <c r="H274" s="615"/>
      <c r="I274" s="974">
        <f>REGV!H274</f>
        <v>54.596225434081141</v>
      </c>
      <c r="J274" s="615"/>
      <c r="K274" s="607"/>
      <c r="L274" s="608"/>
      <c r="M274" s="609"/>
      <c r="N274" s="566"/>
      <c r="O274" s="1373"/>
      <c r="P274" s="612"/>
      <c r="Q274" s="612"/>
      <c r="R274" s="613"/>
      <c r="S274" s="612"/>
      <c r="T274" s="614"/>
      <c r="U274" s="615"/>
      <c r="V274" s="974">
        <f>REGV!AI274</f>
        <v>137.15203229112581</v>
      </c>
      <c r="W274" s="615"/>
      <c r="X274" s="607"/>
      <c r="Y274" s="608"/>
      <c r="Z274" s="609"/>
      <c r="AA274" s="566"/>
      <c r="AB274" s="1373"/>
      <c r="AC274" s="612"/>
      <c r="AD274" s="612"/>
      <c r="AE274" s="613"/>
      <c r="AF274" s="612"/>
      <c r="AG274" s="614"/>
      <c r="AH274" s="615"/>
      <c r="AI274" s="975">
        <f>REGV!BJ274</f>
        <v>753.43412662544642</v>
      </c>
      <c r="AJ274" s="615"/>
      <c r="AK274" s="607"/>
      <c r="AL274" s="608"/>
      <c r="AM274" s="609"/>
      <c r="AN274" s="566"/>
      <c r="AO274" s="566"/>
    </row>
    <row r="275" spans="1:41" s="567" customFormat="1" ht="13.8" x14ac:dyDescent="0.25">
      <c r="A275" s="983">
        <f>REGV!A275</f>
        <v>2016.01</v>
      </c>
      <c r="B275" s="612"/>
      <c r="C275" s="612"/>
      <c r="D275" s="612"/>
      <c r="E275" s="613"/>
      <c r="F275" s="612"/>
      <c r="G275" s="614"/>
      <c r="H275" s="615"/>
      <c r="I275" s="974">
        <f>REGV!H275</f>
        <v>54.552864041464531</v>
      </c>
      <c r="J275" s="615"/>
      <c r="K275" s="607"/>
      <c r="L275" s="608"/>
      <c r="M275" s="609"/>
      <c r="N275" s="566"/>
      <c r="O275" s="1373"/>
      <c r="P275" s="612"/>
      <c r="Q275" s="612"/>
      <c r="R275" s="613"/>
      <c r="S275" s="612"/>
      <c r="T275" s="614"/>
      <c r="U275" s="615"/>
      <c r="V275" s="974">
        <f>REGV!AI275</f>
        <v>129.74417080181118</v>
      </c>
      <c r="W275" s="615"/>
      <c r="X275" s="607"/>
      <c r="Y275" s="608"/>
      <c r="Z275" s="609"/>
      <c r="AA275" s="566"/>
      <c r="AB275" s="1373"/>
      <c r="AC275" s="612"/>
      <c r="AD275" s="612"/>
      <c r="AE275" s="613"/>
      <c r="AF275" s="612"/>
      <c r="AG275" s="614"/>
      <c r="AH275" s="615"/>
      <c r="AI275" s="975">
        <f>REGV!BJ275</f>
        <v>712.18629870875952</v>
      </c>
      <c r="AJ275" s="615"/>
      <c r="AK275" s="607"/>
      <c r="AL275" s="608"/>
      <c r="AM275" s="609"/>
      <c r="AN275" s="566"/>
      <c r="AO275" s="566"/>
    </row>
    <row r="276" spans="1:41" s="567" customFormat="1" ht="13.8" x14ac:dyDescent="0.25">
      <c r="A276" s="983">
        <f>REGV!A276</f>
        <v>2016.02</v>
      </c>
      <c r="B276" s="612"/>
      <c r="C276" s="612"/>
      <c r="D276" s="612"/>
      <c r="E276" s="613"/>
      <c r="F276" s="612"/>
      <c r="G276" s="614"/>
      <c r="H276" s="615"/>
      <c r="I276" s="974">
        <f>REGV!H276</f>
        <v>55.227420495174094</v>
      </c>
      <c r="J276" s="615"/>
      <c r="K276" s="607"/>
      <c r="L276" s="608"/>
      <c r="M276" s="609"/>
      <c r="N276" s="566"/>
      <c r="O276" s="1373"/>
      <c r="P276" s="612"/>
      <c r="Q276" s="612"/>
      <c r="R276" s="613"/>
      <c r="S276" s="612"/>
      <c r="T276" s="614"/>
      <c r="U276" s="615"/>
      <c r="V276" s="974">
        <f>REGV!AI276</f>
        <v>126.71218521766353</v>
      </c>
      <c r="W276" s="615"/>
      <c r="X276" s="607"/>
      <c r="Y276" s="608"/>
      <c r="Z276" s="609"/>
      <c r="AA276" s="566"/>
      <c r="AB276" s="1373"/>
      <c r="AC276" s="612"/>
      <c r="AD276" s="612"/>
      <c r="AE276" s="613"/>
      <c r="AF276" s="612"/>
      <c r="AG276" s="614"/>
      <c r="AH276" s="615"/>
      <c r="AI276" s="975">
        <f>REGV!BJ276</f>
        <v>699.06064914815238</v>
      </c>
      <c r="AJ276" s="615"/>
      <c r="AK276" s="607"/>
      <c r="AL276" s="608"/>
      <c r="AM276" s="609"/>
      <c r="AN276" s="566"/>
      <c r="AO276" s="566"/>
    </row>
    <row r="277" spans="1:41" s="567" customFormat="1" ht="13.8" x14ac:dyDescent="0.25">
      <c r="A277" s="983">
        <f>REGV!A277</f>
        <v>2016.03</v>
      </c>
      <c r="B277" s="612"/>
      <c r="C277" s="612"/>
      <c r="D277" s="612"/>
      <c r="E277" s="613"/>
      <c r="F277" s="612"/>
      <c r="G277" s="614"/>
      <c r="H277" s="615"/>
      <c r="I277" s="974">
        <f>REGV!H277</f>
        <v>57.209857740144926</v>
      </c>
      <c r="J277" s="615"/>
      <c r="K277" s="607"/>
      <c r="L277" s="608"/>
      <c r="M277" s="609"/>
      <c r="N277" s="566"/>
      <c r="O277" s="1373"/>
      <c r="P277" s="612"/>
      <c r="Q277" s="612"/>
      <c r="R277" s="613"/>
      <c r="S277" s="612"/>
      <c r="T277" s="614"/>
      <c r="U277" s="615"/>
      <c r="V277" s="974">
        <f>REGV!AI277</f>
        <v>126.58374437606511</v>
      </c>
      <c r="W277" s="615"/>
      <c r="X277" s="607"/>
      <c r="Y277" s="608"/>
      <c r="Z277" s="609"/>
      <c r="AA277" s="566"/>
      <c r="AB277" s="1373"/>
      <c r="AC277" s="612"/>
      <c r="AD277" s="612"/>
      <c r="AE277" s="613"/>
      <c r="AF277" s="612"/>
      <c r="AG277" s="614"/>
      <c r="AH277" s="615"/>
      <c r="AI277" s="975">
        <f>REGV!BJ277</f>
        <v>735.31960172209551</v>
      </c>
      <c r="AJ277" s="615"/>
      <c r="AK277" s="607"/>
      <c r="AL277" s="608"/>
      <c r="AM277" s="609"/>
      <c r="AN277" s="566"/>
      <c r="AO277" s="566"/>
    </row>
    <row r="278" spans="1:41" s="567" customFormat="1" ht="13.8" x14ac:dyDescent="0.25">
      <c r="A278" s="983">
        <f>REGV!A278</f>
        <v>2016.04</v>
      </c>
      <c r="B278" s="612"/>
      <c r="C278" s="612"/>
      <c r="D278" s="612"/>
      <c r="E278" s="613"/>
      <c r="F278" s="612"/>
      <c r="G278" s="614"/>
      <c r="H278" s="615"/>
      <c r="I278" s="974">
        <f>REGV!H278</f>
        <v>59.37875889864155</v>
      </c>
      <c r="J278" s="615"/>
      <c r="K278" s="607"/>
      <c r="L278" s="608"/>
      <c r="M278" s="609"/>
      <c r="N278" s="566"/>
      <c r="O278" s="1373"/>
      <c r="P278" s="612"/>
      <c r="Q278" s="612"/>
      <c r="R278" s="613"/>
      <c r="S278" s="612"/>
      <c r="T278" s="614"/>
      <c r="U278" s="615"/>
      <c r="V278" s="974">
        <f>REGV!AI278</f>
        <v>124.1248752972885</v>
      </c>
      <c r="W278" s="615"/>
      <c r="X278" s="607"/>
      <c r="Y278" s="608"/>
      <c r="Z278" s="609"/>
      <c r="AA278" s="566"/>
      <c r="AB278" s="1373"/>
      <c r="AC278" s="612"/>
      <c r="AD278" s="612"/>
      <c r="AE278" s="613"/>
      <c r="AF278" s="612"/>
      <c r="AG278" s="614"/>
      <c r="AH278" s="615"/>
      <c r="AI278" s="975">
        <f>REGV!BJ278</f>
        <v>791.57308156709178</v>
      </c>
      <c r="AJ278" s="615"/>
      <c r="AK278" s="607"/>
      <c r="AL278" s="608"/>
      <c r="AM278" s="609"/>
      <c r="AN278" s="566"/>
      <c r="AO278" s="566"/>
    </row>
    <row r="279" spans="1:41" s="567" customFormat="1" ht="13.8" x14ac:dyDescent="0.25">
      <c r="A279" s="983">
        <f>REGV!A279</f>
        <v>2016.05</v>
      </c>
      <c r="B279" s="612"/>
      <c r="C279" s="612"/>
      <c r="D279" s="612"/>
      <c r="E279" s="613"/>
      <c r="F279" s="612"/>
      <c r="G279" s="614"/>
      <c r="H279" s="615"/>
      <c r="I279" s="974">
        <f>REGV!H279</f>
        <v>60.114586330035479</v>
      </c>
      <c r="J279" s="615"/>
      <c r="K279" s="607"/>
      <c r="L279" s="608"/>
      <c r="M279" s="609"/>
      <c r="N279" s="566"/>
      <c r="O279" s="1373"/>
      <c r="P279" s="612"/>
      <c r="Q279" s="612"/>
      <c r="R279" s="613"/>
      <c r="S279" s="612"/>
      <c r="T279" s="614"/>
      <c r="U279" s="615"/>
      <c r="V279" s="974">
        <f>REGV!AI279</f>
        <v>122.37286842320991</v>
      </c>
      <c r="W279" s="615"/>
      <c r="X279" s="607"/>
      <c r="Y279" s="608"/>
      <c r="Z279" s="609"/>
      <c r="AA279" s="566"/>
      <c r="AB279" s="1373"/>
      <c r="AC279" s="612"/>
      <c r="AD279" s="612"/>
      <c r="AE279" s="613"/>
      <c r="AF279" s="612"/>
      <c r="AG279" s="614"/>
      <c r="AH279" s="615"/>
      <c r="AI279" s="975">
        <f>REGV!BJ279</f>
        <v>826.8159297824518</v>
      </c>
      <c r="AJ279" s="615"/>
      <c r="AK279" s="607"/>
      <c r="AL279" s="608"/>
      <c r="AM279" s="609"/>
      <c r="AN279" s="566"/>
      <c r="AO279" s="566"/>
    </row>
    <row r="280" spans="1:41" s="567" customFormat="1" ht="13.8" x14ac:dyDescent="0.25">
      <c r="A280" s="983">
        <f>REGV!A280</f>
        <v>2016.06</v>
      </c>
      <c r="B280" s="612"/>
      <c r="C280" s="612"/>
      <c r="D280" s="612"/>
      <c r="E280" s="613"/>
      <c r="F280" s="612"/>
      <c r="G280" s="614"/>
      <c r="H280" s="615"/>
      <c r="I280" s="974">
        <f>REGV!H280</f>
        <v>60.500882009140604</v>
      </c>
      <c r="J280" s="615"/>
      <c r="K280" s="607"/>
      <c r="L280" s="608"/>
      <c r="M280" s="609"/>
      <c r="N280" s="566"/>
      <c r="O280" s="1373"/>
      <c r="P280" s="612"/>
      <c r="Q280" s="612"/>
      <c r="R280" s="613"/>
      <c r="S280" s="612"/>
      <c r="T280" s="614"/>
      <c r="U280" s="615"/>
      <c r="V280" s="974">
        <f>REGV!AI280</f>
        <v>121.46074831999901</v>
      </c>
      <c r="W280" s="615"/>
      <c r="X280" s="607"/>
      <c r="Y280" s="608"/>
      <c r="Z280" s="609"/>
      <c r="AA280" s="566"/>
      <c r="AB280" s="1373"/>
      <c r="AC280" s="612"/>
      <c r="AD280" s="612"/>
      <c r="AE280" s="613"/>
      <c r="AF280" s="612"/>
      <c r="AG280" s="614"/>
      <c r="AH280" s="615"/>
      <c r="AI280" s="975">
        <f>REGV!BJ280</f>
        <v>829.46377977547445</v>
      </c>
      <c r="AJ280" s="615"/>
      <c r="AK280" s="607"/>
      <c r="AL280" s="608"/>
      <c r="AM280" s="609"/>
      <c r="AN280" s="566"/>
      <c r="AO280" s="566"/>
    </row>
    <row r="281" spans="1:41" s="567" customFormat="1" ht="13.8" x14ac:dyDescent="0.25">
      <c r="A281" s="983">
        <f>REGV!A281</f>
        <v>2016.07</v>
      </c>
      <c r="B281" s="612"/>
      <c r="C281" s="612"/>
      <c r="D281" s="612"/>
      <c r="E281" s="613"/>
      <c r="F281" s="612"/>
      <c r="G281" s="614"/>
      <c r="H281" s="615"/>
      <c r="I281" s="974">
        <f>REGV!H281</f>
        <v>61.583701406041506</v>
      </c>
      <c r="J281" s="615"/>
      <c r="K281" s="607"/>
      <c r="L281" s="608"/>
      <c r="M281" s="609"/>
      <c r="N281" s="566"/>
      <c r="O281" s="1373"/>
      <c r="P281" s="612"/>
      <c r="Q281" s="612"/>
      <c r="R281" s="613"/>
      <c r="S281" s="612"/>
      <c r="T281" s="614"/>
      <c r="U281" s="615"/>
      <c r="V281" s="974">
        <f>REGV!AI281</f>
        <v>120.26463621439714</v>
      </c>
      <c r="W281" s="615"/>
      <c r="X281" s="607"/>
      <c r="Y281" s="608"/>
      <c r="Z281" s="609"/>
      <c r="AA281" s="566"/>
      <c r="AB281" s="1373"/>
      <c r="AC281" s="612"/>
      <c r="AD281" s="612"/>
      <c r="AE281" s="613"/>
      <c r="AF281" s="612"/>
      <c r="AG281" s="614"/>
      <c r="AH281" s="615"/>
      <c r="AI281" s="975">
        <f>REGV!BJ281</f>
        <v>829.68769696888853</v>
      </c>
      <c r="AJ281" s="615"/>
      <c r="AK281" s="607"/>
      <c r="AL281" s="608"/>
      <c r="AM281" s="609"/>
      <c r="AN281" s="566"/>
      <c r="AO281" s="566"/>
    </row>
    <row r="282" spans="1:41" s="567" customFormat="1" ht="13.8" x14ac:dyDescent="0.25">
      <c r="A282" s="983">
        <f>REGV!A282</f>
        <v>2016.08</v>
      </c>
      <c r="B282" s="612"/>
      <c r="C282" s="612"/>
      <c r="D282" s="612"/>
      <c r="E282" s="613"/>
      <c r="F282" s="612"/>
      <c r="G282" s="614"/>
      <c r="H282" s="615"/>
      <c r="I282" s="974">
        <f>REGV!H282</f>
        <v>63.201821975776333</v>
      </c>
      <c r="J282" s="615"/>
      <c r="K282" s="607"/>
      <c r="L282" s="608"/>
      <c r="M282" s="609"/>
      <c r="N282" s="566"/>
      <c r="O282" s="1373"/>
      <c r="P282" s="612"/>
      <c r="Q282" s="612"/>
      <c r="R282" s="613"/>
      <c r="S282" s="612"/>
      <c r="T282" s="614"/>
      <c r="U282" s="615"/>
      <c r="V282" s="974">
        <f>REGV!AI282</f>
        <v>120.66071138873835</v>
      </c>
      <c r="W282" s="615"/>
      <c r="X282" s="607"/>
      <c r="Y282" s="608"/>
      <c r="Z282" s="609"/>
      <c r="AA282" s="566"/>
      <c r="AB282" s="1373"/>
      <c r="AC282" s="612"/>
      <c r="AD282" s="612"/>
      <c r="AE282" s="613"/>
      <c r="AF282" s="612"/>
      <c r="AG282" s="614"/>
      <c r="AH282" s="615"/>
      <c r="AI282" s="975">
        <f>REGV!BJ282</f>
        <v>872.71610843695782</v>
      </c>
      <c r="AJ282" s="615"/>
      <c r="AK282" s="607"/>
      <c r="AL282" s="608"/>
      <c r="AM282" s="609"/>
      <c r="AN282" s="566"/>
      <c r="AO282" s="566"/>
    </row>
    <row r="283" spans="1:41" s="567" customFormat="1" ht="13.8" x14ac:dyDescent="0.25">
      <c r="A283" s="983">
        <f>REGV!A283</f>
        <v>2016.09</v>
      </c>
      <c r="B283" s="612"/>
      <c r="C283" s="612"/>
      <c r="D283" s="612"/>
      <c r="E283" s="613"/>
      <c r="F283" s="612"/>
      <c r="G283" s="614"/>
      <c r="H283" s="615"/>
      <c r="I283" s="974">
        <f>REGV!H283</f>
        <v>64.524873075089758</v>
      </c>
      <c r="J283" s="615"/>
      <c r="K283" s="607"/>
      <c r="L283" s="608"/>
      <c r="M283" s="609"/>
      <c r="N283" s="566"/>
      <c r="O283" s="1373"/>
      <c r="P283" s="612"/>
      <c r="Q283" s="612"/>
      <c r="R283" s="613"/>
      <c r="S283" s="612"/>
      <c r="T283" s="614"/>
      <c r="U283" s="615"/>
      <c r="V283" s="974">
        <f>REGV!AI283</f>
        <v>122.95084996465431</v>
      </c>
      <c r="W283" s="615"/>
      <c r="X283" s="607"/>
      <c r="Y283" s="608"/>
      <c r="Z283" s="609"/>
      <c r="AA283" s="566"/>
      <c r="AB283" s="1373"/>
      <c r="AC283" s="612"/>
      <c r="AD283" s="612"/>
      <c r="AE283" s="613"/>
      <c r="AF283" s="612"/>
      <c r="AG283" s="614"/>
      <c r="AH283" s="615"/>
      <c r="AI283" s="975">
        <f>REGV!BJ283</f>
        <v>937.55816669663761</v>
      </c>
      <c r="AJ283" s="615"/>
      <c r="AK283" s="607"/>
      <c r="AL283" s="608"/>
      <c r="AM283" s="609"/>
      <c r="AN283" s="566"/>
      <c r="AO283" s="566"/>
    </row>
    <row r="284" spans="1:41" s="567" customFormat="1" ht="13.8" x14ac:dyDescent="0.25">
      <c r="A284" s="983">
        <f>REGV!A284</f>
        <v>2016.1</v>
      </c>
      <c r="B284" s="612"/>
      <c r="C284" s="612"/>
      <c r="D284" s="612"/>
      <c r="E284" s="613"/>
      <c r="F284" s="612"/>
      <c r="G284" s="614"/>
      <c r="H284" s="615"/>
      <c r="I284" s="974">
        <f>REGV!H284</f>
        <v>66.164442713903171</v>
      </c>
      <c r="J284" s="615"/>
      <c r="K284" s="607"/>
      <c r="L284" s="608"/>
      <c r="M284" s="609"/>
      <c r="N284" s="566"/>
      <c r="O284" s="1373"/>
      <c r="P284" s="612"/>
      <c r="Q284" s="612"/>
      <c r="R284" s="613"/>
      <c r="S284" s="612"/>
      <c r="T284" s="614"/>
      <c r="U284" s="615"/>
      <c r="V284" s="974">
        <f>REGV!AI284</f>
        <v>126.27429411958963</v>
      </c>
      <c r="W284" s="615"/>
      <c r="X284" s="607"/>
      <c r="Y284" s="608"/>
      <c r="Z284" s="609"/>
      <c r="AA284" s="566"/>
      <c r="AB284" s="1373"/>
      <c r="AC284" s="612"/>
      <c r="AD284" s="612"/>
      <c r="AE284" s="613"/>
      <c r="AF284" s="612"/>
      <c r="AG284" s="614"/>
      <c r="AH284" s="615"/>
      <c r="AI284" s="975">
        <f>REGV!BJ284</f>
        <v>994.84858234742728</v>
      </c>
      <c r="AJ284" s="615"/>
      <c r="AK284" s="607"/>
      <c r="AL284" s="608"/>
      <c r="AM284" s="609"/>
      <c r="AN284" s="566"/>
      <c r="AO284" s="566"/>
    </row>
    <row r="285" spans="1:41" s="567" customFormat="1" ht="13.8" x14ac:dyDescent="0.25">
      <c r="A285" s="983">
        <f>REGV!A285</f>
        <v>2016.11</v>
      </c>
      <c r="B285" s="612"/>
      <c r="C285" s="612"/>
      <c r="D285" s="612"/>
      <c r="E285" s="613"/>
      <c r="F285" s="612"/>
      <c r="G285" s="614"/>
      <c r="H285" s="615"/>
      <c r="I285" s="974">
        <f>REGV!H285</f>
        <v>68.031952795370117</v>
      </c>
      <c r="J285" s="615"/>
      <c r="K285" s="607"/>
      <c r="L285" s="608"/>
      <c r="M285" s="609"/>
      <c r="N285" s="566"/>
      <c r="O285" s="1373"/>
      <c r="P285" s="612"/>
      <c r="Q285" s="612"/>
      <c r="R285" s="613"/>
      <c r="S285" s="612"/>
      <c r="T285" s="614"/>
      <c r="U285" s="615"/>
      <c r="V285" s="974">
        <f>REGV!AI285</f>
        <v>130.78831028470151</v>
      </c>
      <c r="W285" s="615"/>
      <c r="X285" s="607"/>
      <c r="Y285" s="608"/>
      <c r="Z285" s="609"/>
      <c r="AA285" s="566"/>
      <c r="AB285" s="1373"/>
      <c r="AC285" s="612"/>
      <c r="AD285" s="612"/>
      <c r="AE285" s="613"/>
      <c r="AF285" s="612"/>
      <c r="AG285" s="614"/>
      <c r="AH285" s="615"/>
      <c r="AI285" s="975">
        <f>REGV!BJ285</f>
        <v>1082.8975080785181</v>
      </c>
      <c r="AJ285" s="615"/>
      <c r="AK285" s="607"/>
      <c r="AL285" s="608"/>
      <c r="AM285" s="609"/>
      <c r="AN285" s="566"/>
      <c r="AO285" s="566"/>
    </row>
    <row r="286" spans="1:41" s="567" customFormat="1" ht="13.8" x14ac:dyDescent="0.25">
      <c r="A286" s="983">
        <f>REGV!A286</f>
        <v>2016.12</v>
      </c>
      <c r="B286" s="612"/>
      <c r="C286" s="612"/>
      <c r="D286" s="612"/>
      <c r="E286" s="613"/>
      <c r="F286" s="612"/>
      <c r="G286" s="614"/>
      <c r="H286" s="615"/>
      <c r="I286" s="974">
        <f>REGV!H286</f>
        <v>68.758118947284657</v>
      </c>
      <c r="J286" s="615"/>
      <c r="K286" s="607"/>
      <c r="L286" s="608"/>
      <c r="M286" s="609"/>
      <c r="N286" s="566"/>
      <c r="O286" s="1373"/>
      <c r="P286" s="612"/>
      <c r="Q286" s="612"/>
      <c r="R286" s="613"/>
      <c r="S286" s="612"/>
      <c r="T286" s="614"/>
      <c r="U286" s="615"/>
      <c r="V286" s="974">
        <f>REGV!AI286</f>
        <v>136.17094282881962</v>
      </c>
      <c r="W286" s="615"/>
      <c r="X286" s="607"/>
      <c r="Y286" s="608"/>
      <c r="Z286" s="609"/>
      <c r="AA286" s="566"/>
      <c r="AB286" s="1373"/>
      <c r="AC286" s="612"/>
      <c r="AD286" s="612"/>
      <c r="AE286" s="613"/>
      <c r="AF286" s="612"/>
      <c r="AG286" s="614"/>
      <c r="AH286" s="615"/>
      <c r="AI286" s="975">
        <f>REGV!BJ286</f>
        <v>1168.860720095176</v>
      </c>
      <c r="AJ286" s="615"/>
      <c r="AK286" s="607"/>
      <c r="AL286" s="608"/>
      <c r="AM286" s="609"/>
      <c r="AN286" s="566"/>
      <c r="AO286" s="566"/>
    </row>
    <row r="287" spans="1:41" s="567" customFormat="1" ht="13.8" x14ac:dyDescent="0.25">
      <c r="A287" s="983">
        <f>REGV!A287</f>
        <v>2017.01</v>
      </c>
      <c r="B287" s="612"/>
      <c r="C287" s="612"/>
      <c r="D287" s="612"/>
      <c r="E287" s="613"/>
      <c r="F287" s="612"/>
      <c r="G287" s="614"/>
      <c r="H287" s="615"/>
      <c r="I287" s="974">
        <f>REGV!H287</f>
        <v>68.873472779674543</v>
      </c>
      <c r="J287" s="615"/>
      <c r="K287" s="607"/>
      <c r="L287" s="608"/>
      <c r="M287" s="609"/>
      <c r="N287" s="566"/>
      <c r="O287" s="1373"/>
      <c r="P287" s="612"/>
      <c r="Q287" s="612"/>
      <c r="R287" s="613"/>
      <c r="S287" s="612"/>
      <c r="T287" s="614"/>
      <c r="U287" s="615"/>
      <c r="V287" s="974">
        <f>REGV!AI287</f>
        <v>137.97058447988599</v>
      </c>
      <c r="W287" s="615"/>
      <c r="X287" s="607"/>
      <c r="Y287" s="608"/>
      <c r="Z287" s="609"/>
      <c r="AA287" s="566"/>
      <c r="AB287" s="1373"/>
      <c r="AC287" s="612"/>
      <c r="AD287" s="612"/>
      <c r="AE287" s="613"/>
      <c r="AF287" s="612"/>
      <c r="AG287" s="614"/>
      <c r="AH287" s="615"/>
      <c r="AI287" s="975">
        <f>REGV!BJ287</f>
        <v>1164.1921380783529</v>
      </c>
      <c r="AJ287" s="615"/>
      <c r="AK287" s="607"/>
      <c r="AL287" s="608"/>
      <c r="AM287" s="609"/>
      <c r="AN287" s="566"/>
      <c r="AO287" s="566"/>
    </row>
    <row r="288" spans="1:41" s="567" customFormat="1" ht="13.8" x14ac:dyDescent="0.25">
      <c r="A288" s="983">
        <f>REGV!A288</f>
        <v>2017.02</v>
      </c>
      <c r="B288" s="612"/>
      <c r="C288" s="612"/>
      <c r="D288" s="612"/>
      <c r="E288" s="613"/>
      <c r="F288" s="612"/>
      <c r="G288" s="614"/>
      <c r="H288" s="615"/>
      <c r="I288" s="974">
        <f>REGV!H288</f>
        <v>69.543389217927142</v>
      </c>
      <c r="J288" s="615"/>
      <c r="K288" s="607"/>
      <c r="L288" s="608"/>
      <c r="M288" s="609"/>
      <c r="N288" s="566"/>
      <c r="O288" s="1373"/>
      <c r="P288" s="612"/>
      <c r="Q288" s="612"/>
      <c r="R288" s="613"/>
      <c r="S288" s="612"/>
      <c r="T288" s="614"/>
      <c r="U288" s="615"/>
      <c r="V288" s="974">
        <f>REGV!AI288</f>
        <v>139.41247172049924</v>
      </c>
      <c r="W288" s="615"/>
      <c r="X288" s="607"/>
      <c r="Y288" s="608"/>
      <c r="Z288" s="609"/>
      <c r="AA288" s="566"/>
      <c r="AB288" s="1373"/>
      <c r="AC288" s="612"/>
      <c r="AD288" s="612"/>
      <c r="AE288" s="613"/>
      <c r="AF288" s="612"/>
      <c r="AG288" s="614"/>
      <c r="AH288" s="615"/>
      <c r="AI288" s="975">
        <f>REGV!BJ288</f>
        <v>1150.9474248960314</v>
      </c>
      <c r="AJ288" s="615"/>
      <c r="AK288" s="607"/>
      <c r="AL288" s="608"/>
      <c r="AM288" s="609"/>
      <c r="AN288" s="566"/>
      <c r="AO288" s="566"/>
    </row>
    <row r="289" spans="1:41" s="567" customFormat="1" ht="13.8" x14ac:dyDescent="0.25">
      <c r="A289" s="983">
        <f>REGV!A289</f>
        <v>2017.03</v>
      </c>
      <c r="B289" s="612"/>
      <c r="C289" s="612"/>
      <c r="D289" s="612"/>
      <c r="E289" s="613"/>
      <c r="F289" s="612"/>
      <c r="G289" s="614"/>
      <c r="H289" s="615"/>
      <c r="I289" s="974">
        <f>REGV!H289</f>
        <v>71.479604813006802</v>
      </c>
      <c r="J289" s="615"/>
      <c r="K289" s="607"/>
      <c r="L289" s="608"/>
      <c r="M289" s="609"/>
      <c r="N289" s="566"/>
      <c r="O289" s="1373"/>
      <c r="P289" s="612"/>
      <c r="Q289" s="612"/>
      <c r="R289" s="613"/>
      <c r="S289" s="612"/>
      <c r="T289" s="614"/>
      <c r="U289" s="615"/>
      <c r="V289" s="974">
        <f>REGV!AI289</f>
        <v>146.1989629732403</v>
      </c>
      <c r="W289" s="615"/>
      <c r="X289" s="607"/>
      <c r="Y289" s="608"/>
      <c r="Z289" s="609"/>
      <c r="AA289" s="566"/>
      <c r="AB289" s="1373"/>
      <c r="AC289" s="612"/>
      <c r="AD289" s="612"/>
      <c r="AE289" s="613"/>
      <c r="AF289" s="612"/>
      <c r="AG289" s="614"/>
      <c r="AH289" s="615"/>
      <c r="AI289" s="975">
        <f>REGV!BJ289</f>
        <v>1189.3108741810393</v>
      </c>
      <c r="AJ289" s="615"/>
      <c r="AK289" s="607"/>
      <c r="AL289" s="608"/>
      <c r="AM289" s="609"/>
      <c r="AN289" s="566"/>
      <c r="AO289" s="566"/>
    </row>
    <row r="290" spans="1:41" s="567" customFormat="1" ht="13.8" x14ac:dyDescent="0.25">
      <c r="A290" s="983">
        <f>REGV!A290</f>
        <v>2017.04</v>
      </c>
      <c r="B290" s="612"/>
      <c r="C290" s="612"/>
      <c r="D290" s="612"/>
      <c r="E290" s="613"/>
      <c r="F290" s="612"/>
      <c r="G290" s="614"/>
      <c r="H290" s="615"/>
      <c r="I290" s="974">
        <f>REGV!H290</f>
        <v>73.677855677302006</v>
      </c>
      <c r="J290" s="615"/>
      <c r="K290" s="607"/>
      <c r="L290" s="608"/>
      <c r="M290" s="609"/>
      <c r="N290" s="566"/>
      <c r="O290" s="1373"/>
      <c r="P290" s="612"/>
      <c r="Q290" s="612"/>
      <c r="R290" s="613"/>
      <c r="S290" s="612"/>
      <c r="T290" s="614"/>
      <c r="U290" s="615"/>
      <c r="V290" s="974">
        <f>REGV!AI290</f>
        <v>149.87251933980517</v>
      </c>
      <c r="W290" s="615"/>
      <c r="X290" s="607"/>
      <c r="Y290" s="608"/>
      <c r="Z290" s="609"/>
      <c r="AA290" s="566"/>
      <c r="AB290" s="1373"/>
      <c r="AC290" s="612"/>
      <c r="AD290" s="612"/>
      <c r="AE290" s="613"/>
      <c r="AF290" s="612"/>
      <c r="AG290" s="614"/>
      <c r="AH290" s="615"/>
      <c r="AI290" s="975">
        <f>REGV!BJ290</f>
        <v>1220.8098451074245</v>
      </c>
      <c r="AJ290" s="615"/>
      <c r="AK290" s="607"/>
      <c r="AL290" s="608"/>
      <c r="AM290" s="609"/>
      <c r="AN290" s="566"/>
      <c r="AO290" s="566"/>
    </row>
    <row r="291" spans="1:41" s="567" customFormat="1" ht="13.8" x14ac:dyDescent="0.25">
      <c r="A291" s="983">
        <f>REGV!A291</f>
        <v>2017.05</v>
      </c>
      <c r="B291" s="612"/>
      <c r="C291" s="612"/>
      <c r="D291" s="612"/>
      <c r="E291" s="613"/>
      <c r="F291" s="612"/>
      <c r="G291" s="614"/>
      <c r="H291" s="615"/>
      <c r="I291" s="974">
        <f>REGV!H291</f>
        <v>75.160569490796007</v>
      </c>
      <c r="J291" s="615"/>
      <c r="K291" s="607"/>
      <c r="L291" s="608"/>
      <c r="M291" s="609"/>
      <c r="N291" s="566"/>
      <c r="O291" s="1373"/>
      <c r="P291" s="612"/>
      <c r="Q291" s="612"/>
      <c r="R291" s="613"/>
      <c r="S291" s="612"/>
      <c r="T291" s="614"/>
      <c r="U291" s="615"/>
      <c r="V291" s="974">
        <f>REGV!AI291</f>
        <v>146.60735193558386</v>
      </c>
      <c r="W291" s="615"/>
      <c r="X291" s="607"/>
      <c r="Y291" s="608"/>
      <c r="Z291" s="609"/>
      <c r="AA291" s="566"/>
      <c r="AB291" s="1373"/>
      <c r="AC291" s="612"/>
      <c r="AD291" s="612"/>
      <c r="AE291" s="613"/>
      <c r="AF291" s="612"/>
      <c r="AG291" s="614"/>
      <c r="AH291" s="615"/>
      <c r="AI291" s="975">
        <f>REGV!BJ291</f>
        <v>1271.2514572752705</v>
      </c>
      <c r="AJ291" s="615"/>
      <c r="AK291" s="607"/>
      <c r="AL291" s="608"/>
      <c r="AM291" s="609"/>
      <c r="AN291" s="566"/>
      <c r="AO291" s="566"/>
    </row>
    <row r="292" spans="1:41" s="567" customFormat="1" ht="13.8" x14ac:dyDescent="0.25">
      <c r="A292" s="983">
        <f>REGV!A292</f>
        <v>2017.06</v>
      </c>
      <c r="B292" s="612"/>
      <c r="C292" s="612"/>
      <c r="D292" s="612"/>
      <c r="E292" s="613"/>
      <c r="F292" s="612"/>
      <c r="G292" s="614"/>
      <c r="H292" s="615"/>
      <c r="I292" s="974">
        <f>REGV!H292</f>
        <v>76.389157343200935</v>
      </c>
      <c r="J292" s="615"/>
      <c r="K292" s="607"/>
      <c r="L292" s="608"/>
      <c r="M292" s="609"/>
      <c r="N292" s="566"/>
      <c r="O292" s="1373"/>
      <c r="P292" s="612"/>
      <c r="Q292" s="612"/>
      <c r="R292" s="613"/>
      <c r="S292" s="612"/>
      <c r="T292" s="614"/>
      <c r="U292" s="615"/>
      <c r="V292" s="974">
        <f>REGV!AI292</f>
        <v>147.98652287742766</v>
      </c>
      <c r="W292" s="615"/>
      <c r="X292" s="607"/>
      <c r="Y292" s="608"/>
      <c r="Z292" s="609"/>
      <c r="AA292" s="566"/>
      <c r="AB292" s="1373"/>
      <c r="AC292" s="612"/>
      <c r="AD292" s="612"/>
      <c r="AE292" s="613"/>
      <c r="AF292" s="612"/>
      <c r="AG292" s="614"/>
      <c r="AH292" s="615"/>
      <c r="AI292" s="975">
        <f>REGV!BJ292</f>
        <v>1348.634222130707</v>
      </c>
      <c r="AJ292" s="615"/>
      <c r="AK292" s="607"/>
      <c r="AL292" s="608"/>
      <c r="AM292" s="609"/>
      <c r="AN292" s="566"/>
      <c r="AO292" s="566"/>
    </row>
    <row r="293" spans="1:41" s="567" customFormat="1" ht="13.8" x14ac:dyDescent="0.25">
      <c r="A293" s="983">
        <f>REGV!A293</f>
        <v>2017.07</v>
      </c>
      <c r="B293" s="612"/>
      <c r="C293" s="612"/>
      <c r="D293" s="612"/>
      <c r="E293" s="613"/>
      <c r="F293" s="612"/>
      <c r="G293" s="614"/>
      <c r="H293" s="615"/>
      <c r="I293" s="974">
        <f>REGV!H293</f>
        <v>76.609100703889737</v>
      </c>
      <c r="J293" s="615"/>
      <c r="K293" s="607"/>
      <c r="L293" s="608"/>
      <c r="M293" s="609"/>
      <c r="N293" s="566"/>
      <c r="O293" s="1373"/>
      <c r="P293" s="612"/>
      <c r="Q293" s="612"/>
      <c r="R293" s="613"/>
      <c r="S293" s="612"/>
      <c r="T293" s="614"/>
      <c r="U293" s="615"/>
      <c r="V293" s="974">
        <f>REGV!AI293</f>
        <v>151.34212617008063</v>
      </c>
      <c r="W293" s="615"/>
      <c r="X293" s="607"/>
      <c r="Y293" s="608"/>
      <c r="Z293" s="609"/>
      <c r="AA293" s="566"/>
      <c r="AB293" s="1373"/>
      <c r="AC293" s="612"/>
      <c r="AD293" s="612"/>
      <c r="AE293" s="613"/>
      <c r="AF293" s="612"/>
      <c r="AG293" s="614"/>
      <c r="AH293" s="615"/>
      <c r="AI293" s="975">
        <f>REGV!BJ293</f>
        <v>1371.1389812929629</v>
      </c>
      <c r="AJ293" s="615"/>
      <c r="AK293" s="607"/>
      <c r="AL293" s="608"/>
      <c r="AM293" s="609"/>
      <c r="AN293" s="566"/>
      <c r="AO293" s="566"/>
    </row>
    <row r="294" spans="1:41" s="567" customFormat="1" ht="13.8" x14ac:dyDescent="0.25">
      <c r="A294" s="983">
        <f>REGV!A294</f>
        <v>2017.08</v>
      </c>
      <c r="B294" s="612"/>
      <c r="C294" s="612"/>
      <c r="D294" s="612"/>
      <c r="E294" s="613"/>
      <c r="F294" s="612"/>
      <c r="G294" s="614"/>
      <c r="H294" s="615"/>
      <c r="I294" s="974">
        <f>REGV!H294</f>
        <v>76.252512810999974</v>
      </c>
      <c r="J294" s="615"/>
      <c r="K294" s="607"/>
      <c r="L294" s="608"/>
      <c r="M294" s="609"/>
      <c r="N294" s="566"/>
      <c r="O294" s="1373"/>
      <c r="P294" s="612"/>
      <c r="Q294" s="612"/>
      <c r="R294" s="613"/>
      <c r="S294" s="612"/>
      <c r="T294" s="614"/>
      <c r="U294" s="615"/>
      <c r="V294" s="974">
        <f>REGV!AI294</f>
        <v>147.20285684150042</v>
      </c>
      <c r="W294" s="615"/>
      <c r="X294" s="607"/>
      <c r="Y294" s="608"/>
      <c r="Z294" s="609"/>
      <c r="AA294" s="566"/>
      <c r="AB294" s="1373"/>
      <c r="AC294" s="612"/>
      <c r="AD294" s="612"/>
      <c r="AE294" s="613"/>
      <c r="AF294" s="612"/>
      <c r="AG294" s="614"/>
      <c r="AH294" s="615"/>
      <c r="AI294" s="975">
        <f>REGV!BJ294</f>
        <v>1312.0790287006598</v>
      </c>
      <c r="AJ294" s="615"/>
      <c r="AK294" s="607"/>
      <c r="AL294" s="608"/>
      <c r="AM294" s="609"/>
      <c r="AN294" s="566"/>
      <c r="AO294" s="566"/>
    </row>
    <row r="295" spans="1:41" s="567" customFormat="1" ht="13.8" x14ac:dyDescent="0.25">
      <c r="A295" s="983">
        <f>REGV!A295</f>
        <v>2017.09</v>
      </c>
      <c r="B295" s="612"/>
      <c r="C295" s="612"/>
      <c r="D295" s="612"/>
      <c r="E295" s="613"/>
      <c r="F295" s="612"/>
      <c r="G295" s="614"/>
      <c r="H295" s="615"/>
      <c r="I295" s="974">
        <f>REGV!H295</f>
        <v>77.065068854816616</v>
      </c>
      <c r="J295" s="615"/>
      <c r="K295" s="607"/>
      <c r="L295" s="608"/>
      <c r="M295" s="609"/>
      <c r="N295" s="566"/>
      <c r="O295" s="1373"/>
      <c r="P295" s="612"/>
      <c r="Q295" s="612"/>
      <c r="R295" s="613"/>
      <c r="S295" s="612"/>
      <c r="T295" s="614"/>
      <c r="U295" s="615"/>
      <c r="V295" s="974">
        <f>REGV!AI295</f>
        <v>143.78257637981642</v>
      </c>
      <c r="W295" s="615"/>
      <c r="X295" s="607"/>
      <c r="Y295" s="608"/>
      <c r="Z295" s="609"/>
      <c r="AA295" s="566"/>
      <c r="AB295" s="1373"/>
      <c r="AC295" s="612"/>
      <c r="AD295" s="612"/>
      <c r="AE295" s="613"/>
      <c r="AF295" s="612"/>
      <c r="AG295" s="614"/>
      <c r="AH295" s="615"/>
      <c r="AI295" s="975">
        <f>REGV!BJ295</f>
        <v>1258.5806312701964</v>
      </c>
      <c r="AJ295" s="615"/>
      <c r="AK295" s="607"/>
      <c r="AL295" s="608"/>
      <c r="AM295" s="609"/>
      <c r="AN295" s="566"/>
      <c r="AO295" s="566"/>
    </row>
    <row r="296" spans="1:41" s="567" customFormat="1" ht="13.8" x14ac:dyDescent="0.25">
      <c r="A296" s="983">
        <f>REGV!A296</f>
        <v>2017.1</v>
      </c>
      <c r="B296" s="612"/>
      <c r="C296" s="612"/>
      <c r="D296" s="612"/>
      <c r="E296" s="613"/>
      <c r="F296" s="612"/>
      <c r="G296" s="614"/>
      <c r="H296" s="615"/>
      <c r="I296" s="974">
        <f>REGV!H296</f>
        <v>79.51694953459058</v>
      </c>
      <c r="J296" s="615"/>
      <c r="K296" s="607"/>
      <c r="L296" s="608"/>
      <c r="M296" s="609"/>
      <c r="N296" s="566"/>
      <c r="O296" s="1373"/>
      <c r="P296" s="612"/>
      <c r="Q296" s="612"/>
      <c r="R296" s="613"/>
      <c r="S296" s="612"/>
      <c r="T296" s="614"/>
      <c r="U296" s="615"/>
      <c r="V296" s="974">
        <f>REGV!AI296</f>
        <v>145.7202272322788</v>
      </c>
      <c r="W296" s="615"/>
      <c r="X296" s="607"/>
      <c r="Y296" s="608"/>
      <c r="Z296" s="609"/>
      <c r="AA296" s="566"/>
      <c r="AB296" s="1373"/>
      <c r="AC296" s="612"/>
      <c r="AD296" s="612"/>
      <c r="AE296" s="613"/>
      <c r="AF296" s="612"/>
      <c r="AG296" s="614"/>
      <c r="AH296" s="615"/>
      <c r="AI296" s="975">
        <f>REGV!BJ296</f>
        <v>1287.7561457856918</v>
      </c>
      <c r="AJ296" s="615"/>
      <c r="AK296" s="607"/>
      <c r="AL296" s="608"/>
      <c r="AM296" s="609"/>
      <c r="AN296" s="566"/>
      <c r="AO296" s="566"/>
    </row>
    <row r="297" spans="1:41" s="567" customFormat="1" ht="13.8" x14ac:dyDescent="0.25">
      <c r="A297" s="983">
        <f>REGV!A297</f>
        <v>2017.11</v>
      </c>
      <c r="B297" s="612"/>
      <c r="C297" s="612"/>
      <c r="D297" s="612"/>
      <c r="E297" s="613"/>
      <c r="F297" s="612"/>
      <c r="G297" s="614"/>
      <c r="H297" s="615"/>
      <c r="I297" s="974">
        <f>REGV!H297</f>
        <v>82.003021278967353</v>
      </c>
      <c r="J297" s="615"/>
      <c r="K297" s="607"/>
      <c r="L297" s="608"/>
      <c r="M297" s="609"/>
      <c r="N297" s="566"/>
      <c r="O297" s="1373"/>
      <c r="P297" s="612"/>
      <c r="Q297" s="612"/>
      <c r="R297" s="613"/>
      <c r="S297" s="612"/>
      <c r="T297" s="614"/>
      <c r="U297" s="615"/>
      <c r="V297" s="974">
        <f>REGV!AI297</f>
        <v>149.79019420913139</v>
      </c>
      <c r="W297" s="615"/>
      <c r="X297" s="607"/>
      <c r="Y297" s="608"/>
      <c r="Z297" s="609"/>
      <c r="AA297" s="566"/>
      <c r="AB297" s="1373"/>
      <c r="AC297" s="612"/>
      <c r="AD297" s="612"/>
      <c r="AE297" s="613"/>
      <c r="AF297" s="612"/>
      <c r="AG297" s="614"/>
      <c r="AH297" s="615"/>
      <c r="AI297" s="975">
        <f>REGV!BJ297</f>
        <v>1356.7297699490878</v>
      </c>
      <c r="AJ297" s="615"/>
      <c r="AK297" s="607"/>
      <c r="AL297" s="608"/>
      <c r="AM297" s="609"/>
      <c r="AN297" s="566"/>
      <c r="AO297" s="566"/>
    </row>
    <row r="298" spans="1:41" s="567" customFormat="1" ht="13.8" x14ac:dyDescent="0.25">
      <c r="A298" s="983">
        <f>REGV!A298</f>
        <v>2017.12</v>
      </c>
      <c r="B298" s="612"/>
      <c r="C298" s="612"/>
      <c r="D298" s="612"/>
      <c r="E298" s="613"/>
      <c r="F298" s="612"/>
      <c r="G298" s="614"/>
      <c r="H298" s="615"/>
      <c r="I298" s="974">
        <f>REGV!H298</f>
        <v>82.853583384581526</v>
      </c>
      <c r="J298" s="615"/>
      <c r="K298" s="607"/>
      <c r="L298" s="608"/>
      <c r="M298" s="609"/>
      <c r="N298" s="566"/>
      <c r="O298" s="1373"/>
      <c r="P298" s="612"/>
      <c r="Q298" s="612"/>
      <c r="R298" s="613"/>
      <c r="S298" s="612"/>
      <c r="T298" s="614"/>
      <c r="U298" s="615"/>
      <c r="V298" s="974">
        <f>REGV!AI298</f>
        <v>153.44198011269737</v>
      </c>
      <c r="W298" s="615"/>
      <c r="X298" s="607"/>
      <c r="Y298" s="608"/>
      <c r="Z298" s="609"/>
      <c r="AA298" s="566"/>
      <c r="AB298" s="1373"/>
      <c r="AC298" s="612"/>
      <c r="AD298" s="612"/>
      <c r="AE298" s="613"/>
      <c r="AF298" s="612"/>
      <c r="AG298" s="614"/>
      <c r="AH298" s="615"/>
      <c r="AI298" s="975">
        <f>REGV!BJ298</f>
        <v>1372.0536438004799</v>
      </c>
      <c r="AJ298" s="615"/>
      <c r="AK298" s="607"/>
      <c r="AL298" s="608"/>
      <c r="AM298" s="609"/>
      <c r="AN298" s="566"/>
      <c r="AO298" s="566"/>
    </row>
    <row r="299" spans="1:41" s="567" customFormat="1" ht="13.8" x14ac:dyDescent="0.25">
      <c r="A299" s="983">
        <f>REGV!A299</f>
        <v>2018.01</v>
      </c>
      <c r="B299" s="612"/>
      <c r="C299" s="612"/>
      <c r="D299" s="612"/>
      <c r="E299" s="613"/>
      <c r="F299" s="612"/>
      <c r="G299" s="614"/>
      <c r="H299" s="615"/>
      <c r="I299" s="974">
        <f>REGV!H299</f>
        <v>82.408915901858478</v>
      </c>
      <c r="J299" s="615"/>
      <c r="K299" s="607"/>
      <c r="L299" s="608"/>
      <c r="M299" s="609"/>
      <c r="N299" s="566"/>
      <c r="O299" s="1373"/>
      <c r="P299" s="612"/>
      <c r="Q299" s="612"/>
      <c r="R299" s="613"/>
      <c r="S299" s="612"/>
      <c r="T299" s="614"/>
      <c r="U299" s="615"/>
      <c r="V299" s="974">
        <f>REGV!AI299</f>
        <v>153.79798318091713</v>
      </c>
      <c r="W299" s="615"/>
      <c r="X299" s="607"/>
      <c r="Y299" s="608"/>
      <c r="Z299" s="609"/>
      <c r="AA299" s="566"/>
      <c r="AB299" s="1373"/>
      <c r="AC299" s="612"/>
      <c r="AD299" s="612"/>
      <c r="AE299" s="613"/>
      <c r="AF299" s="612"/>
      <c r="AG299" s="614"/>
      <c r="AH299" s="615"/>
      <c r="AI299" s="975">
        <f>REGV!BJ299</f>
        <v>1326.1000855447496</v>
      </c>
      <c r="AJ299" s="615"/>
      <c r="AK299" s="607"/>
      <c r="AL299" s="608"/>
      <c r="AM299" s="609"/>
      <c r="AN299" s="566"/>
      <c r="AO299" s="566"/>
    </row>
    <row r="300" spans="1:41" s="567" customFormat="1" ht="13.8" x14ac:dyDescent="0.25">
      <c r="A300" s="983">
        <f>REGV!A300</f>
        <v>2018.02</v>
      </c>
      <c r="B300" s="612"/>
      <c r="C300" s="612"/>
      <c r="D300" s="612"/>
      <c r="E300" s="613"/>
      <c r="F300" s="612"/>
      <c r="G300" s="614"/>
      <c r="H300" s="615"/>
      <c r="I300" s="974">
        <f>REGV!H300</f>
        <v>83.825822288632608</v>
      </c>
      <c r="J300" s="615"/>
      <c r="K300" s="607"/>
      <c r="L300" s="608"/>
      <c r="M300" s="609"/>
      <c r="N300" s="566"/>
      <c r="O300" s="1373"/>
      <c r="P300" s="612"/>
      <c r="Q300" s="612"/>
      <c r="R300" s="613"/>
      <c r="S300" s="612"/>
      <c r="T300" s="614"/>
      <c r="U300" s="615"/>
      <c r="V300" s="974">
        <f>REGV!AI300</f>
        <v>156.67181779554886</v>
      </c>
      <c r="W300" s="615"/>
      <c r="X300" s="607"/>
      <c r="Y300" s="608"/>
      <c r="Z300" s="609"/>
      <c r="AA300" s="566"/>
      <c r="AB300" s="1373"/>
      <c r="AC300" s="612"/>
      <c r="AD300" s="612"/>
      <c r="AE300" s="613"/>
      <c r="AF300" s="612"/>
      <c r="AG300" s="614"/>
      <c r="AH300" s="615"/>
      <c r="AI300" s="975">
        <f>REGV!BJ300</f>
        <v>1267.2405591032646</v>
      </c>
      <c r="AJ300" s="615"/>
      <c r="AK300" s="607"/>
      <c r="AL300" s="608"/>
      <c r="AM300" s="609"/>
      <c r="AN300" s="566"/>
      <c r="AO300" s="566"/>
    </row>
    <row r="301" spans="1:41" s="567" customFormat="1" ht="13.8" x14ac:dyDescent="0.25">
      <c r="A301" s="983">
        <f>REGV!A301</f>
        <v>2018.03</v>
      </c>
      <c r="B301" s="612"/>
      <c r="C301" s="612"/>
      <c r="D301" s="612"/>
      <c r="E301" s="613"/>
      <c r="F301" s="612"/>
      <c r="G301" s="614"/>
      <c r="H301" s="615"/>
      <c r="I301" s="974">
        <f>REGV!H301</f>
        <v>84.852527245820085</v>
      </c>
      <c r="J301" s="615"/>
      <c r="K301" s="607"/>
      <c r="L301" s="608"/>
      <c r="M301" s="609"/>
      <c r="N301" s="566"/>
      <c r="O301" s="1373"/>
      <c r="P301" s="612"/>
      <c r="Q301" s="612"/>
      <c r="R301" s="613"/>
      <c r="S301" s="612"/>
      <c r="T301" s="614"/>
      <c r="U301" s="615"/>
      <c r="V301" s="974">
        <f>REGV!AI301</f>
        <v>161.60088026590631</v>
      </c>
      <c r="W301" s="615"/>
      <c r="X301" s="607"/>
      <c r="Y301" s="608"/>
      <c r="Z301" s="609"/>
      <c r="AA301" s="566"/>
      <c r="AB301" s="1373"/>
      <c r="AC301" s="612"/>
      <c r="AD301" s="612"/>
      <c r="AE301" s="613"/>
      <c r="AF301" s="612"/>
      <c r="AG301" s="614"/>
      <c r="AH301" s="615"/>
      <c r="AI301" s="975">
        <f>REGV!BJ301</f>
        <v>1246.806319442951</v>
      </c>
      <c r="AJ301" s="615"/>
      <c r="AK301" s="607"/>
      <c r="AL301" s="608"/>
      <c r="AM301" s="609"/>
      <c r="AN301" s="566"/>
      <c r="AO301" s="566"/>
    </row>
    <row r="302" spans="1:41" s="567" customFormat="1" ht="13.8" x14ac:dyDescent="0.25">
      <c r="A302" s="983">
        <f>REGV!A302</f>
        <v>2018.04</v>
      </c>
      <c r="B302" s="612"/>
      <c r="C302" s="612"/>
      <c r="D302" s="612"/>
      <c r="E302" s="613"/>
      <c r="F302" s="612"/>
      <c r="G302" s="614"/>
      <c r="H302" s="615"/>
      <c r="I302" s="974">
        <f>REGV!H302</f>
        <v>81.706257105626406</v>
      </c>
      <c r="J302" s="615"/>
      <c r="K302" s="607"/>
      <c r="L302" s="608"/>
      <c r="M302" s="609"/>
      <c r="N302" s="566"/>
      <c r="O302" s="1373"/>
      <c r="P302" s="612"/>
      <c r="Q302" s="612"/>
      <c r="R302" s="613"/>
      <c r="S302" s="612"/>
      <c r="T302" s="614"/>
      <c r="U302" s="615"/>
      <c r="V302" s="974">
        <f>REGV!AI302</f>
        <v>161.0431874354812</v>
      </c>
      <c r="W302" s="615"/>
      <c r="X302" s="607"/>
      <c r="Y302" s="608"/>
      <c r="Z302" s="609"/>
      <c r="AA302" s="566"/>
      <c r="AB302" s="1373"/>
      <c r="AC302" s="612"/>
      <c r="AD302" s="612"/>
      <c r="AE302" s="613"/>
      <c r="AF302" s="612"/>
      <c r="AG302" s="614"/>
      <c r="AH302" s="615"/>
      <c r="AI302" s="975">
        <f>REGV!BJ302</f>
        <v>1230.2483537828593</v>
      </c>
      <c r="AJ302" s="615"/>
      <c r="AK302" s="607"/>
      <c r="AL302" s="608"/>
      <c r="AM302" s="609"/>
      <c r="AN302" s="566"/>
      <c r="AO302" s="566"/>
    </row>
    <row r="303" spans="1:41" s="567" customFormat="1" ht="13.8" x14ac:dyDescent="0.25">
      <c r="A303" s="983">
        <f>REGV!A303</f>
        <v>2018.05</v>
      </c>
      <c r="B303" s="612"/>
      <c r="C303" s="612"/>
      <c r="D303" s="612"/>
      <c r="E303" s="613"/>
      <c r="F303" s="612"/>
      <c r="G303" s="614"/>
      <c r="H303" s="615"/>
      <c r="I303" s="974">
        <f>REGV!H303</f>
        <v>76.523840639384446</v>
      </c>
      <c r="J303" s="615"/>
      <c r="K303" s="607"/>
      <c r="L303" s="608"/>
      <c r="M303" s="609"/>
      <c r="N303" s="566"/>
      <c r="O303" s="1373"/>
      <c r="P303" s="612"/>
      <c r="Q303" s="612"/>
      <c r="R303" s="613"/>
      <c r="S303" s="612"/>
      <c r="T303" s="614"/>
      <c r="U303" s="615"/>
      <c r="V303" s="974">
        <f>REGV!AI303</f>
        <v>155.18783662678157</v>
      </c>
      <c r="W303" s="615"/>
      <c r="X303" s="607"/>
      <c r="Y303" s="608"/>
      <c r="Z303" s="609"/>
      <c r="AA303" s="566"/>
      <c r="AB303" s="1373"/>
      <c r="AC303" s="612"/>
      <c r="AD303" s="612"/>
      <c r="AE303" s="613"/>
      <c r="AF303" s="612"/>
      <c r="AG303" s="614"/>
      <c r="AH303" s="615"/>
      <c r="AI303" s="975">
        <f>REGV!BJ303</f>
        <v>1135.5702422779025</v>
      </c>
      <c r="AJ303" s="615"/>
      <c r="AK303" s="607"/>
      <c r="AL303" s="608"/>
      <c r="AM303" s="609"/>
      <c r="AN303" s="566"/>
      <c r="AO303" s="566"/>
    </row>
    <row r="304" spans="1:41" s="567" customFormat="1" ht="13.8" x14ac:dyDescent="0.25">
      <c r="A304" s="983">
        <f>REGV!A304</f>
        <v>2018.06</v>
      </c>
      <c r="B304" s="612"/>
      <c r="C304" s="612"/>
      <c r="D304" s="612"/>
      <c r="E304" s="613"/>
      <c r="F304" s="612"/>
      <c r="G304" s="614"/>
      <c r="H304" s="615"/>
      <c r="I304" s="974">
        <f>REGV!H304</f>
        <v>68.576626278925986</v>
      </c>
      <c r="J304" s="615"/>
      <c r="K304" s="607"/>
      <c r="L304" s="608"/>
      <c r="M304" s="609"/>
      <c r="N304" s="566"/>
      <c r="O304" s="1373"/>
      <c r="P304" s="612"/>
      <c r="Q304" s="612"/>
      <c r="R304" s="613"/>
      <c r="S304" s="612"/>
      <c r="T304" s="614"/>
      <c r="U304" s="615"/>
      <c r="V304" s="974">
        <f>REGV!AI304</f>
        <v>144.67948804784328</v>
      </c>
      <c r="W304" s="615"/>
      <c r="X304" s="607"/>
      <c r="Y304" s="608"/>
      <c r="Z304" s="609"/>
      <c r="AA304" s="566"/>
      <c r="AB304" s="1373"/>
      <c r="AC304" s="612"/>
      <c r="AD304" s="612"/>
      <c r="AE304" s="613"/>
      <c r="AF304" s="612"/>
      <c r="AG304" s="614"/>
      <c r="AH304" s="615"/>
      <c r="AI304" s="975">
        <f>REGV!BJ304</f>
        <v>1006.7110705412155</v>
      </c>
      <c r="AJ304" s="615"/>
      <c r="AK304" s="607"/>
      <c r="AL304" s="608"/>
      <c r="AM304" s="609"/>
      <c r="AN304" s="566"/>
      <c r="AO304" s="566"/>
    </row>
    <row r="305" spans="1:41" s="567" customFormat="1" ht="13.8" x14ac:dyDescent="0.25">
      <c r="A305" s="983">
        <f>REGV!A305</f>
        <v>2018.07</v>
      </c>
      <c r="B305" s="612"/>
      <c r="C305" s="612"/>
      <c r="D305" s="612"/>
      <c r="E305" s="613"/>
      <c r="F305" s="612"/>
      <c r="G305" s="614"/>
      <c r="H305" s="615"/>
      <c r="I305" s="974">
        <f>REGV!H305</f>
        <v>61.255066876706657</v>
      </c>
      <c r="J305" s="615"/>
      <c r="K305" s="607"/>
      <c r="L305" s="608"/>
      <c r="M305" s="609"/>
      <c r="N305" s="566"/>
      <c r="O305" s="1373"/>
      <c r="P305" s="612"/>
      <c r="Q305" s="612"/>
      <c r="R305" s="613"/>
      <c r="S305" s="612"/>
      <c r="T305" s="614"/>
      <c r="U305" s="615"/>
      <c r="V305" s="974">
        <f>REGV!AI305</f>
        <v>138.33816670651601</v>
      </c>
      <c r="W305" s="615"/>
      <c r="X305" s="607"/>
      <c r="Y305" s="608"/>
      <c r="Z305" s="609"/>
      <c r="AA305" s="566"/>
      <c r="AB305" s="1373"/>
      <c r="AC305" s="612"/>
      <c r="AD305" s="612"/>
      <c r="AE305" s="613"/>
      <c r="AF305" s="612"/>
      <c r="AG305" s="614"/>
      <c r="AH305" s="615"/>
      <c r="AI305" s="975">
        <f>REGV!BJ305</f>
        <v>921.74202010737622</v>
      </c>
      <c r="AJ305" s="615"/>
      <c r="AK305" s="607"/>
      <c r="AL305" s="608"/>
      <c r="AM305" s="609"/>
      <c r="AN305" s="566"/>
      <c r="AO305" s="566"/>
    </row>
    <row r="306" spans="1:41" s="567" customFormat="1" ht="13.8" x14ac:dyDescent="0.25">
      <c r="A306" s="983">
        <f>REGV!A306</f>
        <v>2018.08</v>
      </c>
      <c r="B306" s="612"/>
      <c r="C306" s="612"/>
      <c r="D306" s="612"/>
      <c r="E306" s="613"/>
      <c r="F306" s="612"/>
      <c r="G306" s="614"/>
      <c r="H306" s="615"/>
      <c r="I306" s="974">
        <f>REGV!H306</f>
        <v>57.081375228641249</v>
      </c>
      <c r="J306" s="615"/>
      <c r="K306" s="607"/>
      <c r="L306" s="608"/>
      <c r="M306" s="609"/>
      <c r="N306" s="566"/>
      <c r="O306" s="1373"/>
      <c r="P306" s="612"/>
      <c r="Q306" s="612"/>
      <c r="R306" s="613"/>
      <c r="S306" s="612"/>
      <c r="T306" s="614"/>
      <c r="U306" s="615"/>
      <c r="V306" s="974">
        <f>REGV!AI306</f>
        <v>139.21055046079948</v>
      </c>
      <c r="W306" s="615"/>
      <c r="X306" s="607"/>
      <c r="Y306" s="608"/>
      <c r="Z306" s="609"/>
      <c r="AA306" s="566"/>
      <c r="AB306" s="1373"/>
      <c r="AC306" s="612"/>
      <c r="AD306" s="612"/>
      <c r="AE306" s="613"/>
      <c r="AF306" s="612"/>
      <c r="AG306" s="614"/>
      <c r="AH306" s="615"/>
      <c r="AI306" s="975">
        <f>REGV!BJ306</f>
        <v>860.67452475479479</v>
      </c>
      <c r="AJ306" s="615"/>
      <c r="AK306" s="607"/>
      <c r="AL306" s="608"/>
      <c r="AM306" s="609"/>
      <c r="AN306" s="566"/>
      <c r="AO306" s="566"/>
    </row>
    <row r="307" spans="1:41" s="567" customFormat="1" ht="13.8" x14ac:dyDescent="0.25">
      <c r="A307" s="983">
        <f>REGV!A307</f>
        <v>2018.09</v>
      </c>
      <c r="B307" s="612"/>
      <c r="C307" s="612"/>
      <c r="D307" s="612"/>
      <c r="E307" s="613"/>
      <c r="F307" s="612"/>
      <c r="G307" s="614"/>
      <c r="H307" s="615"/>
      <c r="I307" s="974">
        <f>REGV!H307</f>
        <v>52.689909406333797</v>
      </c>
      <c r="J307" s="615"/>
      <c r="K307" s="607"/>
      <c r="L307" s="608"/>
      <c r="M307" s="609"/>
      <c r="N307" s="566"/>
      <c r="O307" s="1373"/>
      <c r="P307" s="612"/>
      <c r="Q307" s="612"/>
      <c r="R307" s="613"/>
      <c r="S307" s="612"/>
      <c r="T307" s="614"/>
      <c r="U307" s="615"/>
      <c r="V307" s="974">
        <f>REGV!AI307</f>
        <v>136.83453093586806</v>
      </c>
      <c r="W307" s="615"/>
      <c r="X307" s="607"/>
      <c r="Y307" s="608"/>
      <c r="Z307" s="609"/>
      <c r="AA307" s="566"/>
      <c r="AB307" s="1373"/>
      <c r="AC307" s="612"/>
      <c r="AD307" s="612"/>
      <c r="AE307" s="613"/>
      <c r="AF307" s="612"/>
      <c r="AG307" s="614"/>
      <c r="AH307" s="615"/>
      <c r="AI307" s="975">
        <f>REGV!BJ307</f>
        <v>801.42087559694744</v>
      </c>
      <c r="AJ307" s="615"/>
      <c r="AK307" s="607"/>
      <c r="AL307" s="608"/>
      <c r="AM307" s="609"/>
      <c r="AN307" s="566"/>
      <c r="AO307" s="566"/>
    </row>
    <row r="308" spans="1:41" s="567" customFormat="1" ht="13.8" x14ac:dyDescent="0.25">
      <c r="A308" s="983">
        <f>REGV!A308</f>
        <v>2018.1</v>
      </c>
      <c r="B308" s="612"/>
      <c r="C308" s="612"/>
      <c r="D308" s="612"/>
      <c r="E308" s="613"/>
      <c r="F308" s="612"/>
      <c r="G308" s="614"/>
      <c r="H308" s="615"/>
      <c r="I308" s="974">
        <f>REGV!H308</f>
        <v>48.072801326902471</v>
      </c>
      <c r="J308" s="615"/>
      <c r="K308" s="607"/>
      <c r="L308" s="608"/>
      <c r="M308" s="609"/>
      <c r="N308" s="566"/>
      <c r="O308" s="1373"/>
      <c r="P308" s="612"/>
      <c r="Q308" s="612"/>
      <c r="R308" s="613"/>
      <c r="S308" s="612"/>
      <c r="T308" s="614"/>
      <c r="U308" s="615"/>
      <c r="V308" s="974">
        <f>REGV!AI308</f>
        <v>130.28761017909696</v>
      </c>
      <c r="W308" s="615"/>
      <c r="X308" s="607"/>
      <c r="Y308" s="608"/>
      <c r="Z308" s="609"/>
      <c r="AA308" s="566"/>
      <c r="AB308" s="1373"/>
      <c r="AC308" s="612"/>
      <c r="AD308" s="612"/>
      <c r="AE308" s="613"/>
      <c r="AF308" s="612"/>
      <c r="AG308" s="614"/>
      <c r="AH308" s="615"/>
      <c r="AI308" s="975">
        <f>REGV!BJ308</f>
        <v>747.52876105749817</v>
      </c>
      <c r="AJ308" s="615"/>
      <c r="AK308" s="607"/>
      <c r="AL308" s="608"/>
      <c r="AM308" s="609"/>
      <c r="AN308" s="566"/>
      <c r="AO308" s="566"/>
    </row>
    <row r="309" spans="1:41" s="567" customFormat="1" ht="13.8" x14ac:dyDescent="0.25">
      <c r="A309" s="983">
        <f>REGV!A309</f>
        <v>2018.11</v>
      </c>
      <c r="B309" s="612"/>
      <c r="C309" s="612"/>
      <c r="D309" s="612"/>
      <c r="E309" s="613"/>
      <c r="F309" s="612"/>
      <c r="G309" s="614"/>
      <c r="H309" s="615"/>
      <c r="I309" s="974">
        <f>REGV!H309</f>
        <v>46.423997677365868</v>
      </c>
      <c r="J309" s="615"/>
      <c r="K309" s="607"/>
      <c r="L309" s="608"/>
      <c r="M309" s="609"/>
      <c r="N309" s="566"/>
      <c r="O309" s="1373"/>
      <c r="P309" s="612"/>
      <c r="Q309" s="612"/>
      <c r="R309" s="613"/>
      <c r="S309" s="612"/>
      <c r="T309" s="614"/>
      <c r="U309" s="615"/>
      <c r="V309" s="974">
        <f>REGV!AI309</f>
        <v>127.26577515991971</v>
      </c>
      <c r="W309" s="615"/>
      <c r="X309" s="607"/>
      <c r="Y309" s="608"/>
      <c r="Z309" s="609"/>
      <c r="AA309" s="566"/>
      <c r="AB309" s="1373"/>
      <c r="AC309" s="612"/>
      <c r="AD309" s="612"/>
      <c r="AE309" s="613"/>
      <c r="AF309" s="612"/>
      <c r="AG309" s="614"/>
      <c r="AH309" s="615"/>
      <c r="AI309" s="975">
        <f>REGV!BJ309</f>
        <v>696.84385709739115</v>
      </c>
      <c r="AJ309" s="615"/>
      <c r="AK309" s="607"/>
      <c r="AL309" s="608"/>
      <c r="AM309" s="609"/>
      <c r="AN309" s="566"/>
      <c r="AO309" s="566"/>
    </row>
    <row r="310" spans="1:41" s="567" customFormat="1" ht="13.8" x14ac:dyDescent="0.25">
      <c r="A310" s="983">
        <f>REGV!A310</f>
        <v>2018.12</v>
      </c>
      <c r="B310" s="612"/>
      <c r="C310" s="612"/>
      <c r="D310" s="612"/>
      <c r="E310" s="613"/>
      <c r="F310" s="612"/>
      <c r="G310" s="614"/>
      <c r="H310" s="615"/>
      <c r="I310" s="974">
        <f>REGV!H310</f>
        <v>46.02179645178925</v>
      </c>
      <c r="J310" s="615"/>
      <c r="K310" s="607"/>
      <c r="L310" s="608"/>
      <c r="M310" s="609"/>
      <c r="N310" s="566"/>
      <c r="O310" s="1373"/>
      <c r="P310" s="612"/>
      <c r="Q310" s="612"/>
      <c r="R310" s="613"/>
      <c r="S310" s="612"/>
      <c r="T310" s="614"/>
      <c r="U310" s="615"/>
      <c r="V310" s="974">
        <f>REGV!AI310</f>
        <v>132.25065367955091</v>
      </c>
      <c r="W310" s="615"/>
      <c r="X310" s="607"/>
      <c r="Y310" s="608"/>
      <c r="Z310" s="609"/>
      <c r="AA310" s="566"/>
      <c r="AB310" s="1373"/>
      <c r="AC310" s="612"/>
      <c r="AD310" s="612"/>
      <c r="AE310" s="613"/>
      <c r="AF310" s="612"/>
      <c r="AG310" s="614"/>
      <c r="AH310" s="615"/>
      <c r="AI310" s="975">
        <f>REGV!BJ310</f>
        <v>666.96959388174582</v>
      </c>
      <c r="AJ310" s="615"/>
      <c r="AK310" s="607"/>
      <c r="AL310" s="608"/>
      <c r="AM310" s="609"/>
      <c r="AN310" s="566"/>
      <c r="AO310" s="566"/>
    </row>
    <row r="311" spans="1:41" s="567" customFormat="1" ht="13.8" x14ac:dyDescent="0.25">
      <c r="A311" s="983">
        <f>REGV!A311</f>
        <v>2019.01</v>
      </c>
      <c r="B311" s="612"/>
      <c r="C311" s="612"/>
      <c r="D311" s="612"/>
      <c r="E311" s="613"/>
      <c r="F311" s="612"/>
      <c r="G311" s="614"/>
      <c r="H311" s="615"/>
      <c r="I311" s="974">
        <f>REGV!H311</f>
        <v>44.355309362503291</v>
      </c>
      <c r="J311" s="615"/>
      <c r="K311" s="607"/>
      <c r="L311" s="608"/>
      <c r="M311" s="609"/>
      <c r="N311" s="566"/>
      <c r="O311" s="1373"/>
      <c r="P311" s="612"/>
      <c r="Q311" s="612"/>
      <c r="R311" s="613"/>
      <c r="S311" s="612"/>
      <c r="T311" s="614"/>
      <c r="U311" s="615"/>
      <c r="V311" s="974">
        <f>REGV!AI311</f>
        <v>143.04208565291975</v>
      </c>
      <c r="W311" s="615"/>
      <c r="X311" s="607"/>
      <c r="Y311" s="608"/>
      <c r="Z311" s="609"/>
      <c r="AA311" s="566"/>
      <c r="AB311" s="1373"/>
      <c r="AC311" s="612"/>
      <c r="AD311" s="612"/>
      <c r="AE311" s="613"/>
      <c r="AF311" s="612"/>
      <c r="AG311" s="614"/>
      <c r="AH311" s="615"/>
      <c r="AI311" s="975">
        <f>REGV!BJ311</f>
        <v>697.99707848944399</v>
      </c>
      <c r="AJ311" s="615"/>
      <c r="AK311" s="607"/>
      <c r="AL311" s="608"/>
      <c r="AM311" s="609"/>
      <c r="AN311" s="566"/>
      <c r="AO311" s="566"/>
    </row>
    <row r="312" spans="1:41" s="567" customFormat="1" ht="13.8" x14ac:dyDescent="0.25">
      <c r="A312" s="983">
        <f>REGV!A312</f>
        <v>2019.02</v>
      </c>
      <c r="B312" s="612"/>
      <c r="C312" s="612"/>
      <c r="D312" s="612"/>
      <c r="E312" s="613"/>
      <c r="F312" s="612"/>
      <c r="G312" s="614"/>
      <c r="H312" s="615"/>
      <c r="I312" s="974">
        <f>REGV!H312</f>
        <v>43.147639873049229</v>
      </c>
      <c r="J312" s="615"/>
      <c r="K312" s="607"/>
      <c r="L312" s="608"/>
      <c r="M312" s="609"/>
      <c r="N312" s="566"/>
      <c r="O312" s="1373"/>
      <c r="P312" s="612"/>
      <c r="Q312" s="612"/>
      <c r="R312" s="613"/>
      <c r="S312" s="612"/>
      <c r="T312" s="614"/>
      <c r="U312" s="615"/>
      <c r="V312" s="974">
        <f>REGV!AI312</f>
        <v>145.92815047257071</v>
      </c>
      <c r="W312" s="615"/>
      <c r="X312" s="607"/>
      <c r="Y312" s="608"/>
      <c r="Z312" s="609"/>
      <c r="AA312" s="566"/>
      <c r="AB312" s="1373"/>
      <c r="AC312" s="612"/>
      <c r="AD312" s="612"/>
      <c r="AE312" s="613"/>
      <c r="AF312" s="612"/>
      <c r="AG312" s="614"/>
      <c r="AH312" s="615"/>
      <c r="AI312" s="975">
        <f>REGV!BJ312</f>
        <v>773.76325293866239</v>
      </c>
      <c r="AJ312" s="615"/>
      <c r="AK312" s="607"/>
      <c r="AL312" s="608"/>
      <c r="AM312" s="609"/>
      <c r="AN312" s="566"/>
      <c r="AO312" s="566"/>
    </row>
    <row r="313" spans="1:41" s="567" customFormat="1" ht="13.8" x14ac:dyDescent="0.25">
      <c r="A313" s="983">
        <f>REGV!A313</f>
        <v>2019.03</v>
      </c>
      <c r="B313" s="612"/>
      <c r="C313" s="612"/>
      <c r="D313" s="612"/>
      <c r="E313" s="613"/>
      <c r="F313" s="612"/>
      <c r="G313" s="614"/>
      <c r="H313" s="615"/>
      <c r="I313" s="974">
        <f>REGV!H313</f>
        <v>41.257198183350951</v>
      </c>
      <c r="J313" s="615"/>
      <c r="K313" s="607"/>
      <c r="L313" s="608"/>
      <c r="M313" s="609"/>
      <c r="N313" s="566"/>
      <c r="O313" s="1373"/>
      <c r="P313" s="612"/>
      <c r="Q313" s="612"/>
      <c r="R313" s="613"/>
      <c r="S313" s="612"/>
      <c r="T313" s="614"/>
      <c r="U313" s="615"/>
      <c r="V313" s="974">
        <f>REGV!AI313</f>
        <v>140.19715330658701</v>
      </c>
      <c r="W313" s="615"/>
      <c r="X313" s="607"/>
      <c r="Y313" s="608"/>
      <c r="Z313" s="609"/>
      <c r="AA313" s="566"/>
      <c r="AB313" s="1373"/>
      <c r="AC313" s="612"/>
      <c r="AD313" s="612"/>
      <c r="AE313" s="613"/>
      <c r="AF313" s="612"/>
      <c r="AG313" s="614"/>
      <c r="AH313" s="615"/>
      <c r="AI313" s="975">
        <f>REGV!BJ313</f>
        <v>785.43619523798975</v>
      </c>
      <c r="AJ313" s="615"/>
      <c r="AK313" s="607"/>
      <c r="AL313" s="608"/>
      <c r="AM313" s="609"/>
      <c r="AN313" s="566"/>
      <c r="AO313" s="566"/>
    </row>
    <row r="314" spans="1:41" s="567" customFormat="1" ht="13.8" x14ac:dyDescent="0.25">
      <c r="A314" s="983">
        <f>REGV!A314</f>
        <v>2019.04</v>
      </c>
      <c r="B314" s="612"/>
      <c r="C314" s="612"/>
      <c r="D314" s="612"/>
      <c r="E314" s="613"/>
      <c r="F314" s="612"/>
      <c r="G314" s="614"/>
      <c r="H314" s="615"/>
      <c r="I314" s="974">
        <f>REGV!H314</f>
        <v>39.188650780076955</v>
      </c>
      <c r="J314" s="615"/>
      <c r="K314" s="607"/>
      <c r="L314" s="608"/>
      <c r="M314" s="609"/>
      <c r="N314" s="566"/>
      <c r="O314" s="1373"/>
      <c r="P314" s="612"/>
      <c r="Q314" s="612"/>
      <c r="R314" s="613"/>
      <c r="S314" s="612"/>
      <c r="T314" s="614"/>
      <c r="U314" s="615"/>
      <c r="V314" s="974">
        <f>REGV!AI314</f>
        <v>145.881928077417</v>
      </c>
      <c r="W314" s="615"/>
      <c r="X314" s="607"/>
      <c r="Y314" s="608"/>
      <c r="Z314" s="609"/>
      <c r="AA314" s="566"/>
      <c r="AB314" s="1373"/>
      <c r="AC314" s="612"/>
      <c r="AD314" s="612"/>
      <c r="AE314" s="613"/>
      <c r="AF314" s="612"/>
      <c r="AG314" s="614"/>
      <c r="AH314" s="615"/>
      <c r="AI314" s="975">
        <f>REGV!BJ314</f>
        <v>754.18710605609363</v>
      </c>
      <c r="AJ314" s="615"/>
      <c r="AK314" s="607"/>
      <c r="AL314" s="608"/>
      <c r="AM314" s="609"/>
      <c r="AN314" s="566"/>
      <c r="AO314" s="566"/>
    </row>
    <row r="315" spans="1:41" s="567" customFormat="1" ht="13.8" x14ac:dyDescent="0.25">
      <c r="A315" s="983">
        <f>REGV!A315</f>
        <v>2019.05</v>
      </c>
      <c r="B315" s="612"/>
      <c r="C315" s="612"/>
      <c r="D315" s="612"/>
      <c r="E315" s="613"/>
      <c r="F315" s="612"/>
      <c r="G315" s="614"/>
      <c r="H315" s="615"/>
      <c r="I315" s="974">
        <f>REGV!H315</f>
        <v>38.004257274331266</v>
      </c>
      <c r="J315" s="615"/>
      <c r="K315" s="607"/>
      <c r="L315" s="608"/>
      <c r="M315" s="609"/>
      <c r="N315" s="566"/>
      <c r="O315" s="1373"/>
      <c r="P315" s="612"/>
      <c r="Q315" s="612"/>
      <c r="R315" s="613"/>
      <c r="S315" s="612"/>
      <c r="T315" s="614"/>
      <c r="U315" s="615"/>
      <c r="V315" s="974">
        <f>REGV!AI315</f>
        <v>153.64417007296743</v>
      </c>
      <c r="W315" s="615"/>
      <c r="X315" s="607"/>
      <c r="Y315" s="608"/>
      <c r="Z315" s="609"/>
      <c r="AA315" s="566"/>
      <c r="AB315" s="1373"/>
      <c r="AC315" s="612"/>
      <c r="AD315" s="612"/>
      <c r="AE315" s="613"/>
      <c r="AF315" s="612"/>
      <c r="AG315" s="614"/>
      <c r="AH315" s="615"/>
      <c r="AI315" s="975">
        <f>REGV!BJ315</f>
        <v>748.36794644249846</v>
      </c>
      <c r="AJ315" s="615"/>
      <c r="AK315" s="607"/>
      <c r="AL315" s="608"/>
      <c r="AM315" s="609"/>
      <c r="AN315" s="566"/>
      <c r="AO315" s="566"/>
    </row>
    <row r="316" spans="1:41" s="567" customFormat="1" ht="13.8" x14ac:dyDescent="0.25">
      <c r="A316" s="983">
        <f>REGV!A316</f>
        <v>2019.06</v>
      </c>
      <c r="B316" s="612"/>
      <c r="C316" s="612"/>
      <c r="D316" s="612"/>
      <c r="E316" s="613"/>
      <c r="F316" s="612"/>
      <c r="G316" s="614"/>
      <c r="H316" s="615"/>
      <c r="I316" s="974">
        <f>REGV!H316</f>
        <v>39.182359437752979</v>
      </c>
      <c r="J316" s="615"/>
      <c r="K316" s="607"/>
      <c r="L316" s="608"/>
      <c r="M316" s="609"/>
      <c r="N316" s="566"/>
      <c r="O316" s="1373"/>
      <c r="P316" s="612"/>
      <c r="Q316" s="612"/>
      <c r="R316" s="613"/>
      <c r="S316" s="612"/>
      <c r="T316" s="614"/>
      <c r="U316" s="615"/>
      <c r="V316" s="974">
        <f>REGV!AI316</f>
        <v>148.10628029058847</v>
      </c>
      <c r="W316" s="615"/>
      <c r="X316" s="607"/>
      <c r="Y316" s="608"/>
      <c r="Z316" s="609"/>
      <c r="AA316" s="566"/>
      <c r="AB316" s="1373"/>
      <c r="AC316" s="612"/>
      <c r="AD316" s="612"/>
      <c r="AE316" s="613"/>
      <c r="AF316" s="612"/>
      <c r="AG316" s="614"/>
      <c r="AH316" s="615"/>
      <c r="AI316" s="975">
        <f>REGV!BJ316</f>
        <v>725.43032673581627</v>
      </c>
      <c r="AJ316" s="615"/>
      <c r="AK316" s="607"/>
      <c r="AL316" s="608"/>
      <c r="AM316" s="609"/>
      <c r="AN316" s="566"/>
      <c r="AO316" s="566"/>
    </row>
    <row r="317" spans="1:41" s="567" customFormat="1" ht="13.8" x14ac:dyDescent="0.25">
      <c r="A317" s="983">
        <f>REGV!A317</f>
        <v>2019.07</v>
      </c>
      <c r="B317" s="612"/>
      <c r="C317" s="612"/>
      <c r="D317" s="612"/>
      <c r="E317" s="613"/>
      <c r="F317" s="612"/>
      <c r="G317" s="614"/>
      <c r="H317" s="615"/>
      <c r="I317" s="974">
        <f>REGV!H317</f>
        <v>41.41511819949099</v>
      </c>
      <c r="J317" s="615"/>
      <c r="K317" s="607"/>
      <c r="L317" s="608"/>
      <c r="M317" s="609"/>
      <c r="N317" s="566"/>
      <c r="O317" s="1373"/>
      <c r="P317" s="612"/>
      <c r="Q317" s="612"/>
      <c r="R317" s="613"/>
      <c r="S317" s="612"/>
      <c r="T317" s="614"/>
      <c r="U317" s="615"/>
      <c r="V317" s="974">
        <f>REGV!AI317</f>
        <v>142.31350269536296</v>
      </c>
      <c r="W317" s="615"/>
      <c r="X317" s="607"/>
      <c r="Y317" s="608"/>
      <c r="Z317" s="609"/>
      <c r="AA317" s="566"/>
      <c r="AB317" s="1373"/>
      <c r="AC317" s="612"/>
      <c r="AD317" s="612"/>
      <c r="AE317" s="613"/>
      <c r="AF317" s="612"/>
      <c r="AG317" s="614"/>
      <c r="AH317" s="615"/>
      <c r="AI317" s="975">
        <f>REGV!BJ317</f>
        <v>714.9764471122985</v>
      </c>
      <c r="AJ317" s="615"/>
      <c r="AK317" s="607"/>
      <c r="AL317" s="608"/>
      <c r="AM317" s="609"/>
      <c r="AN317" s="566"/>
      <c r="AO317" s="566"/>
    </row>
    <row r="318" spans="1:41" s="567" customFormat="1" ht="13.8" x14ac:dyDescent="0.25">
      <c r="A318" s="983">
        <f>REGV!A318</f>
        <v>2019.08</v>
      </c>
      <c r="B318" s="612"/>
      <c r="C318" s="612"/>
      <c r="D318" s="612"/>
      <c r="E318" s="613"/>
      <c r="F318" s="612"/>
      <c r="G318" s="614"/>
      <c r="H318" s="615"/>
      <c r="I318" s="974">
        <f>REGV!H318</f>
        <v>39.918222150841927</v>
      </c>
      <c r="J318" s="615"/>
      <c r="K318" s="607"/>
      <c r="L318" s="608"/>
      <c r="M318" s="609"/>
      <c r="N318" s="566"/>
      <c r="O318" s="1373"/>
      <c r="P318" s="612"/>
      <c r="Q318" s="612"/>
      <c r="R318" s="613"/>
      <c r="S318" s="612"/>
      <c r="T318" s="614"/>
      <c r="U318" s="615"/>
      <c r="V318" s="974">
        <f>REGV!AI318</f>
        <v>141.85378187477136</v>
      </c>
      <c r="W318" s="615"/>
      <c r="X318" s="607"/>
      <c r="Y318" s="608"/>
      <c r="Z318" s="609"/>
      <c r="AA318" s="566"/>
      <c r="AB318" s="1373"/>
      <c r="AC318" s="612"/>
      <c r="AD318" s="612"/>
      <c r="AE318" s="613"/>
      <c r="AF318" s="612"/>
      <c r="AG318" s="614"/>
      <c r="AH318" s="615"/>
      <c r="AI318" s="975">
        <f>REGV!BJ318</f>
        <v>745.64968535100502</v>
      </c>
      <c r="AJ318" s="615"/>
      <c r="AK318" s="607"/>
      <c r="AL318" s="608"/>
      <c r="AM318" s="609"/>
      <c r="AN318" s="566"/>
      <c r="AO318" s="566"/>
    </row>
    <row r="319" spans="1:41" s="567" customFormat="1" ht="13.8" x14ac:dyDescent="0.25">
      <c r="A319" s="983">
        <f>REGV!A319</f>
        <v>2019.09</v>
      </c>
      <c r="B319" s="612"/>
      <c r="C319" s="612"/>
      <c r="D319" s="612"/>
      <c r="E319" s="613"/>
      <c r="F319" s="612"/>
      <c r="G319" s="614"/>
      <c r="H319" s="615"/>
      <c r="I319" s="974">
        <f>REGV!H319</f>
        <v>35.714055020762522</v>
      </c>
      <c r="J319" s="615"/>
      <c r="K319" s="607"/>
      <c r="L319" s="608"/>
      <c r="M319" s="609"/>
      <c r="N319" s="566"/>
      <c r="O319" s="1373"/>
      <c r="P319" s="612"/>
      <c r="Q319" s="612"/>
      <c r="R319" s="613"/>
      <c r="S319" s="612"/>
      <c r="T319" s="614"/>
      <c r="U319" s="615"/>
      <c r="V319" s="974">
        <f>REGV!AI319</f>
        <v>141.84569397564781</v>
      </c>
      <c r="W319" s="615"/>
      <c r="X319" s="607"/>
      <c r="Y319" s="608"/>
      <c r="Z319" s="609"/>
      <c r="AA319" s="566"/>
      <c r="AB319" s="1373"/>
      <c r="AC319" s="612"/>
      <c r="AD319" s="612"/>
      <c r="AE319" s="613"/>
      <c r="AF319" s="612"/>
      <c r="AG319" s="614"/>
      <c r="AH319" s="615"/>
      <c r="AI319" s="975">
        <f>REGV!BJ319</f>
        <v>775.45677432748687</v>
      </c>
      <c r="AJ319" s="615"/>
      <c r="AK319" s="607"/>
      <c r="AL319" s="608"/>
      <c r="AM319" s="609"/>
      <c r="AN319" s="566"/>
      <c r="AO319" s="566"/>
    </row>
    <row r="320" spans="1:41" s="567" customFormat="1" ht="13.8" x14ac:dyDescent="0.25">
      <c r="A320" s="983">
        <f>REGV!A320</f>
        <v>2019.1</v>
      </c>
      <c r="B320" s="612"/>
      <c r="C320" s="612"/>
      <c r="D320" s="612"/>
      <c r="E320" s="613"/>
      <c r="F320" s="612"/>
      <c r="G320" s="614"/>
      <c r="H320" s="615"/>
      <c r="I320" s="974">
        <f>REGV!H320</f>
        <v>32.044054434493262</v>
      </c>
      <c r="J320" s="615"/>
      <c r="K320" s="607"/>
      <c r="L320" s="608"/>
      <c r="M320" s="609"/>
      <c r="N320" s="566"/>
      <c r="O320" s="1373"/>
      <c r="P320" s="612"/>
      <c r="Q320" s="612"/>
      <c r="R320" s="613"/>
      <c r="S320" s="612"/>
      <c r="T320" s="614"/>
      <c r="U320" s="615"/>
      <c r="V320" s="974">
        <f>REGV!AI320</f>
        <v>137.71272595417472</v>
      </c>
      <c r="W320" s="615"/>
      <c r="X320" s="607"/>
      <c r="Y320" s="608"/>
      <c r="Z320" s="609"/>
      <c r="AA320" s="566"/>
      <c r="AB320" s="1373"/>
      <c r="AC320" s="612"/>
      <c r="AD320" s="612"/>
      <c r="AE320" s="613"/>
      <c r="AF320" s="612"/>
      <c r="AG320" s="614"/>
      <c r="AH320" s="615"/>
      <c r="AI320" s="975">
        <f>REGV!BJ320</f>
        <v>776.10064869218775</v>
      </c>
      <c r="AJ320" s="615"/>
      <c r="AK320" s="607"/>
      <c r="AL320" s="608"/>
      <c r="AM320" s="609"/>
      <c r="AN320" s="566"/>
      <c r="AO320" s="566"/>
    </row>
    <row r="321" spans="1:41" s="567" customFormat="1" ht="13.8" x14ac:dyDescent="0.25">
      <c r="A321" s="983">
        <f>REGV!A321</f>
        <v>2019.11</v>
      </c>
      <c r="B321" s="612"/>
      <c r="C321" s="612"/>
      <c r="D321" s="612"/>
      <c r="E321" s="613"/>
      <c r="F321" s="612"/>
      <c r="G321" s="614"/>
      <c r="H321" s="615"/>
      <c r="I321" s="974">
        <f>REGV!H321</f>
        <v>29.892644768063018</v>
      </c>
      <c r="J321" s="615"/>
      <c r="K321" s="607"/>
      <c r="L321" s="608"/>
      <c r="M321" s="609"/>
      <c r="N321" s="566"/>
      <c r="O321" s="1373"/>
      <c r="P321" s="612"/>
      <c r="Q321" s="612"/>
      <c r="R321" s="613"/>
      <c r="S321" s="612"/>
      <c r="T321" s="614"/>
      <c r="U321" s="615"/>
      <c r="V321" s="974">
        <f>REGV!AI321</f>
        <v>132.32175685998732</v>
      </c>
      <c r="W321" s="615"/>
      <c r="X321" s="607"/>
      <c r="Y321" s="608"/>
      <c r="Z321" s="609"/>
      <c r="AA321" s="566"/>
      <c r="AB321" s="1373"/>
      <c r="AC321" s="612"/>
      <c r="AD321" s="612"/>
      <c r="AE321" s="613"/>
      <c r="AF321" s="612"/>
      <c r="AG321" s="614"/>
      <c r="AH321" s="615"/>
      <c r="AI321" s="975">
        <f>REGV!BJ321</f>
        <v>736.88030517314451</v>
      </c>
      <c r="AJ321" s="615"/>
      <c r="AK321" s="607"/>
      <c r="AL321" s="608"/>
      <c r="AM321" s="609"/>
      <c r="AN321" s="566"/>
      <c r="AO321" s="566"/>
    </row>
    <row r="322" spans="1:41" s="567" customFormat="1" ht="13.8" x14ac:dyDescent="0.25">
      <c r="A322" s="983">
        <f>REGV!A322</f>
        <v>2019.12</v>
      </c>
      <c r="B322" s="612"/>
      <c r="C322" s="612"/>
      <c r="D322" s="612"/>
      <c r="E322" s="613"/>
      <c r="F322" s="612"/>
      <c r="G322" s="614"/>
      <c r="H322" s="615"/>
      <c r="I322" s="974">
        <f>REGV!H322</f>
        <v>29.443391190631935</v>
      </c>
      <c r="J322" s="615"/>
      <c r="K322" s="607"/>
      <c r="L322" s="608"/>
      <c r="M322" s="609"/>
      <c r="N322" s="566"/>
      <c r="O322" s="1373"/>
      <c r="P322" s="612"/>
      <c r="Q322" s="612"/>
      <c r="R322" s="613"/>
      <c r="S322" s="612"/>
      <c r="T322" s="614"/>
      <c r="U322" s="615"/>
      <c r="V322" s="974">
        <f>REGV!AI322</f>
        <v>128.33704847164847</v>
      </c>
      <c r="W322" s="615"/>
      <c r="X322" s="607"/>
      <c r="Y322" s="608"/>
      <c r="Z322" s="609"/>
      <c r="AA322" s="566"/>
      <c r="AB322" s="1373"/>
      <c r="AC322" s="612"/>
      <c r="AD322" s="612"/>
      <c r="AE322" s="613"/>
      <c r="AF322" s="612"/>
      <c r="AG322" s="614"/>
      <c r="AH322" s="615"/>
      <c r="AI322" s="975">
        <f>REGV!BJ322</f>
        <v>704.14308856542289</v>
      </c>
      <c r="AJ322" s="615"/>
      <c r="AK322" s="607"/>
      <c r="AL322" s="608"/>
      <c r="AM322" s="609"/>
      <c r="AN322" s="566"/>
      <c r="AO322" s="566"/>
    </row>
    <row r="323" spans="1:41" s="567" customFormat="1" ht="13.8" x14ac:dyDescent="0.25">
      <c r="A323" s="983">
        <f>REGV!A323</f>
        <v>2020.01</v>
      </c>
      <c r="B323" s="612"/>
      <c r="C323" s="612"/>
      <c r="D323" s="612"/>
      <c r="E323" s="613"/>
      <c r="F323" s="612"/>
      <c r="G323" s="614"/>
      <c r="H323" s="615"/>
      <c r="I323" s="974">
        <f>REGV!H323</f>
        <v>28.808437570647694</v>
      </c>
      <c r="J323" s="615"/>
      <c r="K323" s="607"/>
      <c r="L323" s="608"/>
      <c r="M323" s="609"/>
      <c r="N323" s="566"/>
      <c r="O323" s="1373"/>
      <c r="P323" s="612"/>
      <c r="Q323" s="612"/>
      <c r="R323" s="613"/>
      <c r="S323" s="612"/>
      <c r="T323" s="614"/>
      <c r="U323" s="615"/>
      <c r="V323" s="974">
        <f>REGV!AI323</f>
        <v>119.28514143892595</v>
      </c>
      <c r="W323" s="615"/>
      <c r="X323" s="607"/>
      <c r="Y323" s="608"/>
      <c r="Z323" s="609"/>
      <c r="AA323" s="566"/>
      <c r="AB323" s="1373"/>
      <c r="AC323" s="612"/>
      <c r="AD323" s="612"/>
      <c r="AE323" s="613"/>
      <c r="AF323" s="612"/>
      <c r="AG323" s="614"/>
      <c r="AH323" s="615"/>
      <c r="AI323" s="975">
        <f>REGV!BJ323</f>
        <v>691.12564457345502</v>
      </c>
      <c r="AJ323" s="615"/>
      <c r="AK323" s="607"/>
      <c r="AL323" s="608"/>
      <c r="AM323" s="609"/>
      <c r="AN323" s="566"/>
      <c r="AO323" s="566"/>
    </row>
    <row r="324" spans="1:41" s="567" customFormat="1" ht="13.8" x14ac:dyDescent="0.25">
      <c r="A324" s="983">
        <f>REGV!A324</f>
        <v>2020.02</v>
      </c>
      <c r="B324" s="612"/>
      <c r="C324" s="612"/>
      <c r="D324" s="612"/>
      <c r="E324" s="613"/>
      <c r="F324" s="612"/>
      <c r="G324" s="614"/>
      <c r="H324" s="615"/>
      <c r="I324" s="974">
        <f>REGV!H324</f>
        <v>26.403348065753683</v>
      </c>
      <c r="J324" s="615"/>
      <c r="K324" s="607"/>
      <c r="L324" s="608"/>
      <c r="M324" s="609"/>
      <c r="N324" s="566"/>
      <c r="O324" s="1373"/>
      <c r="P324" s="612"/>
      <c r="Q324" s="612"/>
      <c r="R324" s="613"/>
      <c r="S324" s="612"/>
      <c r="T324" s="614"/>
      <c r="U324" s="615"/>
      <c r="V324" s="974">
        <f>REGV!AI324</f>
        <v>107.43161508783936</v>
      </c>
      <c r="W324" s="615"/>
      <c r="X324" s="607"/>
      <c r="Y324" s="608"/>
      <c r="Z324" s="609"/>
      <c r="AA324" s="566"/>
      <c r="AB324" s="1373"/>
      <c r="AC324" s="612"/>
      <c r="AD324" s="612"/>
      <c r="AE324" s="613"/>
      <c r="AF324" s="612"/>
      <c r="AG324" s="614"/>
      <c r="AH324" s="615"/>
      <c r="AI324" s="975">
        <f>REGV!BJ324</f>
        <v>631.61577325208634</v>
      </c>
      <c r="AJ324" s="615"/>
      <c r="AK324" s="607"/>
      <c r="AL324" s="608"/>
      <c r="AM324" s="609"/>
      <c r="AN324" s="566"/>
      <c r="AO324" s="566"/>
    </row>
    <row r="325" spans="1:41" s="567" customFormat="1" ht="13.8" x14ac:dyDescent="0.25">
      <c r="A325" s="983">
        <f>REGV!A325</f>
        <v>2020.03</v>
      </c>
      <c r="B325" s="612"/>
      <c r="C325" s="612"/>
      <c r="D325" s="612"/>
      <c r="E325" s="613"/>
      <c r="F325" s="612"/>
      <c r="G325" s="614"/>
      <c r="H325" s="615"/>
      <c r="I325" s="974">
        <f>REGV!H325</f>
        <v>24.305369350960298</v>
      </c>
      <c r="J325" s="615"/>
      <c r="K325" s="607"/>
      <c r="L325" s="608"/>
      <c r="M325" s="609"/>
      <c r="N325" s="566"/>
      <c r="O325" s="1373"/>
      <c r="P325" s="612"/>
      <c r="Q325" s="612"/>
      <c r="R325" s="613"/>
      <c r="S325" s="612"/>
      <c r="T325" s="614"/>
      <c r="U325" s="615"/>
      <c r="V325" s="974">
        <f>REGV!AI325</f>
        <v>100.48023385788173</v>
      </c>
      <c r="W325" s="615"/>
      <c r="X325" s="607"/>
      <c r="Y325" s="608"/>
      <c r="Z325" s="609"/>
      <c r="AA325" s="566"/>
      <c r="AB325" s="1373"/>
      <c r="AC325" s="612"/>
      <c r="AD325" s="612"/>
      <c r="AE325" s="613"/>
      <c r="AF325" s="612"/>
      <c r="AG325" s="614"/>
      <c r="AH325" s="615"/>
      <c r="AI325" s="975">
        <f>REGV!BJ325</f>
        <v>560.09930184342829</v>
      </c>
      <c r="AJ325" s="615"/>
      <c r="AK325" s="607"/>
      <c r="AL325" s="608"/>
      <c r="AM325" s="609"/>
      <c r="AN325" s="566"/>
      <c r="AO325" s="566"/>
    </row>
    <row r="326" spans="1:41" s="567" customFormat="1" ht="13.8" x14ac:dyDescent="0.25">
      <c r="A326" s="983">
        <f>REGV!A326</f>
        <v>2020.04</v>
      </c>
      <c r="B326" s="612"/>
      <c r="C326" s="612"/>
      <c r="D326" s="612"/>
      <c r="E326" s="613"/>
      <c r="F326" s="612"/>
      <c r="G326" s="614"/>
      <c r="H326" s="615"/>
      <c r="I326" s="974">
        <f>REGV!H326</f>
        <v>23.427544727330083</v>
      </c>
      <c r="J326" s="615"/>
      <c r="K326" s="607"/>
      <c r="L326" s="608"/>
      <c r="M326" s="609"/>
      <c r="N326" s="566"/>
      <c r="O326" s="1373"/>
      <c r="P326" s="612"/>
      <c r="Q326" s="612"/>
      <c r="R326" s="613"/>
      <c r="S326" s="612"/>
      <c r="T326" s="614"/>
      <c r="U326" s="615"/>
      <c r="V326" s="974">
        <f>REGV!AI326</f>
        <v>98.670992405473854</v>
      </c>
      <c r="W326" s="615"/>
      <c r="X326" s="607"/>
      <c r="Y326" s="608"/>
      <c r="Z326" s="609"/>
      <c r="AA326" s="566"/>
      <c r="AB326" s="1373"/>
      <c r="AC326" s="612"/>
      <c r="AD326" s="612"/>
      <c r="AE326" s="613"/>
      <c r="AF326" s="612"/>
      <c r="AG326" s="614"/>
      <c r="AH326" s="615"/>
      <c r="AI326" s="975">
        <f>REGV!BJ326</f>
        <v>543.69802026701325</v>
      </c>
      <c r="AJ326" s="615"/>
      <c r="AK326" s="607"/>
      <c r="AL326" s="608"/>
      <c r="AM326" s="609"/>
      <c r="AN326" s="566"/>
      <c r="AO326" s="566"/>
    </row>
    <row r="327" spans="1:41" s="567" customFormat="1" ht="13.8" x14ac:dyDescent="0.25">
      <c r="A327" s="983">
        <f>REGV!A327</f>
        <v>2020.05</v>
      </c>
      <c r="B327" s="612"/>
      <c r="C327" s="612"/>
      <c r="D327" s="612"/>
      <c r="E327" s="613"/>
      <c r="F327" s="612"/>
      <c r="G327" s="614"/>
      <c r="H327" s="615"/>
      <c r="I327" s="974">
        <f>REGV!H327</f>
        <v>23.449137050100191</v>
      </c>
      <c r="J327" s="615"/>
      <c r="K327" s="607"/>
      <c r="L327" s="608"/>
      <c r="M327" s="609"/>
      <c r="N327" s="566"/>
      <c r="O327" s="1373"/>
      <c r="P327" s="612"/>
      <c r="Q327" s="612"/>
      <c r="R327" s="613"/>
      <c r="S327" s="612"/>
      <c r="T327" s="614"/>
      <c r="U327" s="615"/>
      <c r="V327" s="974">
        <f>REGV!AI327</f>
        <v>103.41255208672563</v>
      </c>
      <c r="W327" s="615"/>
      <c r="X327" s="607"/>
      <c r="Y327" s="608"/>
      <c r="Z327" s="609"/>
      <c r="AA327" s="566"/>
      <c r="AB327" s="1373"/>
      <c r="AC327" s="612"/>
      <c r="AD327" s="612"/>
      <c r="AE327" s="613"/>
      <c r="AF327" s="612"/>
      <c r="AG327" s="614"/>
      <c r="AH327" s="615"/>
      <c r="AI327" s="975">
        <f>REGV!BJ327</f>
        <v>564.5307427488558</v>
      </c>
      <c r="AJ327" s="615"/>
      <c r="AK327" s="607"/>
      <c r="AL327" s="608"/>
      <c r="AM327" s="609"/>
      <c r="AN327" s="566"/>
      <c r="AO327" s="566"/>
    </row>
    <row r="328" spans="1:41" s="567" customFormat="1" ht="13.8" x14ac:dyDescent="0.25">
      <c r="A328" s="983">
        <f>REGV!A328</f>
        <v>2020.06</v>
      </c>
      <c r="B328" s="612"/>
      <c r="C328" s="612"/>
      <c r="D328" s="612"/>
      <c r="E328" s="613"/>
      <c r="F328" s="612"/>
      <c r="G328" s="614"/>
      <c r="H328" s="615"/>
      <c r="I328" s="974">
        <f>REGV!H328</f>
        <v>24.610536401772222</v>
      </c>
      <c r="J328" s="615"/>
      <c r="K328" s="607"/>
      <c r="L328" s="608"/>
      <c r="M328" s="609"/>
      <c r="N328" s="566"/>
      <c r="O328" s="1373"/>
      <c r="P328" s="612"/>
      <c r="Q328" s="612"/>
      <c r="R328" s="613"/>
      <c r="S328" s="612"/>
      <c r="T328" s="614"/>
      <c r="U328" s="615"/>
      <c r="V328" s="974">
        <f>REGV!AI328</f>
        <v>117.13593189186315</v>
      </c>
      <c r="W328" s="615"/>
      <c r="X328" s="607"/>
      <c r="Y328" s="608"/>
      <c r="Z328" s="609"/>
      <c r="AA328" s="566"/>
      <c r="AB328" s="1373"/>
      <c r="AC328" s="612"/>
      <c r="AD328" s="612"/>
      <c r="AE328" s="613"/>
      <c r="AF328" s="612"/>
      <c r="AG328" s="614"/>
      <c r="AH328" s="615"/>
      <c r="AI328" s="975">
        <f>REGV!BJ328</f>
        <v>631.67542811864723</v>
      </c>
      <c r="AJ328" s="615"/>
      <c r="AK328" s="607"/>
      <c r="AL328" s="608"/>
      <c r="AM328" s="609"/>
      <c r="AN328" s="566"/>
      <c r="AO328" s="566"/>
    </row>
    <row r="329" spans="1:41" s="567" customFormat="1" ht="13.8" x14ac:dyDescent="0.25">
      <c r="A329" s="983">
        <f>REGV!A329</f>
        <v>2020.07</v>
      </c>
      <c r="B329" s="612"/>
      <c r="C329" s="612"/>
      <c r="D329" s="612"/>
      <c r="E329" s="613"/>
      <c r="F329" s="612"/>
      <c r="G329" s="614"/>
      <c r="H329" s="615"/>
      <c r="I329" s="974">
        <f>REGV!H329</f>
        <v>26.617599802888282</v>
      </c>
      <c r="J329" s="615"/>
      <c r="K329" s="607"/>
      <c r="L329" s="608"/>
      <c r="M329" s="609"/>
      <c r="N329" s="566"/>
      <c r="O329" s="1373"/>
      <c r="P329" s="612"/>
      <c r="Q329" s="612"/>
      <c r="R329" s="613"/>
      <c r="S329" s="612"/>
      <c r="T329" s="614"/>
      <c r="U329" s="615"/>
      <c r="V329" s="974">
        <f>REGV!AI329</f>
        <v>132.31931083826271</v>
      </c>
      <c r="W329" s="615"/>
      <c r="X329" s="607"/>
      <c r="Y329" s="608"/>
      <c r="Z329" s="609"/>
      <c r="AA329" s="566"/>
      <c r="AB329" s="1373"/>
      <c r="AC329" s="612"/>
      <c r="AD329" s="612"/>
      <c r="AE329" s="613"/>
      <c r="AF329" s="612"/>
      <c r="AG329" s="614"/>
      <c r="AH329" s="615"/>
      <c r="AI329" s="975">
        <f>REGV!BJ329</f>
        <v>722.91389476464417</v>
      </c>
      <c r="AJ329" s="615"/>
      <c r="AK329" s="607"/>
      <c r="AL329" s="608"/>
      <c r="AM329" s="609"/>
      <c r="AN329" s="566"/>
      <c r="AO329" s="566"/>
    </row>
    <row r="330" spans="1:41" s="567" customFormat="1" ht="13.8" x14ac:dyDescent="0.25">
      <c r="A330" s="983">
        <f>REGV!A330</f>
        <v>2020.08</v>
      </c>
      <c r="B330" s="612"/>
      <c r="C330" s="612"/>
      <c r="D330" s="612"/>
      <c r="E330" s="613"/>
      <c r="F330" s="612"/>
      <c r="G330" s="614"/>
      <c r="H330" s="615"/>
      <c r="I330" s="974">
        <f>REGV!H330</f>
        <v>29.470846455437851</v>
      </c>
      <c r="J330" s="615"/>
      <c r="K330" s="607"/>
      <c r="L330" s="608"/>
      <c r="M330" s="609"/>
      <c r="N330" s="566"/>
      <c r="O330" s="1373"/>
      <c r="P330" s="612"/>
      <c r="Q330" s="612"/>
      <c r="R330" s="613"/>
      <c r="S330" s="612"/>
      <c r="T330" s="614"/>
      <c r="U330" s="615"/>
      <c r="V330" s="974">
        <f>REGV!AI330</f>
        <v>139.6353704852902</v>
      </c>
      <c r="W330" s="615"/>
      <c r="X330" s="607"/>
      <c r="Y330" s="608"/>
      <c r="Z330" s="609"/>
      <c r="AA330" s="566"/>
      <c r="AB330" s="1373"/>
      <c r="AC330" s="612"/>
      <c r="AD330" s="612"/>
      <c r="AE330" s="613"/>
      <c r="AF330" s="612"/>
      <c r="AG330" s="614"/>
      <c r="AH330" s="615"/>
      <c r="AI330" s="975">
        <f>REGV!BJ330</f>
        <v>762.7137659266258</v>
      </c>
      <c r="AJ330" s="615"/>
      <c r="AK330" s="607"/>
      <c r="AL330" s="608"/>
      <c r="AM330" s="609"/>
      <c r="AN330" s="566"/>
      <c r="AO330" s="566"/>
    </row>
    <row r="331" spans="1:41" s="567" customFormat="1" ht="13.8" x14ac:dyDescent="0.25">
      <c r="A331" s="983">
        <f>REGV!A331</f>
        <v>2020.09</v>
      </c>
      <c r="B331" s="612"/>
      <c r="C331" s="612"/>
      <c r="D331" s="612"/>
      <c r="E331" s="613"/>
      <c r="F331" s="612"/>
      <c r="G331" s="614"/>
      <c r="H331" s="615"/>
      <c r="I331" s="974">
        <f>REGV!H331</f>
        <v>33.160036410171642</v>
      </c>
      <c r="J331" s="615"/>
      <c r="K331" s="607"/>
      <c r="L331" s="608"/>
      <c r="M331" s="609"/>
      <c r="N331" s="566"/>
      <c r="O331" s="1373"/>
      <c r="P331" s="612"/>
      <c r="Q331" s="612"/>
      <c r="R331" s="613"/>
      <c r="S331" s="612"/>
      <c r="T331" s="614"/>
      <c r="U331" s="615"/>
      <c r="V331" s="974">
        <f>REGV!AI331</f>
        <v>139.92698841396049</v>
      </c>
      <c r="W331" s="615"/>
      <c r="X331" s="607"/>
      <c r="Y331" s="608"/>
      <c r="Z331" s="609"/>
      <c r="AA331" s="566"/>
      <c r="AB331" s="1373"/>
      <c r="AC331" s="612"/>
      <c r="AD331" s="612"/>
      <c r="AE331" s="613"/>
      <c r="AF331" s="612"/>
      <c r="AG331" s="614"/>
      <c r="AH331" s="615"/>
      <c r="AI331" s="975">
        <f>REGV!BJ331</f>
        <v>751.60006256700024</v>
      </c>
      <c r="AJ331" s="615"/>
      <c r="AK331" s="607"/>
      <c r="AL331" s="608"/>
      <c r="AM331" s="609"/>
      <c r="AN331" s="566"/>
      <c r="AO331" s="566"/>
    </row>
    <row r="332" spans="1:41" s="567" customFormat="1" ht="13.8" x14ac:dyDescent="0.25">
      <c r="A332" s="983">
        <f>REGV!A332</f>
        <v>2020.1</v>
      </c>
      <c r="B332" s="612"/>
      <c r="C332" s="612"/>
      <c r="D332" s="612"/>
      <c r="E332" s="613"/>
      <c r="F332" s="612"/>
      <c r="G332" s="614"/>
      <c r="H332" s="615"/>
      <c r="I332" s="974">
        <f>REGV!H332</f>
        <v>36.6595352282459</v>
      </c>
      <c r="J332" s="615"/>
      <c r="K332" s="607"/>
      <c r="L332" s="608"/>
      <c r="M332" s="609"/>
      <c r="N332" s="566"/>
      <c r="O332" s="1373"/>
      <c r="P332" s="612"/>
      <c r="Q332" s="612"/>
      <c r="R332" s="613"/>
      <c r="S332" s="612"/>
      <c r="T332" s="614"/>
      <c r="U332" s="615"/>
      <c r="V332" s="974">
        <f>REGV!AI332</f>
        <v>144.47735192659422</v>
      </c>
      <c r="W332" s="615"/>
      <c r="X332" s="607"/>
      <c r="Y332" s="608"/>
      <c r="Z332" s="609"/>
      <c r="AA332" s="566"/>
      <c r="AB332" s="1373"/>
      <c r="AC332" s="612"/>
      <c r="AD332" s="612"/>
      <c r="AE332" s="613"/>
      <c r="AF332" s="612"/>
      <c r="AG332" s="614"/>
      <c r="AH332" s="615"/>
      <c r="AI332" s="975">
        <f>REGV!BJ332</f>
        <v>741.45889728100815</v>
      </c>
      <c r="AJ332" s="615"/>
      <c r="AK332" s="607"/>
      <c r="AL332" s="608"/>
      <c r="AM332" s="609"/>
      <c r="AN332" s="566"/>
      <c r="AO332" s="566"/>
    </row>
    <row r="333" spans="1:41" s="567" customFormat="1" ht="13.8" x14ac:dyDescent="0.25">
      <c r="A333" s="983">
        <f>REGV!A333</f>
        <v>2020.11</v>
      </c>
      <c r="B333" s="612"/>
      <c r="C333" s="612"/>
      <c r="D333" s="612"/>
      <c r="E333" s="613"/>
      <c r="F333" s="612"/>
      <c r="G333" s="614"/>
      <c r="H333" s="615"/>
      <c r="I333" s="974">
        <f>REGV!H333</f>
        <v>37.342600401394016</v>
      </c>
      <c r="J333" s="615"/>
      <c r="K333" s="607"/>
      <c r="L333" s="608"/>
      <c r="M333" s="609"/>
      <c r="N333" s="566"/>
      <c r="O333" s="1373"/>
      <c r="P333" s="612"/>
      <c r="Q333" s="612"/>
      <c r="R333" s="613"/>
      <c r="S333" s="612"/>
      <c r="T333" s="614"/>
      <c r="U333" s="615"/>
      <c r="V333" s="974">
        <f>REGV!AI333</f>
        <v>147.40217314596313</v>
      </c>
      <c r="W333" s="615"/>
      <c r="X333" s="607"/>
      <c r="Y333" s="608"/>
      <c r="Z333" s="609"/>
      <c r="AA333" s="566"/>
      <c r="AB333" s="1373"/>
      <c r="AC333" s="612"/>
      <c r="AD333" s="612"/>
      <c r="AE333" s="613"/>
      <c r="AF333" s="612"/>
      <c r="AG333" s="614"/>
      <c r="AH333" s="615"/>
      <c r="AI333" s="975">
        <f>REGV!BJ333</f>
        <v>762.38478049439641</v>
      </c>
      <c r="AJ333" s="615"/>
      <c r="AK333" s="607"/>
      <c r="AL333" s="608"/>
      <c r="AM333" s="609"/>
      <c r="AN333" s="566"/>
      <c r="AO333" s="566"/>
    </row>
    <row r="334" spans="1:41" s="567" customFormat="1" ht="13.8" x14ac:dyDescent="0.25">
      <c r="A334" s="983">
        <f>REGV!A334</f>
        <v>2020.12</v>
      </c>
      <c r="B334" s="612"/>
      <c r="C334" s="612"/>
      <c r="D334" s="612"/>
      <c r="E334" s="613"/>
      <c r="F334" s="612"/>
      <c r="G334" s="614"/>
      <c r="H334" s="615"/>
      <c r="I334" s="974">
        <f>REGV!H334</f>
        <v>35.881587716084454</v>
      </c>
      <c r="J334" s="615"/>
      <c r="K334" s="607"/>
      <c r="L334" s="608"/>
      <c r="M334" s="609"/>
      <c r="N334" s="566"/>
      <c r="O334" s="1373"/>
      <c r="P334" s="612"/>
      <c r="Q334" s="612"/>
      <c r="R334" s="613"/>
      <c r="S334" s="612"/>
      <c r="T334" s="614"/>
      <c r="U334" s="615"/>
      <c r="V334" s="974">
        <f>REGV!AI334</f>
        <v>141.44543068878818</v>
      </c>
      <c r="W334" s="615"/>
      <c r="X334" s="607"/>
      <c r="Y334" s="608"/>
      <c r="Z334" s="609"/>
      <c r="AA334" s="566"/>
      <c r="AB334" s="1373"/>
      <c r="AC334" s="612"/>
      <c r="AD334" s="612"/>
      <c r="AE334" s="613"/>
      <c r="AF334" s="612"/>
      <c r="AG334" s="614"/>
      <c r="AH334" s="615"/>
      <c r="AI334" s="975">
        <f>REGV!BJ334</f>
        <v>821.45272298745328</v>
      </c>
      <c r="AJ334" s="615"/>
      <c r="AK334" s="607"/>
      <c r="AL334" s="608"/>
      <c r="AM334" s="609"/>
      <c r="AN334" s="566"/>
      <c r="AO334" s="566"/>
    </row>
    <row r="335" spans="1:41" s="567" customFormat="1" ht="13.8" x14ac:dyDescent="0.25">
      <c r="A335" s="983">
        <f>REGV!A335</f>
        <v>2021.01</v>
      </c>
      <c r="B335" s="612"/>
      <c r="C335" s="612"/>
      <c r="D335" s="612"/>
      <c r="E335" s="613"/>
      <c r="F335" s="612"/>
      <c r="G335" s="614"/>
      <c r="H335" s="615"/>
      <c r="I335" s="974">
        <f>REGV!H335</f>
        <v>35.542699662493717</v>
      </c>
      <c r="J335" s="615"/>
      <c r="K335" s="607"/>
      <c r="L335" s="608"/>
      <c r="M335" s="609"/>
      <c r="N335" s="566"/>
      <c r="O335" s="1373"/>
      <c r="P335" s="612"/>
      <c r="Q335" s="612"/>
      <c r="R335" s="613"/>
      <c r="S335" s="612"/>
      <c r="T335" s="614"/>
      <c r="U335" s="615"/>
      <c r="V335" s="974">
        <f>REGV!AI335</f>
        <v>139.93890655920723</v>
      </c>
      <c r="W335" s="615"/>
      <c r="X335" s="607"/>
      <c r="Y335" s="608"/>
      <c r="Z335" s="609"/>
      <c r="AA335" s="566"/>
      <c r="AB335" s="1373"/>
      <c r="AC335" s="612"/>
      <c r="AD335" s="612"/>
      <c r="AE335" s="613"/>
      <c r="AF335" s="612"/>
      <c r="AG335" s="614"/>
      <c r="AH335" s="615"/>
      <c r="AI335" s="975">
        <f>REGV!BJ335</f>
        <v>880.30812024180341</v>
      </c>
      <c r="AJ335" s="615"/>
      <c r="AK335" s="607"/>
      <c r="AL335" s="608"/>
      <c r="AM335" s="609"/>
      <c r="AN335" s="566"/>
      <c r="AO335" s="566"/>
    </row>
    <row r="336" spans="1:41" s="567" customFormat="1" ht="13.8" x14ac:dyDescent="0.25">
      <c r="A336" s="983">
        <f>REGV!A336</f>
        <v>2021.02</v>
      </c>
      <c r="B336" s="612"/>
      <c r="C336" s="612"/>
      <c r="D336" s="612"/>
      <c r="E336" s="613"/>
      <c r="F336" s="612"/>
      <c r="G336" s="614"/>
      <c r="H336" s="615"/>
      <c r="I336" s="974">
        <f>REGV!H336</f>
        <v>36.20817103486808</v>
      </c>
      <c r="J336" s="615"/>
      <c r="K336" s="607"/>
      <c r="L336" s="608"/>
      <c r="M336" s="609"/>
      <c r="N336" s="566"/>
      <c r="O336" s="1373"/>
      <c r="P336" s="612"/>
      <c r="Q336" s="612"/>
      <c r="R336" s="613"/>
      <c r="S336" s="612"/>
      <c r="T336" s="614"/>
      <c r="U336" s="615"/>
      <c r="V336" s="974">
        <f>REGV!AI336</f>
        <v>146.08443058374837</v>
      </c>
      <c r="W336" s="615"/>
      <c r="X336" s="607"/>
      <c r="Y336" s="608"/>
      <c r="Z336" s="609"/>
      <c r="AA336" s="566"/>
      <c r="AB336" s="1373"/>
      <c r="AC336" s="612"/>
      <c r="AD336" s="612"/>
      <c r="AE336" s="613"/>
      <c r="AF336" s="612"/>
      <c r="AG336" s="614"/>
      <c r="AH336" s="615"/>
      <c r="AI336" s="975">
        <f>REGV!BJ336</f>
        <v>962.40583527818126</v>
      </c>
      <c r="AJ336" s="615"/>
      <c r="AK336" s="607"/>
      <c r="AL336" s="608"/>
      <c r="AM336" s="609"/>
      <c r="AN336" s="566"/>
      <c r="AO336" s="566"/>
    </row>
    <row r="337" spans="1:41" s="567" customFormat="1" ht="13.8" x14ac:dyDescent="0.25">
      <c r="A337" s="983">
        <f>REGV!A337</f>
        <v>2021.03</v>
      </c>
      <c r="B337" s="612"/>
      <c r="C337" s="612"/>
      <c r="D337" s="612"/>
      <c r="E337" s="613"/>
      <c r="F337" s="612"/>
      <c r="G337" s="614"/>
      <c r="H337" s="615"/>
      <c r="I337" s="974">
        <f>REGV!H337</f>
        <v>35.945083917847178</v>
      </c>
      <c r="J337" s="615"/>
      <c r="K337" s="607"/>
      <c r="L337" s="608"/>
      <c r="M337" s="609"/>
      <c r="N337" s="566"/>
      <c r="O337" s="1373"/>
      <c r="P337" s="612"/>
      <c r="Q337" s="612"/>
      <c r="R337" s="613"/>
      <c r="S337" s="612"/>
      <c r="T337" s="614"/>
      <c r="U337" s="615"/>
      <c r="V337" s="974">
        <f>REGV!AI337</f>
        <v>147.73463893390192</v>
      </c>
      <c r="W337" s="615"/>
      <c r="X337" s="607"/>
      <c r="Y337" s="608"/>
      <c r="Z337" s="609"/>
      <c r="AA337" s="566"/>
      <c r="AB337" s="1373"/>
      <c r="AC337" s="612"/>
      <c r="AD337" s="612"/>
      <c r="AE337" s="613"/>
      <c r="AF337" s="612"/>
      <c r="AG337" s="614"/>
      <c r="AH337" s="615"/>
      <c r="AI337" s="975">
        <f>REGV!BJ337</f>
        <v>1047.7105427081378</v>
      </c>
      <c r="AJ337" s="615"/>
      <c r="AK337" s="607"/>
      <c r="AL337" s="608"/>
      <c r="AM337" s="609"/>
      <c r="AN337" s="566"/>
      <c r="AO337" s="566"/>
    </row>
    <row r="338" spans="1:41" s="567" customFormat="1" ht="13.8" x14ac:dyDescent="0.25">
      <c r="A338" s="983">
        <f>REGV!A338</f>
        <v>2021.04</v>
      </c>
      <c r="B338" s="612"/>
      <c r="C338" s="612"/>
      <c r="D338" s="612"/>
      <c r="E338" s="613"/>
      <c r="F338" s="612"/>
      <c r="G338" s="614"/>
      <c r="H338" s="615"/>
      <c r="I338" s="974">
        <f>REGV!H338</f>
        <v>34.450411141316096</v>
      </c>
      <c r="J338" s="615"/>
      <c r="K338" s="607"/>
      <c r="L338" s="608"/>
      <c r="M338" s="609"/>
      <c r="N338" s="566"/>
      <c r="O338" s="1373"/>
      <c r="P338" s="612"/>
      <c r="Q338" s="612"/>
      <c r="R338" s="613"/>
      <c r="S338" s="612"/>
      <c r="T338" s="614"/>
      <c r="U338" s="615"/>
      <c r="V338" s="974">
        <f>REGV!AI338</f>
        <v>137.51938528649794</v>
      </c>
      <c r="W338" s="615"/>
      <c r="X338" s="607"/>
      <c r="Y338" s="608"/>
      <c r="Z338" s="609"/>
      <c r="AA338" s="566"/>
      <c r="AB338" s="1373"/>
      <c r="AC338" s="612"/>
      <c r="AD338" s="612"/>
      <c r="AE338" s="613"/>
      <c r="AF338" s="612"/>
      <c r="AG338" s="614"/>
      <c r="AH338" s="615"/>
      <c r="AI338" s="975">
        <f>REGV!BJ338</f>
        <v>1057.2051044873899</v>
      </c>
      <c r="AJ338" s="615"/>
      <c r="AK338" s="607"/>
      <c r="AL338" s="608"/>
      <c r="AM338" s="609"/>
      <c r="AN338" s="566"/>
      <c r="AO338" s="566"/>
    </row>
    <row r="339" spans="1:41" s="567" customFormat="1" ht="13.8" x14ac:dyDescent="0.25">
      <c r="A339" s="983">
        <f>REGV!A339</f>
        <v>2021.05</v>
      </c>
      <c r="B339" s="612"/>
      <c r="C339" s="612"/>
      <c r="D339" s="612"/>
      <c r="E339" s="613"/>
      <c r="F339" s="612"/>
      <c r="G339" s="614"/>
      <c r="H339" s="615"/>
      <c r="I339" s="974">
        <f>REGV!H339</f>
        <v>34.300025874826353</v>
      </c>
      <c r="J339" s="615"/>
      <c r="K339" s="607"/>
      <c r="L339" s="608"/>
      <c r="M339" s="609"/>
      <c r="N339" s="566"/>
      <c r="O339" s="1373"/>
      <c r="P339" s="612"/>
      <c r="Q339" s="612"/>
      <c r="R339" s="613"/>
      <c r="S339" s="612"/>
      <c r="T339" s="614"/>
      <c r="U339" s="615"/>
      <c r="V339" s="974">
        <f>REGV!AI339</f>
        <v>130.40692347784477</v>
      </c>
      <c r="W339" s="615"/>
      <c r="X339" s="607"/>
      <c r="Y339" s="608"/>
      <c r="Z339" s="609"/>
      <c r="AA339" s="566"/>
      <c r="AB339" s="1373"/>
      <c r="AC339" s="612"/>
      <c r="AD339" s="612"/>
      <c r="AE339" s="613"/>
      <c r="AF339" s="612"/>
      <c r="AG339" s="614"/>
      <c r="AH339" s="615"/>
      <c r="AI339" s="975">
        <f>REGV!BJ339</f>
        <v>1077.5203344554857</v>
      </c>
      <c r="AJ339" s="615"/>
      <c r="AK339" s="607"/>
      <c r="AL339" s="608"/>
      <c r="AM339" s="609"/>
      <c r="AN339" s="566"/>
      <c r="AO339" s="566"/>
    </row>
    <row r="340" spans="1:41" s="567" customFormat="1" ht="13.8" x14ac:dyDescent="0.25">
      <c r="A340" s="983">
        <f>REGV!A340</f>
        <v>2021.06</v>
      </c>
      <c r="B340" s="612"/>
      <c r="C340" s="612"/>
      <c r="D340" s="612"/>
      <c r="E340" s="613"/>
      <c r="F340" s="612"/>
      <c r="G340" s="614"/>
      <c r="H340" s="615"/>
      <c r="I340" s="974">
        <f>REGV!H340</f>
        <v>33.887943983693269</v>
      </c>
      <c r="J340" s="615"/>
      <c r="K340" s="607"/>
      <c r="L340" s="608"/>
      <c r="M340" s="609"/>
      <c r="N340" s="566"/>
      <c r="O340" s="1373"/>
      <c r="P340" s="612"/>
      <c r="Q340" s="612"/>
      <c r="R340" s="613"/>
      <c r="S340" s="612"/>
      <c r="T340" s="614"/>
      <c r="U340" s="615"/>
      <c r="V340" s="974">
        <f>REGV!AI340</f>
        <v>133.14137292023236</v>
      </c>
      <c r="W340" s="615"/>
      <c r="X340" s="607"/>
      <c r="Y340" s="608"/>
      <c r="Z340" s="609"/>
      <c r="AA340" s="566"/>
      <c r="AB340" s="1373"/>
      <c r="AC340" s="612"/>
      <c r="AD340" s="612"/>
      <c r="AE340" s="613"/>
      <c r="AF340" s="612"/>
      <c r="AG340" s="614"/>
      <c r="AH340" s="615"/>
      <c r="AI340" s="975">
        <f>REGV!BJ340</f>
        <v>1110.272914255559</v>
      </c>
      <c r="AJ340" s="615"/>
      <c r="AK340" s="607"/>
      <c r="AL340" s="608"/>
      <c r="AM340" s="609"/>
      <c r="AN340" s="566"/>
      <c r="AO340" s="566"/>
    </row>
    <row r="341" spans="1:41" s="567" customFormat="1" ht="13.8" x14ac:dyDescent="0.25">
      <c r="A341" s="983">
        <f>REGV!A341</f>
        <v>2021.07</v>
      </c>
      <c r="B341" s="612"/>
      <c r="C341" s="612"/>
      <c r="D341" s="612"/>
      <c r="E341" s="613"/>
      <c r="F341" s="612"/>
      <c r="G341" s="614"/>
      <c r="H341" s="615"/>
      <c r="I341" s="974">
        <f>REGV!H341</f>
        <v>31.137129545026525</v>
      </c>
      <c r="J341" s="615"/>
      <c r="K341" s="607"/>
      <c r="L341" s="608"/>
      <c r="M341" s="609"/>
      <c r="N341" s="566"/>
      <c r="O341" s="1373"/>
      <c r="P341" s="612"/>
      <c r="Q341" s="612"/>
      <c r="R341" s="613"/>
      <c r="S341" s="612"/>
      <c r="T341" s="614"/>
      <c r="U341" s="615"/>
      <c r="V341" s="974">
        <f>REGV!AI341</f>
        <v>132.66969013222288</v>
      </c>
      <c r="W341" s="615"/>
      <c r="X341" s="607"/>
      <c r="Y341" s="608"/>
      <c r="Z341" s="609"/>
      <c r="AA341" s="566"/>
      <c r="AB341" s="1373"/>
      <c r="AC341" s="612"/>
      <c r="AD341" s="612"/>
      <c r="AE341" s="613"/>
      <c r="AF341" s="612"/>
      <c r="AG341" s="614"/>
      <c r="AH341" s="615"/>
      <c r="AI341" s="975">
        <f>REGV!BJ341</f>
        <v>1082.2975981058871</v>
      </c>
      <c r="AJ341" s="615"/>
      <c r="AK341" s="607"/>
      <c r="AL341" s="608"/>
      <c r="AM341" s="609"/>
      <c r="AN341" s="566"/>
      <c r="AO341" s="566"/>
    </row>
    <row r="342" spans="1:41" s="567" customFormat="1" ht="13.8" x14ac:dyDescent="0.25">
      <c r="A342" s="983">
        <f>REGV!A342</f>
        <v>2021.08</v>
      </c>
      <c r="B342" s="612"/>
      <c r="C342" s="612"/>
      <c r="D342" s="612"/>
      <c r="E342" s="613"/>
      <c r="F342" s="612"/>
      <c r="G342" s="614"/>
      <c r="H342" s="615"/>
      <c r="I342" s="974">
        <f>REGV!H342</f>
        <v>29.690522546549332</v>
      </c>
      <c r="J342" s="615"/>
      <c r="K342" s="607"/>
      <c r="L342" s="608"/>
      <c r="M342" s="609"/>
      <c r="N342" s="566"/>
      <c r="O342" s="1373"/>
      <c r="P342" s="612"/>
      <c r="Q342" s="612"/>
      <c r="R342" s="613"/>
      <c r="S342" s="612"/>
      <c r="T342" s="614"/>
      <c r="U342" s="615"/>
      <c r="V342" s="974">
        <f>REGV!AI342</f>
        <v>135.54142924557041</v>
      </c>
      <c r="W342" s="615"/>
      <c r="X342" s="607"/>
      <c r="Y342" s="608"/>
      <c r="Z342" s="609"/>
      <c r="AA342" s="566"/>
      <c r="AB342" s="1373"/>
      <c r="AC342" s="612"/>
      <c r="AD342" s="612"/>
      <c r="AE342" s="613"/>
      <c r="AF342" s="612"/>
      <c r="AG342" s="614"/>
      <c r="AH342" s="615"/>
      <c r="AI342" s="975">
        <f>REGV!BJ342</f>
        <v>1082.4668867993264</v>
      </c>
      <c r="AJ342" s="615"/>
      <c r="AK342" s="607"/>
      <c r="AL342" s="608"/>
      <c r="AM342" s="609"/>
      <c r="AN342" s="566"/>
      <c r="AO342" s="566"/>
    </row>
    <row r="343" spans="1:41" s="567" customFormat="1" ht="13.8" x14ac:dyDescent="0.25">
      <c r="A343" s="983">
        <f>REGV!A343</f>
        <v>2021.09</v>
      </c>
      <c r="B343" s="612"/>
      <c r="C343" s="612"/>
      <c r="D343" s="612"/>
      <c r="E343" s="613"/>
      <c r="F343" s="612"/>
      <c r="G343" s="614"/>
      <c r="H343" s="615"/>
      <c r="I343" s="974">
        <f>REGV!H343</f>
        <v>29.586246332452419</v>
      </c>
      <c r="J343" s="615"/>
      <c r="K343" s="607"/>
      <c r="L343" s="608"/>
      <c r="M343" s="609"/>
      <c r="N343" s="566"/>
      <c r="O343" s="1373"/>
      <c r="P343" s="612"/>
      <c r="Q343" s="612"/>
      <c r="R343" s="613"/>
      <c r="S343" s="612"/>
      <c r="T343" s="614"/>
      <c r="U343" s="615"/>
      <c r="V343" s="974">
        <f>REGV!AI343</f>
        <v>142.19330727129272</v>
      </c>
      <c r="W343" s="615"/>
      <c r="X343" s="607"/>
      <c r="Y343" s="608"/>
      <c r="Z343" s="609"/>
      <c r="AA343" s="566"/>
      <c r="AB343" s="1373"/>
      <c r="AC343" s="612"/>
      <c r="AD343" s="612"/>
      <c r="AE343" s="613"/>
      <c r="AF343" s="612"/>
      <c r="AG343" s="614"/>
      <c r="AH343" s="615"/>
      <c r="AI343" s="975">
        <f>REGV!BJ343</f>
        <v>1131.5274571014556</v>
      </c>
      <c r="AJ343" s="615"/>
      <c r="AK343" s="607"/>
      <c r="AL343" s="608"/>
      <c r="AM343" s="609"/>
      <c r="AN343" s="566"/>
      <c r="AO343" s="566"/>
    </row>
    <row r="344" spans="1:41" s="567" customFormat="1" ht="13.8" x14ac:dyDescent="0.25">
      <c r="A344" s="983">
        <f>REGV!A344</f>
        <v>2021.1</v>
      </c>
      <c r="B344" s="612"/>
      <c r="C344" s="612"/>
      <c r="D344" s="612"/>
      <c r="E344" s="613"/>
      <c r="F344" s="612"/>
      <c r="G344" s="614"/>
      <c r="H344" s="615"/>
      <c r="I344" s="974">
        <f>REGV!H344</f>
        <v>29.381193832703957</v>
      </c>
      <c r="J344" s="615"/>
      <c r="K344" s="607"/>
      <c r="L344" s="608"/>
      <c r="M344" s="609"/>
      <c r="N344" s="566"/>
      <c r="O344" s="1373"/>
      <c r="P344" s="612"/>
      <c r="Q344" s="612"/>
      <c r="R344" s="613"/>
      <c r="S344" s="612"/>
      <c r="T344" s="614"/>
      <c r="U344" s="615"/>
      <c r="V344" s="974">
        <f>REGV!AI344</f>
        <v>141.09680358944399</v>
      </c>
      <c r="W344" s="615"/>
      <c r="X344" s="607"/>
      <c r="Y344" s="608"/>
      <c r="Z344" s="609"/>
      <c r="AA344" s="566"/>
      <c r="AB344" s="1373"/>
      <c r="AC344" s="612"/>
      <c r="AD344" s="612"/>
      <c r="AE344" s="613"/>
      <c r="AF344" s="612"/>
      <c r="AG344" s="614"/>
      <c r="AH344" s="615"/>
      <c r="AI344" s="975">
        <f>REGV!BJ344</f>
        <v>1189.6563903215424</v>
      </c>
      <c r="AJ344" s="615"/>
      <c r="AK344" s="607"/>
      <c r="AL344" s="608"/>
      <c r="AM344" s="609"/>
      <c r="AN344" s="566"/>
      <c r="AO344" s="566"/>
    </row>
    <row r="345" spans="1:41" s="567" customFormat="1" ht="13.8" x14ac:dyDescent="0.25">
      <c r="A345" s="983">
        <f>REGV!A345</f>
        <v>2021.11</v>
      </c>
      <c r="B345" s="612"/>
      <c r="C345" s="612"/>
      <c r="D345" s="612"/>
      <c r="E345" s="613"/>
      <c r="F345" s="612"/>
      <c r="G345" s="614"/>
      <c r="H345" s="615"/>
      <c r="I345" s="974">
        <f>REGV!H345</f>
        <v>29.857558510961919</v>
      </c>
      <c r="J345" s="615"/>
      <c r="K345" s="607"/>
      <c r="L345" s="608"/>
      <c r="M345" s="609"/>
      <c r="N345" s="566"/>
      <c r="O345" s="1373"/>
      <c r="P345" s="612"/>
      <c r="Q345" s="612"/>
      <c r="R345" s="613"/>
      <c r="S345" s="612"/>
      <c r="T345" s="614"/>
      <c r="U345" s="615"/>
      <c r="V345" s="974">
        <f>REGV!AI345</f>
        <v>142.11253836617902</v>
      </c>
      <c r="W345" s="615"/>
      <c r="X345" s="607"/>
      <c r="Y345" s="608"/>
      <c r="Z345" s="609"/>
      <c r="AA345" s="566"/>
      <c r="AB345" s="1373"/>
      <c r="AC345" s="612"/>
      <c r="AD345" s="612"/>
      <c r="AE345" s="613"/>
      <c r="AF345" s="612"/>
      <c r="AG345" s="614"/>
      <c r="AH345" s="615"/>
      <c r="AI345" s="975">
        <f>REGV!BJ345</f>
        <v>1258.2231530898525</v>
      </c>
      <c r="AJ345" s="615"/>
      <c r="AK345" s="607"/>
      <c r="AL345" s="608"/>
      <c r="AM345" s="609"/>
      <c r="AN345" s="566"/>
      <c r="AO345" s="566"/>
    </row>
    <row r="346" spans="1:41" s="567" customFormat="1" ht="13.8" x14ac:dyDescent="0.25">
      <c r="A346" s="983">
        <f>REGV!A346</f>
        <v>2021.12</v>
      </c>
      <c r="B346" s="612"/>
      <c r="C346" s="612"/>
      <c r="D346" s="612"/>
      <c r="E346" s="613"/>
      <c r="F346" s="612"/>
      <c r="G346" s="614"/>
      <c r="H346" s="615"/>
      <c r="I346" s="974">
        <f>REGV!H346</f>
        <v>30.756866927656077</v>
      </c>
      <c r="J346" s="615"/>
      <c r="K346" s="607"/>
      <c r="L346" s="608"/>
      <c r="M346" s="609"/>
      <c r="N346" s="566"/>
      <c r="O346" s="1373"/>
      <c r="P346" s="612"/>
      <c r="Q346" s="612"/>
      <c r="R346" s="613"/>
      <c r="S346" s="612"/>
      <c r="T346" s="614"/>
      <c r="U346" s="615"/>
      <c r="V346" s="974">
        <f>REGV!AI346</f>
        <v>143.70841790588645</v>
      </c>
      <c r="W346" s="615"/>
      <c r="X346" s="607"/>
      <c r="Y346" s="608"/>
      <c r="Z346" s="609"/>
      <c r="AA346" s="566"/>
      <c r="AB346" s="1373"/>
      <c r="AC346" s="612"/>
      <c r="AD346" s="612"/>
      <c r="AE346" s="613"/>
      <c r="AF346" s="612"/>
      <c r="AG346" s="614"/>
      <c r="AH346" s="615"/>
      <c r="AI346" s="975">
        <f>REGV!BJ346</f>
        <v>1249.8433114287986</v>
      </c>
      <c r="AJ346" s="615"/>
      <c r="AK346" s="607"/>
      <c r="AL346" s="608"/>
      <c r="AM346" s="609"/>
      <c r="AN346" s="566"/>
      <c r="AO346" s="566"/>
    </row>
    <row r="347" spans="1:41" s="567" customFormat="1" ht="13.8" x14ac:dyDescent="0.25">
      <c r="A347" s="983">
        <f>REGV!A347</f>
        <v>2022.01</v>
      </c>
      <c r="B347" s="612"/>
      <c r="C347" s="612"/>
      <c r="D347" s="612"/>
      <c r="E347" s="613"/>
      <c r="F347" s="612"/>
      <c r="G347" s="614"/>
      <c r="H347" s="615"/>
      <c r="I347" s="974">
        <f>REGV!H347</f>
        <v>32.261654584053076</v>
      </c>
      <c r="J347" s="615"/>
      <c r="K347" s="607"/>
      <c r="L347" s="608"/>
      <c r="M347" s="609"/>
      <c r="N347" s="566"/>
      <c r="O347" s="1373"/>
      <c r="P347" s="612"/>
      <c r="Q347" s="612"/>
      <c r="R347" s="613"/>
      <c r="S347" s="612"/>
      <c r="T347" s="614"/>
      <c r="U347" s="615"/>
      <c r="V347" s="974">
        <f>REGV!AI347</f>
        <v>139.72361696873219</v>
      </c>
      <c r="W347" s="615"/>
      <c r="X347" s="607"/>
      <c r="Y347" s="608"/>
      <c r="Z347" s="609"/>
      <c r="AA347" s="566"/>
      <c r="AB347" s="1373"/>
      <c r="AC347" s="612"/>
      <c r="AD347" s="612"/>
      <c r="AE347" s="613"/>
      <c r="AF347" s="612"/>
      <c r="AG347" s="614"/>
      <c r="AH347" s="615"/>
      <c r="AI347" s="975">
        <f>REGV!BJ347</f>
        <v>1212.5530146229539</v>
      </c>
      <c r="AJ347" s="615"/>
      <c r="AK347" s="607"/>
      <c r="AL347" s="608"/>
      <c r="AM347" s="609"/>
      <c r="AN347" s="566"/>
      <c r="AO347" s="566"/>
    </row>
    <row r="348" spans="1:41" s="567" customFormat="1" ht="13.8" x14ac:dyDescent="0.25">
      <c r="A348" s="983">
        <f>REGV!A348</f>
        <v>2022.02</v>
      </c>
      <c r="B348" s="612"/>
      <c r="C348" s="612"/>
      <c r="D348" s="612"/>
      <c r="E348" s="613"/>
      <c r="F348" s="612"/>
      <c r="G348" s="614"/>
      <c r="H348" s="615"/>
      <c r="I348" s="974">
        <f>REGV!H348</f>
        <v>33.626342793726309</v>
      </c>
      <c r="J348" s="615"/>
      <c r="K348" s="607"/>
      <c r="L348" s="608"/>
      <c r="M348" s="609"/>
      <c r="N348" s="566"/>
      <c r="O348" s="1373"/>
      <c r="P348" s="612"/>
      <c r="Q348" s="612"/>
      <c r="R348" s="613"/>
      <c r="S348" s="612"/>
      <c r="T348" s="614"/>
      <c r="U348" s="615"/>
      <c r="V348" s="974">
        <f>REGV!AI348</f>
        <v>139.19486291712678</v>
      </c>
      <c r="W348" s="615"/>
      <c r="X348" s="607"/>
      <c r="Y348" s="608"/>
      <c r="Z348" s="609"/>
      <c r="AA348" s="566"/>
      <c r="AB348" s="1373"/>
      <c r="AC348" s="612"/>
      <c r="AD348" s="612"/>
      <c r="AE348" s="613"/>
      <c r="AF348" s="612"/>
      <c r="AG348" s="614"/>
      <c r="AH348" s="615"/>
      <c r="AI348" s="975">
        <f>REGV!BJ348</f>
        <v>1243.4652988342032</v>
      </c>
      <c r="AJ348" s="615"/>
      <c r="AK348" s="607"/>
      <c r="AL348" s="608"/>
      <c r="AM348" s="609"/>
      <c r="AN348" s="566"/>
      <c r="AO348" s="566"/>
    </row>
    <row r="349" spans="1:41" s="567" customFormat="1" ht="13.8" x14ac:dyDescent="0.25">
      <c r="A349" s="983">
        <f>REGV!A349</f>
        <v>2022.03</v>
      </c>
      <c r="B349" s="612"/>
      <c r="C349" s="612"/>
      <c r="D349" s="612"/>
      <c r="E349" s="613"/>
      <c r="F349" s="612"/>
      <c r="G349" s="614"/>
      <c r="H349" s="615"/>
      <c r="I349" s="974">
        <f>REGV!H349</f>
        <v>34.276067194457681</v>
      </c>
      <c r="J349" s="615"/>
      <c r="K349" s="607"/>
      <c r="L349" s="608"/>
      <c r="M349" s="609"/>
      <c r="N349" s="566"/>
      <c r="O349" s="1373"/>
      <c r="P349" s="612"/>
      <c r="Q349" s="612"/>
      <c r="R349" s="613"/>
      <c r="S349" s="612"/>
      <c r="T349" s="614"/>
      <c r="U349" s="615"/>
      <c r="V349" s="974">
        <f>REGV!AI349</f>
        <v>142.28316834017375</v>
      </c>
      <c r="W349" s="615"/>
      <c r="X349" s="607"/>
      <c r="Y349" s="608"/>
      <c r="Z349" s="609"/>
      <c r="AA349" s="566"/>
      <c r="AB349" s="1373"/>
      <c r="AC349" s="612"/>
      <c r="AD349" s="612"/>
      <c r="AE349" s="613"/>
      <c r="AF349" s="612"/>
      <c r="AG349" s="614"/>
      <c r="AH349" s="615"/>
      <c r="AI349" s="975">
        <f>REGV!BJ349</f>
        <v>1260.2765405342548</v>
      </c>
      <c r="AJ349" s="615"/>
      <c r="AK349" s="607"/>
      <c r="AL349" s="608"/>
      <c r="AM349" s="609"/>
      <c r="AN349" s="566"/>
      <c r="AO349" s="566"/>
    </row>
    <row r="350" spans="1:41" s="567" customFormat="1" ht="13.8" x14ac:dyDescent="0.25">
      <c r="A350" s="983">
        <f>REGV!A350</f>
        <v>2022.04</v>
      </c>
      <c r="B350" s="612"/>
      <c r="C350" s="612"/>
      <c r="D350" s="612"/>
      <c r="E350" s="613"/>
      <c r="F350" s="612"/>
      <c r="G350" s="614"/>
      <c r="H350" s="615"/>
      <c r="I350" s="974">
        <f>REGV!H350</f>
        <v>35.299834286354084</v>
      </c>
      <c r="J350" s="615"/>
      <c r="K350" s="607"/>
      <c r="L350" s="608"/>
      <c r="M350" s="609"/>
      <c r="N350" s="566"/>
      <c r="O350" s="1373"/>
      <c r="P350" s="612"/>
      <c r="Q350" s="612"/>
      <c r="R350" s="613"/>
      <c r="S350" s="612"/>
      <c r="T350" s="614"/>
      <c r="U350" s="615"/>
      <c r="V350" s="974">
        <f>REGV!AI350</f>
        <v>146.13174502789002</v>
      </c>
      <c r="W350" s="615"/>
      <c r="X350" s="607"/>
      <c r="Y350" s="608"/>
      <c r="Z350" s="609"/>
      <c r="AA350" s="566"/>
      <c r="AB350" s="1373"/>
      <c r="AC350" s="612"/>
      <c r="AD350" s="612"/>
      <c r="AE350" s="613"/>
      <c r="AF350" s="612"/>
      <c r="AG350" s="614"/>
      <c r="AH350" s="615"/>
      <c r="AI350" s="975">
        <f>REGV!BJ350</f>
        <v>1270.0586394264935</v>
      </c>
      <c r="AJ350" s="615"/>
      <c r="AK350" s="607"/>
      <c r="AL350" s="608"/>
      <c r="AM350" s="609"/>
      <c r="AN350" s="566"/>
      <c r="AO350" s="566"/>
    </row>
    <row r="351" spans="1:41" s="567" customFormat="1" ht="13.8" x14ac:dyDescent="0.25">
      <c r="A351" s="983">
        <f>REGV!A351</f>
        <v>2022.05</v>
      </c>
      <c r="B351" s="612"/>
      <c r="C351" s="612"/>
      <c r="D351" s="612"/>
      <c r="E351" s="613"/>
      <c r="F351" s="612"/>
      <c r="G351" s="614"/>
      <c r="H351" s="615"/>
      <c r="I351" s="974">
        <f>REGV!H351</f>
        <v>35.667427306035002</v>
      </c>
      <c r="J351" s="615"/>
      <c r="K351" s="607"/>
      <c r="L351" s="608"/>
      <c r="M351" s="609"/>
      <c r="N351" s="566"/>
      <c r="O351" s="1373"/>
      <c r="P351" s="612"/>
      <c r="Q351" s="612"/>
      <c r="R351" s="613"/>
      <c r="S351" s="612"/>
      <c r="T351" s="614"/>
      <c r="U351" s="615"/>
      <c r="V351" s="974">
        <f>REGV!AI351</f>
        <v>147.79795401851888</v>
      </c>
      <c r="W351" s="615"/>
      <c r="X351" s="607"/>
      <c r="Y351" s="608"/>
      <c r="Z351" s="609"/>
      <c r="AA351" s="566"/>
      <c r="AB351" s="1373"/>
      <c r="AC351" s="612"/>
      <c r="AD351" s="612"/>
      <c r="AE351" s="613"/>
      <c r="AF351" s="612"/>
      <c r="AG351" s="614"/>
      <c r="AH351" s="615"/>
      <c r="AI351" s="975">
        <f>REGV!BJ351</f>
        <v>1301.2568803519164</v>
      </c>
      <c r="AJ351" s="615"/>
      <c r="AK351" s="607"/>
      <c r="AL351" s="608"/>
      <c r="AM351" s="609"/>
      <c r="AN351" s="566"/>
      <c r="AO351" s="566"/>
    </row>
    <row r="352" spans="1:41" s="567" customFormat="1" ht="13.8" x14ac:dyDescent="0.25">
      <c r="A352" s="983">
        <f>REGV!A352</f>
        <v>2022.06</v>
      </c>
      <c r="B352" s="612"/>
      <c r="C352" s="612"/>
      <c r="D352" s="612"/>
      <c r="E352" s="613"/>
      <c r="F352" s="612"/>
      <c r="G352" s="614"/>
      <c r="H352" s="615"/>
      <c r="I352" s="974">
        <f>REGV!H352</f>
        <v>35.206190926500007</v>
      </c>
      <c r="J352" s="615"/>
      <c r="K352" s="607"/>
      <c r="L352" s="608"/>
      <c r="M352" s="609"/>
      <c r="N352" s="566"/>
      <c r="O352" s="1373"/>
      <c r="P352" s="612"/>
      <c r="Q352" s="612"/>
      <c r="R352" s="613"/>
      <c r="S352" s="612"/>
      <c r="T352" s="614"/>
      <c r="U352" s="615"/>
      <c r="V352" s="974">
        <f>REGV!AI352</f>
        <v>142.3530894116883</v>
      </c>
      <c r="W352" s="615"/>
      <c r="X352" s="607"/>
      <c r="Y352" s="608"/>
      <c r="Z352" s="609"/>
      <c r="AA352" s="566"/>
      <c r="AB352" s="1373"/>
      <c r="AC352" s="612"/>
      <c r="AD352" s="612"/>
      <c r="AE352" s="613"/>
      <c r="AF352" s="612"/>
      <c r="AG352" s="614"/>
      <c r="AH352" s="615"/>
      <c r="AI352" s="975">
        <f>REGV!BJ352</f>
        <v>1303.4777023628412</v>
      </c>
      <c r="AJ352" s="615"/>
      <c r="AK352" s="607"/>
      <c r="AL352" s="608"/>
      <c r="AM352" s="609"/>
      <c r="AN352" s="566"/>
      <c r="AO352" s="566"/>
    </row>
    <row r="353" spans="1:41" s="567" customFormat="1" ht="13.8" x14ac:dyDescent="0.25">
      <c r="A353" s="983">
        <f>REGV!A353</f>
        <v>2022.07</v>
      </c>
      <c r="B353" s="612"/>
      <c r="C353" s="612"/>
      <c r="D353" s="612"/>
      <c r="E353" s="613"/>
      <c r="F353" s="612"/>
      <c r="G353" s="614"/>
      <c r="H353" s="615"/>
      <c r="I353" s="974">
        <f>REGV!H353</f>
        <v>35.168780506605017</v>
      </c>
      <c r="J353" s="615"/>
      <c r="K353" s="607"/>
      <c r="L353" s="608"/>
      <c r="M353" s="609"/>
      <c r="N353" s="566"/>
      <c r="O353" s="1373"/>
      <c r="P353" s="612"/>
      <c r="Q353" s="612"/>
      <c r="R353" s="613"/>
      <c r="S353" s="612"/>
      <c r="T353" s="614"/>
      <c r="U353" s="615"/>
      <c r="V353" s="974">
        <f>REGV!AI353</f>
        <v>131.10258134095312</v>
      </c>
      <c r="W353" s="615"/>
      <c r="X353" s="607"/>
      <c r="Y353" s="608"/>
      <c r="Z353" s="609"/>
      <c r="AA353" s="566"/>
      <c r="AB353" s="1373"/>
      <c r="AC353" s="612"/>
      <c r="AD353" s="612"/>
      <c r="AE353" s="613"/>
      <c r="AF353" s="612"/>
      <c r="AG353" s="614"/>
      <c r="AH353" s="615"/>
      <c r="AI353" s="975">
        <f>REGV!BJ353</f>
        <v>1288.0150263677363</v>
      </c>
      <c r="AJ353" s="615"/>
      <c r="AK353" s="607"/>
      <c r="AL353" s="608"/>
      <c r="AM353" s="609"/>
      <c r="AN353" s="566"/>
      <c r="AO353" s="566"/>
    </row>
    <row r="354" spans="1:41" s="567" customFormat="1" ht="13.8" x14ac:dyDescent="0.25">
      <c r="A354" s="983">
        <f>REGV!A354</f>
        <v>2022.08</v>
      </c>
      <c r="B354" s="612"/>
      <c r="C354" s="612"/>
      <c r="D354" s="612"/>
      <c r="E354" s="613"/>
      <c r="F354" s="612"/>
      <c r="G354" s="614"/>
      <c r="H354" s="615"/>
      <c r="I354" s="974">
        <f>REGV!H354</f>
        <v>34.415121814655677</v>
      </c>
      <c r="J354" s="615"/>
      <c r="K354" s="607"/>
      <c r="L354" s="608"/>
      <c r="M354" s="609"/>
      <c r="N354" s="566"/>
      <c r="O354" s="1373"/>
      <c r="P354" s="612"/>
      <c r="Q354" s="612"/>
      <c r="R354" s="613"/>
      <c r="S354" s="612"/>
      <c r="T354" s="614"/>
      <c r="U354" s="615"/>
      <c r="V354" s="974">
        <f>REGV!AI354</f>
        <v>122.06874311371197</v>
      </c>
      <c r="W354" s="615"/>
      <c r="X354" s="607"/>
      <c r="Y354" s="608"/>
      <c r="Z354" s="609"/>
      <c r="AA354" s="566"/>
      <c r="AB354" s="1373"/>
      <c r="AC354" s="612"/>
      <c r="AD354" s="612"/>
      <c r="AE354" s="613"/>
      <c r="AF354" s="612"/>
      <c r="AG354" s="614"/>
      <c r="AH354" s="615"/>
      <c r="AI354" s="975">
        <f>REGV!BJ354</f>
        <v>1269.3740568278849</v>
      </c>
      <c r="AJ354" s="615"/>
      <c r="AK354" s="607"/>
      <c r="AL354" s="608"/>
      <c r="AM354" s="609"/>
      <c r="AN354" s="566"/>
      <c r="AO354" s="566"/>
    </row>
    <row r="355" spans="1:41" s="567" customFormat="1" ht="13.8" x14ac:dyDescent="0.25">
      <c r="A355" s="983">
        <f>REGV!A355</f>
        <v>2022.09</v>
      </c>
      <c r="B355" s="612"/>
      <c r="C355" s="612"/>
      <c r="D355" s="612"/>
      <c r="E355" s="613"/>
      <c r="F355" s="612"/>
      <c r="G355" s="614"/>
      <c r="H355" s="615"/>
      <c r="I355" s="974">
        <f>REGV!H355</f>
        <v>33.081843579917461</v>
      </c>
      <c r="J355" s="615"/>
      <c r="K355" s="607"/>
      <c r="L355" s="608"/>
      <c r="M355" s="609"/>
      <c r="N355" s="566"/>
      <c r="O355" s="1373"/>
      <c r="P355" s="612"/>
      <c r="Q355" s="612"/>
      <c r="R355" s="613"/>
      <c r="S355" s="612"/>
      <c r="T355" s="614"/>
      <c r="U355" s="615"/>
      <c r="V355" s="974">
        <f>REGV!AI355</f>
        <v>120.27303333434635</v>
      </c>
      <c r="W355" s="615"/>
      <c r="X355" s="607"/>
      <c r="Y355" s="608"/>
      <c r="Z355" s="609"/>
      <c r="AA355" s="566"/>
      <c r="AB355" s="1373"/>
      <c r="AC355" s="612"/>
      <c r="AD355" s="612"/>
      <c r="AE355" s="613"/>
      <c r="AF355" s="612"/>
      <c r="AG355" s="614"/>
      <c r="AH355" s="615"/>
      <c r="AI355" s="975">
        <f>REGV!BJ355</f>
        <v>1220.282870485277</v>
      </c>
      <c r="AJ355" s="615"/>
      <c r="AK355" s="607"/>
      <c r="AL355" s="608"/>
      <c r="AM355" s="609"/>
      <c r="AN355" s="566"/>
      <c r="AO355" s="566"/>
    </row>
    <row r="356" spans="1:41" s="567" customFormat="1" ht="13.8" x14ac:dyDescent="0.25">
      <c r="A356" s="983">
        <f>REGV!A356</f>
        <v>2022.1</v>
      </c>
      <c r="B356" s="612"/>
      <c r="C356" s="612"/>
      <c r="D356" s="612"/>
      <c r="E356" s="613"/>
      <c r="F356" s="612"/>
      <c r="G356" s="614"/>
      <c r="H356" s="615"/>
      <c r="I356" s="974">
        <f>REGV!H356</f>
        <v>33.390693495411355</v>
      </c>
      <c r="J356" s="615"/>
      <c r="K356" s="607"/>
      <c r="L356" s="608"/>
      <c r="M356" s="609"/>
      <c r="N356" s="566"/>
      <c r="O356" s="1373"/>
      <c r="P356" s="612"/>
      <c r="Q356" s="612"/>
      <c r="R356" s="613"/>
      <c r="S356" s="612"/>
      <c r="T356" s="614"/>
      <c r="U356" s="615"/>
      <c r="V356" s="974">
        <f>REGV!AI356</f>
        <v>121.15817692122664</v>
      </c>
      <c r="W356" s="615"/>
      <c r="X356" s="607"/>
      <c r="Y356" s="608"/>
      <c r="Z356" s="609"/>
      <c r="AA356" s="566"/>
      <c r="AB356" s="1373"/>
      <c r="AC356" s="612"/>
      <c r="AD356" s="612"/>
      <c r="AE356" s="613"/>
      <c r="AF356" s="612"/>
      <c r="AG356" s="614"/>
      <c r="AH356" s="615"/>
      <c r="AI356" s="975">
        <f>REGV!BJ356</f>
        <v>1149.4180193215839</v>
      </c>
      <c r="AJ356" s="615"/>
      <c r="AK356" s="607"/>
      <c r="AL356" s="608"/>
      <c r="AM356" s="609"/>
      <c r="AN356" s="566"/>
      <c r="AO356" s="566"/>
    </row>
    <row r="357" spans="1:41" s="567" customFormat="1" ht="13.8" x14ac:dyDescent="0.25">
      <c r="A357" s="983">
        <f>REGV!A357</f>
        <v>2022.11</v>
      </c>
      <c r="B357" s="612"/>
      <c r="C357" s="612"/>
      <c r="D357" s="612"/>
      <c r="E357" s="613"/>
      <c r="F357" s="612"/>
      <c r="G357" s="614"/>
      <c r="H357" s="615"/>
      <c r="I357" s="974">
        <f>REGV!H357</f>
        <v>35.029474351657583</v>
      </c>
      <c r="J357" s="615"/>
      <c r="K357" s="607"/>
      <c r="L357" s="608"/>
      <c r="M357" s="609"/>
      <c r="N357" s="566"/>
      <c r="O357" s="1373"/>
      <c r="P357" s="612"/>
      <c r="Q357" s="612"/>
      <c r="R357" s="613"/>
      <c r="S357" s="612"/>
      <c r="T357" s="614"/>
      <c r="U357" s="615"/>
      <c r="V357" s="974">
        <f>REGV!AI357</f>
        <v>120.23407208524164</v>
      </c>
      <c r="W357" s="615"/>
      <c r="X357" s="607"/>
      <c r="Y357" s="608"/>
      <c r="Z357" s="609"/>
      <c r="AA357" s="566"/>
      <c r="AB357" s="1373"/>
      <c r="AC357" s="612"/>
      <c r="AD357" s="612"/>
      <c r="AE357" s="613"/>
      <c r="AF357" s="612"/>
      <c r="AG357" s="614"/>
      <c r="AH357" s="615"/>
      <c r="AI357" s="975">
        <f>REGV!BJ357</f>
        <v>1101.1484341891985</v>
      </c>
      <c r="AJ357" s="615"/>
      <c r="AK357" s="607"/>
      <c r="AL357" s="608"/>
      <c r="AM357" s="609"/>
      <c r="AN357" s="566"/>
      <c r="AO357" s="566"/>
    </row>
    <row r="358" spans="1:41" s="567" customFormat="1" ht="13.8" x14ac:dyDescent="0.25">
      <c r="A358" s="983">
        <f>REGV!A358</f>
        <v>2022.12</v>
      </c>
      <c r="B358" s="612"/>
      <c r="C358" s="612"/>
      <c r="D358" s="612"/>
      <c r="E358" s="613"/>
      <c r="F358" s="612"/>
      <c r="G358" s="614"/>
      <c r="H358" s="615"/>
      <c r="I358" s="974">
        <f>REGV!H358</f>
        <v>35.970804130830537</v>
      </c>
      <c r="J358" s="615"/>
      <c r="K358" s="607"/>
      <c r="L358" s="608"/>
      <c r="M358" s="609"/>
      <c r="N358" s="566"/>
      <c r="O358" s="1373"/>
      <c r="P358" s="612"/>
      <c r="Q358" s="612"/>
      <c r="R358" s="613"/>
      <c r="S358" s="612"/>
      <c r="T358" s="614"/>
      <c r="U358" s="615"/>
      <c r="V358" s="974">
        <f>REGV!AI358</f>
        <v>122.89385188829006</v>
      </c>
      <c r="W358" s="615"/>
      <c r="X358" s="607"/>
      <c r="Y358" s="608"/>
      <c r="Z358" s="609"/>
      <c r="AA358" s="566"/>
      <c r="AB358" s="1373"/>
      <c r="AC358" s="612"/>
      <c r="AD358" s="612"/>
      <c r="AE358" s="613"/>
      <c r="AF358" s="612"/>
      <c r="AG358" s="614"/>
      <c r="AH358" s="615"/>
      <c r="AI358" s="975">
        <f>REGV!BJ358</f>
        <v>1095.8617373635084</v>
      </c>
      <c r="AJ358" s="615"/>
      <c r="AK358" s="607"/>
      <c r="AL358" s="608"/>
      <c r="AM358" s="609"/>
      <c r="AN358" s="566"/>
      <c r="AO358" s="566"/>
    </row>
    <row r="359" spans="1:41" s="567" customFormat="1" ht="13.8" x14ac:dyDescent="0.25">
      <c r="A359" s="983">
        <f>REGV!A359</f>
        <v>2023.01</v>
      </c>
      <c r="B359" s="612"/>
      <c r="C359" s="612"/>
      <c r="D359" s="612"/>
      <c r="E359" s="613"/>
      <c r="F359" s="612"/>
      <c r="G359" s="614"/>
      <c r="H359" s="615"/>
      <c r="I359" s="974">
        <f>REGV!H359</f>
        <v>36.186230582855124</v>
      </c>
      <c r="J359" s="615"/>
      <c r="K359" s="607"/>
      <c r="L359" s="608"/>
      <c r="M359" s="609"/>
      <c r="N359" s="566"/>
      <c r="O359" s="1373"/>
      <c r="P359" s="612"/>
      <c r="Q359" s="612"/>
      <c r="R359" s="613"/>
      <c r="S359" s="612"/>
      <c r="T359" s="614"/>
      <c r="U359" s="615"/>
      <c r="V359" s="974">
        <f>REGV!AI359</f>
        <v>129.53042353938315</v>
      </c>
      <c r="W359" s="615"/>
      <c r="X359" s="607"/>
      <c r="Y359" s="608"/>
      <c r="Z359" s="609"/>
      <c r="AA359" s="566"/>
      <c r="AB359" s="1373"/>
      <c r="AC359" s="612"/>
      <c r="AD359" s="612"/>
      <c r="AE359" s="613"/>
      <c r="AF359" s="612"/>
      <c r="AG359" s="614"/>
      <c r="AH359" s="615"/>
      <c r="AI359" s="975">
        <f>REGV!BJ359</f>
        <v>1129.152230518446</v>
      </c>
      <c r="AJ359" s="615"/>
      <c r="AK359" s="607"/>
      <c r="AL359" s="608"/>
      <c r="AM359" s="609"/>
      <c r="AN359" s="566"/>
      <c r="AO359" s="566"/>
    </row>
    <row r="360" spans="1:41" s="567" customFormat="1" ht="13.8" x14ac:dyDescent="0.25">
      <c r="A360" s="983">
        <f>REGV!A360</f>
        <v>2023.02</v>
      </c>
      <c r="B360" s="612"/>
      <c r="C360" s="612"/>
      <c r="D360" s="612"/>
      <c r="E360" s="613"/>
      <c r="F360" s="612"/>
      <c r="G360" s="614"/>
      <c r="H360" s="615"/>
      <c r="I360" s="974">
        <f>REGV!H360</f>
        <v>37.014198863154135</v>
      </c>
      <c r="J360" s="615"/>
      <c r="K360" s="607"/>
      <c r="L360" s="608"/>
      <c r="M360" s="609"/>
      <c r="N360" s="566"/>
      <c r="O360" s="1373"/>
      <c r="P360" s="612"/>
      <c r="Q360" s="612"/>
      <c r="R360" s="613"/>
      <c r="S360" s="612"/>
      <c r="T360" s="614"/>
      <c r="U360" s="615"/>
      <c r="V360" s="974">
        <f>REGV!AI360</f>
        <v>135.80821010030763</v>
      </c>
      <c r="W360" s="615"/>
      <c r="X360" s="607"/>
      <c r="Y360" s="608"/>
      <c r="Z360" s="609"/>
      <c r="AA360" s="566"/>
      <c r="AB360" s="1373"/>
      <c r="AC360" s="612"/>
      <c r="AD360" s="612"/>
      <c r="AE360" s="613"/>
      <c r="AF360" s="612"/>
      <c r="AG360" s="614"/>
      <c r="AH360" s="615"/>
      <c r="AI360" s="975">
        <f>REGV!BJ360</f>
        <v>1182.327134275542</v>
      </c>
      <c r="AJ360" s="615"/>
      <c r="AK360" s="607"/>
      <c r="AL360" s="608"/>
      <c r="AM360" s="609"/>
      <c r="AN360" s="566"/>
      <c r="AO360" s="566"/>
    </row>
    <row r="361" spans="1:41" s="567" customFormat="1" ht="13.8" x14ac:dyDescent="0.25">
      <c r="A361" s="983">
        <f>REGV!A361</f>
        <v>2023.03</v>
      </c>
      <c r="B361" s="612"/>
      <c r="C361" s="612"/>
      <c r="D361" s="612"/>
      <c r="E361" s="613"/>
      <c r="F361" s="612"/>
      <c r="G361" s="614"/>
      <c r="H361" s="615"/>
      <c r="I361" s="974">
        <f>REGV!H361</f>
        <v>38.549597183798056</v>
      </c>
      <c r="J361" s="615"/>
      <c r="K361" s="607"/>
      <c r="L361" s="608"/>
      <c r="M361" s="609"/>
      <c r="N361" s="566"/>
      <c r="O361" s="1373"/>
      <c r="P361" s="612"/>
      <c r="Q361" s="612"/>
      <c r="R361" s="613"/>
      <c r="S361" s="612"/>
      <c r="T361" s="614"/>
      <c r="U361" s="615"/>
      <c r="V361" s="974">
        <f>REGV!AI361</f>
        <v>141.89411608483627</v>
      </c>
      <c r="W361" s="615"/>
      <c r="X361" s="607"/>
      <c r="Y361" s="608"/>
      <c r="Z361" s="609"/>
      <c r="AA361" s="566"/>
      <c r="AB361" s="1373"/>
      <c r="AC361" s="612"/>
      <c r="AD361" s="612"/>
      <c r="AE361" s="613"/>
      <c r="AF361" s="612"/>
      <c r="AG361" s="614"/>
      <c r="AH361" s="615"/>
      <c r="AI361" s="975">
        <f>REGV!BJ361</f>
        <v>1219.7268576300091</v>
      </c>
      <c r="AJ361" s="615"/>
      <c r="AK361" s="607"/>
      <c r="AL361" s="608"/>
      <c r="AM361" s="609"/>
      <c r="AN361" s="566"/>
      <c r="AO361" s="566"/>
    </row>
    <row r="362" spans="1:41" s="567" customFormat="1" ht="13.8" x14ac:dyDescent="0.25">
      <c r="A362" s="983">
        <f>REGV!A362</f>
        <v>2023.04</v>
      </c>
      <c r="B362" s="612"/>
      <c r="C362" s="612"/>
      <c r="D362" s="612"/>
      <c r="E362" s="613"/>
      <c r="F362" s="612"/>
      <c r="G362" s="614"/>
      <c r="H362" s="615"/>
      <c r="I362" s="974">
        <f>REGV!H362</f>
        <v>39.323750047750302</v>
      </c>
      <c r="J362" s="615"/>
      <c r="K362" s="607"/>
      <c r="L362" s="608"/>
      <c r="M362" s="609"/>
      <c r="N362" s="566"/>
      <c r="O362" s="1373"/>
      <c r="P362" s="612"/>
      <c r="Q362" s="612"/>
      <c r="R362" s="613"/>
      <c r="S362" s="612"/>
      <c r="T362" s="614"/>
      <c r="U362" s="615"/>
      <c r="V362" s="974">
        <f>REGV!AI362</f>
        <v>144.29659435314156</v>
      </c>
      <c r="W362" s="615"/>
      <c r="X362" s="607"/>
      <c r="Y362" s="608"/>
      <c r="Z362" s="609"/>
      <c r="AA362" s="566"/>
      <c r="AB362" s="1373"/>
      <c r="AC362" s="612"/>
      <c r="AD362" s="612"/>
      <c r="AE362" s="613"/>
      <c r="AF362" s="612"/>
      <c r="AG362" s="614"/>
      <c r="AH362" s="615"/>
      <c r="AI362" s="975">
        <f>REGV!BJ362</f>
        <v>1186.4969858269565</v>
      </c>
      <c r="AJ362" s="615"/>
      <c r="AK362" s="607"/>
      <c r="AL362" s="608"/>
      <c r="AM362" s="609"/>
      <c r="AN362" s="566"/>
      <c r="AO362" s="566"/>
    </row>
    <row r="363" spans="1:41" s="567" customFormat="1" ht="13.8" x14ac:dyDescent="0.25">
      <c r="A363" s="983">
        <f>REGV!A363</f>
        <v>2023.05</v>
      </c>
      <c r="B363" s="612"/>
      <c r="C363" s="612"/>
      <c r="D363" s="612"/>
      <c r="E363" s="613"/>
      <c r="F363" s="612"/>
      <c r="G363" s="614"/>
      <c r="H363" s="615"/>
      <c r="I363" s="974">
        <f>REGV!H363</f>
        <v>39.082005992341919</v>
      </c>
      <c r="J363" s="615"/>
      <c r="K363" s="607"/>
      <c r="L363" s="608"/>
      <c r="M363" s="609"/>
      <c r="N363" s="566"/>
      <c r="O363" s="1373"/>
      <c r="P363" s="612"/>
      <c r="Q363" s="612"/>
      <c r="R363" s="613"/>
      <c r="S363" s="612"/>
      <c r="T363" s="614"/>
      <c r="U363" s="615"/>
      <c r="V363" s="974">
        <f>REGV!AI363</f>
        <v>141.61216979920323</v>
      </c>
      <c r="W363" s="615"/>
      <c r="X363" s="607"/>
      <c r="Y363" s="608"/>
      <c r="Z363" s="609"/>
      <c r="AA363" s="566"/>
      <c r="AB363" s="1373"/>
      <c r="AC363" s="612"/>
      <c r="AD363" s="612"/>
      <c r="AE363" s="613"/>
      <c r="AF363" s="612"/>
      <c r="AG363" s="614"/>
      <c r="AH363" s="615"/>
      <c r="AI363" s="975">
        <f>REGV!BJ363</f>
        <v>1114.4098449204253</v>
      </c>
      <c r="AJ363" s="615"/>
      <c r="AK363" s="607"/>
      <c r="AL363" s="608"/>
      <c r="AM363" s="609"/>
      <c r="AN363" s="566"/>
      <c r="AO363" s="566"/>
    </row>
    <row r="364" spans="1:41" s="567" customFormat="1" ht="13.8" x14ac:dyDescent="0.25">
      <c r="A364" s="983">
        <f>REGV!A364</f>
        <v>2023.06</v>
      </c>
      <c r="B364" s="612"/>
      <c r="C364" s="612"/>
      <c r="D364" s="612"/>
      <c r="E364" s="613"/>
      <c r="F364" s="612"/>
      <c r="G364" s="614"/>
      <c r="H364" s="615"/>
      <c r="I364" s="974">
        <f>REGV!H364</f>
        <v>39.270138681339333</v>
      </c>
      <c r="J364" s="615"/>
      <c r="K364" s="607"/>
      <c r="L364" s="608"/>
      <c r="M364" s="609"/>
      <c r="N364" s="566"/>
      <c r="O364" s="1373"/>
      <c r="P364" s="612"/>
      <c r="Q364" s="612"/>
      <c r="R364" s="613"/>
      <c r="S364" s="612"/>
      <c r="T364" s="614"/>
      <c r="U364" s="615"/>
      <c r="V364" s="974">
        <f>REGV!AI364</f>
        <v>139.5028878158426</v>
      </c>
      <c r="W364" s="615"/>
      <c r="X364" s="607"/>
      <c r="Y364" s="608"/>
      <c r="Z364" s="609"/>
      <c r="AA364" s="566"/>
      <c r="AB364" s="1373"/>
      <c r="AC364" s="612"/>
      <c r="AD364" s="612"/>
      <c r="AE364" s="613"/>
      <c r="AF364" s="612"/>
      <c r="AG364" s="614"/>
      <c r="AH364" s="615"/>
      <c r="AI364" s="975">
        <f>REGV!BJ364</f>
        <v>1070.0729485239101</v>
      </c>
      <c r="AJ364" s="615"/>
      <c r="AK364" s="607"/>
      <c r="AL364" s="608"/>
      <c r="AM364" s="609"/>
      <c r="AN364" s="566"/>
      <c r="AO364" s="566"/>
    </row>
    <row r="365" spans="1:41" s="567" customFormat="1" ht="13.8" x14ac:dyDescent="0.25">
      <c r="A365" s="983">
        <f>REGV!A365</f>
        <v>2023.07</v>
      </c>
      <c r="B365" s="612"/>
      <c r="C365" s="612"/>
      <c r="D365" s="612"/>
      <c r="E365" s="613"/>
      <c r="F365" s="612"/>
      <c r="G365" s="614"/>
      <c r="H365" s="615"/>
      <c r="I365" s="974">
        <f>REGV!H365</f>
        <v>38.830344897958611</v>
      </c>
      <c r="J365" s="615"/>
      <c r="K365" s="607"/>
      <c r="L365" s="608"/>
      <c r="M365" s="609"/>
      <c r="N365" s="566"/>
      <c r="O365" s="1373"/>
      <c r="P365" s="612"/>
      <c r="Q365" s="612"/>
      <c r="R365" s="613"/>
      <c r="S365" s="612"/>
      <c r="T365" s="614"/>
      <c r="U365" s="615"/>
      <c r="V365" s="974">
        <f>REGV!AI365</f>
        <v>141.37314440099573</v>
      </c>
      <c r="W365" s="615"/>
      <c r="X365" s="607"/>
      <c r="Y365" s="608"/>
      <c r="Z365" s="609"/>
      <c r="AA365" s="566"/>
      <c r="AB365" s="1373"/>
      <c r="AC365" s="612"/>
      <c r="AD365" s="612"/>
      <c r="AE365" s="613"/>
      <c r="AF365" s="612"/>
      <c r="AG365" s="614"/>
      <c r="AH365" s="615"/>
      <c r="AI365" s="975">
        <f>REGV!BJ365</f>
        <v>1043.0648412095186</v>
      </c>
      <c r="AJ365" s="615"/>
      <c r="AK365" s="607"/>
      <c r="AL365" s="608"/>
      <c r="AM365" s="609"/>
      <c r="AN365" s="566"/>
      <c r="AO365" s="566"/>
    </row>
    <row r="366" spans="1:41" s="567" customFormat="1" ht="13.8" x14ac:dyDescent="0.25">
      <c r="A366" s="983">
        <f>REGV!A366</f>
        <v>2023.08</v>
      </c>
      <c r="B366" s="612"/>
      <c r="C366" s="612"/>
      <c r="D366" s="612"/>
      <c r="E366" s="613"/>
      <c r="F366" s="612"/>
      <c r="G366" s="614"/>
      <c r="H366" s="615"/>
      <c r="I366" s="974">
        <f>REGV!H366</f>
        <v>37.612308660391072</v>
      </c>
      <c r="J366" s="615"/>
      <c r="K366" s="607"/>
      <c r="L366" s="608"/>
      <c r="M366" s="609"/>
      <c r="N366" s="566"/>
      <c r="O366" s="1373"/>
      <c r="P366" s="612"/>
      <c r="Q366" s="612"/>
      <c r="R366" s="613"/>
      <c r="S366" s="612"/>
      <c r="T366" s="614"/>
      <c r="U366" s="615"/>
      <c r="V366" s="974">
        <f>REGV!AI366</f>
        <v>138.4755002076073</v>
      </c>
      <c r="W366" s="615"/>
      <c r="X366" s="607"/>
      <c r="Y366" s="608"/>
      <c r="Z366" s="609"/>
      <c r="AA366" s="566"/>
      <c r="AB366" s="1373"/>
      <c r="AC366" s="612"/>
      <c r="AD366" s="612"/>
      <c r="AE366" s="613"/>
      <c r="AF366" s="612"/>
      <c r="AG366" s="614"/>
      <c r="AH366" s="615"/>
      <c r="AI366" s="975">
        <f>REGV!BJ366</f>
        <v>1014.0877074512034</v>
      </c>
      <c r="AJ366" s="615"/>
      <c r="AK366" s="607"/>
      <c r="AL366" s="608"/>
      <c r="AM366" s="609"/>
      <c r="AN366" s="566"/>
      <c r="AO366" s="566"/>
    </row>
    <row r="367" spans="1:41" s="567" customFormat="1" ht="13.8" x14ac:dyDescent="0.25">
      <c r="A367" s="983">
        <f>REGV!A367</f>
        <v>2023.09</v>
      </c>
      <c r="B367" s="612"/>
      <c r="C367" s="612"/>
      <c r="D367" s="612"/>
      <c r="E367" s="613"/>
      <c r="F367" s="612"/>
      <c r="G367" s="614"/>
      <c r="H367" s="615"/>
      <c r="I367" s="974">
        <f>REGV!H367</f>
        <v>38.440317008911826</v>
      </c>
      <c r="J367" s="615"/>
      <c r="K367" s="607"/>
      <c r="L367" s="608"/>
      <c r="M367" s="609"/>
      <c r="N367" s="566"/>
      <c r="O367" s="1373"/>
      <c r="P367" s="612"/>
      <c r="Q367" s="612"/>
      <c r="R367" s="613"/>
      <c r="S367" s="612"/>
      <c r="T367" s="614"/>
      <c r="U367" s="615"/>
      <c r="V367" s="974">
        <f>REGV!AI367</f>
        <v>131.840409467565</v>
      </c>
      <c r="W367" s="615"/>
      <c r="X367" s="607"/>
      <c r="Y367" s="608"/>
      <c r="Z367" s="609"/>
      <c r="AA367" s="566"/>
      <c r="AB367" s="1373"/>
      <c r="AC367" s="612"/>
      <c r="AD367" s="612"/>
      <c r="AE367" s="613"/>
      <c r="AF367" s="612"/>
      <c r="AG367" s="614"/>
      <c r="AH367" s="615"/>
      <c r="AI367" s="975">
        <f>REGV!BJ367</f>
        <v>1004.3363544846313</v>
      </c>
      <c r="AJ367" s="615"/>
      <c r="AK367" s="607"/>
      <c r="AL367" s="608"/>
      <c r="AM367" s="609"/>
      <c r="AN367" s="566"/>
      <c r="AO367" s="566"/>
    </row>
    <row r="368" spans="1:41" s="567" customFormat="1" ht="13.8" x14ac:dyDescent="0.25">
      <c r="A368" s="983">
        <f>REGV!A368</f>
        <v>2023.1</v>
      </c>
      <c r="B368" s="612"/>
      <c r="C368" s="612"/>
      <c r="D368" s="612"/>
      <c r="E368" s="613"/>
      <c r="F368" s="612"/>
      <c r="G368" s="614"/>
      <c r="H368" s="615"/>
      <c r="I368" s="974">
        <f>REGV!H368</f>
        <v>39.613744065953185</v>
      </c>
      <c r="J368" s="615"/>
      <c r="K368" s="607"/>
      <c r="L368" s="608"/>
      <c r="M368" s="609"/>
      <c r="N368" s="566"/>
      <c r="O368" s="1373"/>
      <c r="P368" s="612"/>
      <c r="Q368" s="612"/>
      <c r="R368" s="613"/>
      <c r="S368" s="612"/>
      <c r="T368" s="614"/>
      <c r="U368" s="615"/>
      <c r="V368" s="974">
        <f>REGV!AI368</f>
        <v>132.60329890192097</v>
      </c>
      <c r="W368" s="615"/>
      <c r="X368" s="607"/>
      <c r="Y368" s="608"/>
      <c r="Z368" s="609"/>
      <c r="AA368" s="566"/>
      <c r="AB368" s="1373"/>
      <c r="AC368" s="612"/>
      <c r="AD368" s="612"/>
      <c r="AE368" s="613"/>
      <c r="AF368" s="612"/>
      <c r="AG368" s="614"/>
      <c r="AH368" s="615"/>
      <c r="AI368" s="975">
        <f>REGV!BJ368</f>
        <v>1025.3888533119202</v>
      </c>
      <c r="AJ368" s="615"/>
      <c r="AK368" s="607"/>
      <c r="AL368" s="608"/>
      <c r="AM368" s="609"/>
      <c r="AN368" s="566"/>
      <c r="AO368" s="566"/>
    </row>
    <row r="369" spans="1:41" s="567" customFormat="1" ht="13.8" x14ac:dyDescent="0.25">
      <c r="A369" s="983">
        <f>REGV!A369</f>
        <v>2023.11</v>
      </c>
      <c r="B369" s="612"/>
      <c r="C369" s="612"/>
      <c r="D369" s="612"/>
      <c r="E369" s="613"/>
      <c r="F369" s="612"/>
      <c r="G369" s="614"/>
      <c r="H369" s="615"/>
      <c r="I369" s="974">
        <f>REGV!H369</f>
        <v>38.454077859104537</v>
      </c>
      <c r="J369" s="615"/>
      <c r="K369" s="607"/>
      <c r="L369" s="608"/>
      <c r="M369" s="609"/>
      <c r="N369" s="566"/>
      <c r="O369" s="1373"/>
      <c r="P369" s="612"/>
      <c r="Q369" s="612"/>
      <c r="R369" s="613"/>
      <c r="S369" s="612"/>
      <c r="T369" s="614"/>
      <c r="U369" s="615"/>
      <c r="V369" s="974">
        <f>REGV!AI369</f>
        <v>134.97282944101249</v>
      </c>
      <c r="W369" s="615"/>
      <c r="X369" s="607"/>
      <c r="Y369" s="608"/>
      <c r="Z369" s="609"/>
      <c r="AA369" s="566"/>
      <c r="AB369" s="1373"/>
      <c r="AC369" s="612"/>
      <c r="AD369" s="612"/>
      <c r="AE369" s="613"/>
      <c r="AF369" s="612"/>
      <c r="AG369" s="614"/>
      <c r="AH369" s="615"/>
      <c r="AI369" s="975">
        <f>REGV!BJ369</f>
        <v>1015.865457808618</v>
      </c>
      <c r="AJ369" s="615"/>
      <c r="AK369" s="607"/>
      <c r="AL369" s="608"/>
      <c r="AM369" s="609"/>
      <c r="AN369" s="566"/>
      <c r="AO369" s="566"/>
    </row>
    <row r="370" spans="1:41" s="567" customFormat="1" ht="13.8" x14ac:dyDescent="0.25">
      <c r="A370" s="983">
        <f>REGV!A370</f>
        <v>2023.12</v>
      </c>
      <c r="B370" s="612"/>
      <c r="C370" s="612"/>
      <c r="D370" s="612"/>
      <c r="E370" s="613"/>
      <c r="F370" s="612"/>
      <c r="G370" s="614"/>
      <c r="H370" s="615"/>
      <c r="I370" s="974">
        <f>REGV!H370</f>
        <v>36.066130974179259</v>
      </c>
      <c r="J370" s="615"/>
      <c r="K370" s="607"/>
      <c r="L370" s="608"/>
      <c r="M370" s="609"/>
      <c r="N370" s="566"/>
      <c r="O370" s="1373"/>
      <c r="P370" s="612"/>
      <c r="Q370" s="612"/>
      <c r="R370" s="613"/>
      <c r="S370" s="612"/>
      <c r="T370" s="614"/>
      <c r="U370" s="615"/>
      <c r="V370" s="974">
        <f>REGV!AI370</f>
        <v>131.31899678260606</v>
      </c>
      <c r="W370" s="615"/>
      <c r="X370" s="607"/>
      <c r="Y370" s="608"/>
      <c r="Z370" s="609"/>
      <c r="AA370" s="566"/>
      <c r="AB370" s="1373"/>
      <c r="AC370" s="612"/>
      <c r="AD370" s="612"/>
      <c r="AE370" s="613"/>
      <c r="AF370" s="612"/>
      <c r="AG370" s="614"/>
      <c r="AH370" s="615"/>
      <c r="AI370" s="975">
        <f>REGV!BJ370</f>
        <v>917.81040103240002</v>
      </c>
      <c r="AJ370" s="615"/>
      <c r="AK370" s="607"/>
      <c r="AL370" s="608"/>
      <c r="AM370" s="609"/>
      <c r="AN370" s="566"/>
      <c r="AO370" s="566"/>
    </row>
    <row r="371" spans="1:41" s="567" customFormat="1" ht="13.8" x14ac:dyDescent="0.25">
      <c r="A371" s="983">
        <f>REGV!A371</f>
        <v>2024.01</v>
      </c>
      <c r="B371" s="611" t="e">
        <v>#N/A</v>
      </c>
      <c r="C371" s="612" t="e">
        <v>#N/A</v>
      </c>
      <c r="D371" s="612" t="e">
        <v>#N/A</v>
      </c>
      <c r="E371" s="613" t="e">
        <v>#N/A</v>
      </c>
      <c r="F371" s="612" t="e">
        <v>#N/A</v>
      </c>
      <c r="G371" s="614" t="e">
        <v>#N/A</v>
      </c>
      <c r="H371" s="615"/>
      <c r="I371" s="974">
        <f>REGV!H371</f>
        <v>33.193031639857693</v>
      </c>
      <c r="J371" s="615"/>
      <c r="K371" s="607"/>
      <c r="L371" s="608"/>
      <c r="M371" s="609"/>
      <c r="N371" s="566"/>
      <c r="O371" s="1373" t="e">
        <v>#N/A</v>
      </c>
      <c r="P371" s="612" t="e">
        <v>#N/A</v>
      </c>
      <c r="Q371" s="612" t="e">
        <v>#N/A</v>
      </c>
      <c r="R371" s="613" t="e">
        <v>#N/A</v>
      </c>
      <c r="S371" s="612" t="e">
        <v>#N/A</v>
      </c>
      <c r="T371" s="614" t="e">
        <v>#N/A</v>
      </c>
      <c r="U371" s="615"/>
      <c r="V371" s="974">
        <f>REGV!AI371</f>
        <v>126.56081554130425</v>
      </c>
      <c r="W371" s="615"/>
      <c r="X371" s="607"/>
      <c r="Y371" s="608"/>
      <c r="Z371" s="609"/>
      <c r="AA371" s="566"/>
      <c r="AB371" s="1373" t="e">
        <v>#N/A</v>
      </c>
      <c r="AC371" s="612" t="e">
        <v>#N/A</v>
      </c>
      <c r="AD371" s="612" t="e">
        <v>#N/A</v>
      </c>
      <c r="AE371" s="613" t="e">
        <v>#N/A</v>
      </c>
      <c r="AF371" s="612" t="e">
        <v>#N/A</v>
      </c>
      <c r="AG371" s="614" t="e">
        <v>#N/A</v>
      </c>
      <c r="AH371" s="615"/>
      <c r="AI371" s="975">
        <f>REGV!BJ371</f>
        <v>785.73118939799554</v>
      </c>
      <c r="AJ371" s="615"/>
      <c r="AK371" s="607"/>
      <c r="AL371" s="608"/>
      <c r="AM371" s="609"/>
      <c r="AN371" s="566"/>
      <c r="AO371" s="566"/>
    </row>
    <row r="372" spans="1:41" s="567" customFormat="1" ht="13.8" x14ac:dyDescent="0.25">
      <c r="A372" s="983">
        <f>REGV!A372</f>
        <v>2024.02</v>
      </c>
      <c r="B372" s="611" t="e">
        <v>#N/A</v>
      </c>
      <c r="C372" s="612" t="e">
        <v>#N/A</v>
      </c>
      <c r="D372" s="612" t="e">
        <v>#N/A</v>
      </c>
      <c r="E372" s="613" t="e">
        <v>#N/A</v>
      </c>
      <c r="F372" s="612" t="e">
        <v>#N/A</v>
      </c>
      <c r="G372" s="614" t="e">
        <v>#N/A</v>
      </c>
      <c r="H372" s="615"/>
      <c r="I372" s="974">
        <f>REGV!H372</f>
        <v>30.88202353263522</v>
      </c>
      <c r="J372" s="615"/>
      <c r="K372" s="607"/>
      <c r="L372" s="608"/>
      <c r="M372" s="609"/>
      <c r="N372" s="566"/>
      <c r="O372" s="1373" t="e">
        <v>#N/A</v>
      </c>
      <c r="P372" s="612" t="e">
        <v>#N/A</v>
      </c>
      <c r="Q372" s="612" t="e">
        <v>#N/A</v>
      </c>
      <c r="R372" s="613" t="e">
        <v>#N/A</v>
      </c>
      <c r="S372" s="612" t="e">
        <v>#N/A</v>
      </c>
      <c r="T372" s="614" t="e">
        <v>#N/A</v>
      </c>
      <c r="U372" s="615"/>
      <c r="V372" s="974">
        <f>REGV!AI372</f>
        <v>124.10567923449227</v>
      </c>
      <c r="W372" s="615"/>
      <c r="X372" s="607"/>
      <c r="Y372" s="608"/>
      <c r="Z372" s="609"/>
      <c r="AA372" s="566"/>
      <c r="AB372" s="1373" t="e">
        <v>#N/A</v>
      </c>
      <c r="AC372" s="612" t="e">
        <v>#N/A</v>
      </c>
      <c r="AD372" s="612" t="e">
        <v>#N/A</v>
      </c>
      <c r="AE372" s="613" t="e">
        <v>#N/A</v>
      </c>
      <c r="AF372" s="612" t="e">
        <v>#N/A</v>
      </c>
      <c r="AG372" s="614" t="e">
        <v>#N/A</v>
      </c>
      <c r="AH372" s="615"/>
      <c r="AI372" s="975">
        <f>REGV!BJ372</f>
        <v>716.39718793722</v>
      </c>
      <c r="AJ372" s="615"/>
      <c r="AK372" s="607"/>
      <c r="AL372" s="608"/>
      <c r="AM372" s="609"/>
      <c r="AN372" s="566"/>
      <c r="AO372" s="566"/>
    </row>
    <row r="373" spans="1:41" s="567" customFormat="1" ht="13.8" x14ac:dyDescent="0.25">
      <c r="A373" s="983">
        <f>REGV!A373</f>
        <v>2024.03</v>
      </c>
      <c r="B373" s="611" t="e">
        <v>#N/A</v>
      </c>
      <c r="C373" s="612" t="e">
        <v>#N/A</v>
      </c>
      <c r="D373" s="612" t="e">
        <v>#N/A</v>
      </c>
      <c r="E373" s="613" t="e">
        <v>#N/A</v>
      </c>
      <c r="F373" s="612" t="e">
        <v>#N/A</v>
      </c>
      <c r="G373" s="614" t="e">
        <v>#N/A</v>
      </c>
      <c r="H373" s="615"/>
      <c r="I373" s="974">
        <f>REGV!H373</f>
        <v>30.409390140462531</v>
      </c>
      <c r="J373" s="615"/>
      <c r="K373" s="607"/>
      <c r="L373" s="608"/>
      <c r="M373" s="609"/>
      <c r="N373" s="566"/>
      <c r="O373" s="1373" t="e">
        <v>#N/A</v>
      </c>
      <c r="P373" s="612" t="e">
        <v>#N/A</v>
      </c>
      <c r="Q373" s="612" t="e">
        <v>#N/A</v>
      </c>
      <c r="R373" s="613" t="e">
        <v>#N/A</v>
      </c>
      <c r="S373" s="612" t="e">
        <v>#N/A</v>
      </c>
      <c r="T373" s="614" t="e">
        <v>#N/A</v>
      </c>
      <c r="U373" s="615"/>
      <c r="V373" s="974">
        <f>REGV!AI373</f>
        <v>124.56750517610476</v>
      </c>
      <c r="W373" s="615"/>
      <c r="X373" s="607"/>
      <c r="Y373" s="608"/>
      <c r="Z373" s="609"/>
      <c r="AA373" s="566"/>
      <c r="AB373" s="1373" t="e">
        <v>#N/A</v>
      </c>
      <c r="AC373" s="612" t="e">
        <v>#N/A</v>
      </c>
      <c r="AD373" s="612" t="e">
        <v>#N/A</v>
      </c>
      <c r="AE373" s="613" t="e">
        <v>#N/A</v>
      </c>
      <c r="AF373" s="612" t="e">
        <v>#N/A</v>
      </c>
      <c r="AG373" s="614" t="e">
        <v>#N/A</v>
      </c>
      <c r="AH373" s="615"/>
      <c r="AI373" s="975">
        <f>REGV!BJ373</f>
        <v>714.55658288077427</v>
      </c>
      <c r="AJ373" s="615"/>
      <c r="AK373" s="607"/>
      <c r="AL373" s="608"/>
      <c r="AM373" s="609"/>
      <c r="AN373" s="566"/>
      <c r="AO373" s="566"/>
    </row>
    <row r="374" spans="1:41" s="567" customFormat="1" ht="13.8" x14ac:dyDescent="0.25">
      <c r="A374" s="983">
        <f>REGV!A374</f>
        <v>2024.04</v>
      </c>
      <c r="B374" s="611" t="e">
        <v>#N/A</v>
      </c>
      <c r="C374" s="612" t="e">
        <v>#N/A</v>
      </c>
      <c r="D374" s="612" t="e">
        <v>#N/A</v>
      </c>
      <c r="E374" s="613" t="e">
        <v>#N/A</v>
      </c>
      <c r="F374" s="612" t="e">
        <v>#N/A</v>
      </c>
      <c r="G374" s="614" t="e">
        <v>#N/A</v>
      </c>
      <c r="H374" s="615"/>
      <c r="I374" s="974">
        <f>REGV!H374</f>
        <v>31.295745414812863</v>
      </c>
      <c r="J374" s="615"/>
      <c r="K374" s="607"/>
      <c r="L374" s="608"/>
      <c r="M374" s="609"/>
      <c r="N374" s="566"/>
      <c r="O374" s="1373" t="e">
        <v>#N/A</v>
      </c>
      <c r="P374" s="612" t="e">
        <v>#N/A</v>
      </c>
      <c r="Q374" s="612" t="e">
        <v>#N/A</v>
      </c>
      <c r="R374" s="613" t="e">
        <v>#N/A</v>
      </c>
      <c r="S374" s="612" t="e">
        <v>#N/A</v>
      </c>
      <c r="T374" s="614" t="e">
        <v>#N/A</v>
      </c>
      <c r="U374" s="615"/>
      <c r="V374" s="974">
        <f>REGV!AI374</f>
        <v>128.96802792776637</v>
      </c>
      <c r="W374" s="615"/>
      <c r="X374" s="607"/>
      <c r="Y374" s="608"/>
      <c r="Z374" s="609"/>
      <c r="AA374" s="566"/>
      <c r="AB374" s="1373" t="e">
        <v>#N/A</v>
      </c>
      <c r="AC374" s="612" t="e">
        <v>#N/A</v>
      </c>
      <c r="AD374" s="612" t="e">
        <v>#N/A</v>
      </c>
      <c r="AE374" s="613" t="e">
        <v>#N/A</v>
      </c>
      <c r="AF374" s="612" t="e">
        <v>#N/A</v>
      </c>
      <c r="AG374" s="614" t="e">
        <v>#N/A</v>
      </c>
      <c r="AH374" s="615"/>
      <c r="AI374" s="975">
        <f>REGV!BJ374</f>
        <v>756.17764042196768</v>
      </c>
      <c r="AJ374" s="615"/>
      <c r="AK374" s="607"/>
      <c r="AL374" s="608"/>
      <c r="AM374" s="609"/>
      <c r="AN374" s="566"/>
      <c r="AO374" s="566"/>
    </row>
    <row r="375" spans="1:41" s="567" customFormat="1" ht="13.8" x14ac:dyDescent="0.25">
      <c r="A375" s="983">
        <f>REGV!A375</f>
        <v>2024.05</v>
      </c>
      <c r="B375" s="611" t="e">
        <v>#N/A</v>
      </c>
      <c r="C375" s="612" t="e">
        <v>#N/A</v>
      </c>
      <c r="D375" s="612" t="e">
        <v>#N/A</v>
      </c>
      <c r="E375" s="613" t="e">
        <v>#N/A</v>
      </c>
      <c r="F375" s="612" t="e">
        <v>#N/A</v>
      </c>
      <c r="G375" s="614" t="e">
        <v>#N/A</v>
      </c>
      <c r="H375" s="615"/>
      <c r="I375" s="974">
        <f>REGV!H375</f>
        <v>32.422835511289279</v>
      </c>
      <c r="J375" s="615"/>
      <c r="K375" s="607"/>
      <c r="L375" s="608"/>
      <c r="M375" s="609"/>
      <c r="N375" s="566"/>
      <c r="O375" s="1373" t="e">
        <v>#N/A</v>
      </c>
      <c r="P375" s="612" t="e">
        <v>#N/A</v>
      </c>
      <c r="Q375" s="612" t="e">
        <v>#N/A</v>
      </c>
      <c r="R375" s="613" t="e">
        <v>#N/A</v>
      </c>
      <c r="S375" s="612" t="e">
        <v>#N/A</v>
      </c>
      <c r="T375" s="614" t="e">
        <v>#N/A</v>
      </c>
      <c r="U375" s="615"/>
      <c r="V375" s="974">
        <f>REGV!AI375</f>
        <v>134.99025402908188</v>
      </c>
      <c r="W375" s="615"/>
      <c r="X375" s="607"/>
      <c r="Y375" s="608"/>
      <c r="Z375" s="609"/>
      <c r="AA375" s="566"/>
      <c r="AB375" s="1373" t="e">
        <v>#N/A</v>
      </c>
      <c r="AC375" s="612" t="e">
        <v>#N/A</v>
      </c>
      <c r="AD375" s="612" t="e">
        <v>#N/A</v>
      </c>
      <c r="AE375" s="613" t="e">
        <v>#N/A</v>
      </c>
      <c r="AF375" s="612" t="e">
        <v>#N/A</v>
      </c>
      <c r="AG375" s="614" t="e">
        <v>#N/A</v>
      </c>
      <c r="AH375" s="615"/>
      <c r="AI375" s="975">
        <f>REGV!BJ375</f>
        <v>800.57472450718853</v>
      </c>
      <c r="AJ375" s="615"/>
      <c r="AK375" s="607"/>
      <c r="AL375" s="608"/>
      <c r="AM375" s="609"/>
      <c r="AN375" s="566"/>
      <c r="AO375" s="566"/>
    </row>
    <row r="376" spans="1:41" s="567" customFormat="1" ht="13.8" x14ac:dyDescent="0.25">
      <c r="A376" s="983">
        <f>REGV!A376</f>
        <v>2024.06</v>
      </c>
      <c r="B376" s="611" t="e">
        <v>#N/A</v>
      </c>
      <c r="C376" s="612" t="e">
        <v>#N/A</v>
      </c>
      <c r="D376" s="612" t="e">
        <v>#N/A</v>
      </c>
      <c r="E376" s="613" t="e">
        <v>#N/A</v>
      </c>
      <c r="F376" s="612" t="e">
        <v>#N/A</v>
      </c>
      <c r="G376" s="614" t="e">
        <v>#N/A</v>
      </c>
      <c r="H376" s="615"/>
      <c r="I376" s="974">
        <f>REGV!H376</f>
        <v>33.634912580403991</v>
      </c>
      <c r="J376" s="615"/>
      <c r="K376" s="607"/>
      <c r="L376" s="608"/>
      <c r="M376" s="609"/>
      <c r="N376" s="566"/>
      <c r="O376" s="1373" t="e">
        <v>#N/A</v>
      </c>
      <c r="P376" s="612" t="e">
        <v>#N/A</v>
      </c>
      <c r="Q376" s="612" t="e">
        <v>#N/A</v>
      </c>
      <c r="R376" s="613" t="e">
        <v>#N/A</v>
      </c>
      <c r="S376" s="612" t="e">
        <v>#N/A</v>
      </c>
      <c r="T376" s="614" t="e">
        <v>#N/A</v>
      </c>
      <c r="U376" s="615"/>
      <c r="V376" s="974">
        <f>REGV!AI376</f>
        <v>141.93980407803554</v>
      </c>
      <c r="W376" s="615"/>
      <c r="X376" s="607"/>
      <c r="Y376" s="608"/>
      <c r="Z376" s="609"/>
      <c r="AA376" s="566"/>
      <c r="AB376" s="1373" t="e">
        <v>#N/A</v>
      </c>
      <c r="AC376" s="612" t="e">
        <v>#N/A</v>
      </c>
      <c r="AD376" s="612" t="e">
        <v>#N/A</v>
      </c>
      <c r="AE376" s="613" t="e">
        <v>#N/A</v>
      </c>
      <c r="AF376" s="612" t="e">
        <v>#N/A</v>
      </c>
      <c r="AG376" s="614" t="e">
        <v>#N/A</v>
      </c>
      <c r="AH376" s="615"/>
      <c r="AI376" s="975">
        <f>REGV!BJ376</f>
        <v>836.17288919284124</v>
      </c>
      <c r="AJ376" s="615"/>
      <c r="AK376" s="607"/>
      <c r="AL376" s="608"/>
      <c r="AM376" s="609"/>
      <c r="AN376" s="566"/>
      <c r="AO376" s="566"/>
    </row>
    <row r="377" spans="1:41" s="567" customFormat="1" ht="13.8" x14ac:dyDescent="0.25">
      <c r="A377" s="983">
        <f>REGV!A377</f>
        <v>2024.07</v>
      </c>
      <c r="B377" s="611" t="e">
        <v>#N/A</v>
      </c>
      <c r="C377" s="612" t="e">
        <v>#N/A</v>
      </c>
      <c r="D377" s="612" t="e">
        <v>#N/A</v>
      </c>
      <c r="E377" s="613" t="e">
        <v>#N/A</v>
      </c>
      <c r="F377" s="612" t="e">
        <v>#N/A</v>
      </c>
      <c r="G377" s="614" t="e">
        <v>#N/A</v>
      </c>
      <c r="H377" s="615"/>
      <c r="I377" s="974">
        <f>REGV!H377</f>
        <v>35.924953169587766</v>
      </c>
      <c r="J377" s="615"/>
      <c r="K377" s="607"/>
      <c r="L377" s="608"/>
      <c r="M377" s="609"/>
      <c r="N377" s="566"/>
      <c r="O377" s="1373" t="e">
        <v>#N/A</v>
      </c>
      <c r="P377" s="612" t="e">
        <v>#N/A</v>
      </c>
      <c r="Q377" s="612" t="e">
        <v>#N/A</v>
      </c>
      <c r="R377" s="613" t="e">
        <v>#N/A</v>
      </c>
      <c r="S377" s="612" t="e">
        <v>#N/A</v>
      </c>
      <c r="T377" s="614" t="e">
        <v>#N/A</v>
      </c>
      <c r="U377" s="615"/>
      <c r="V377" s="974">
        <f>REGV!AI377</f>
        <v>149.92120241796613</v>
      </c>
      <c r="W377" s="615"/>
      <c r="X377" s="607"/>
      <c r="Y377" s="608"/>
      <c r="Z377" s="609"/>
      <c r="AA377" s="566"/>
      <c r="AB377" s="1373" t="e">
        <v>#N/A</v>
      </c>
      <c r="AC377" s="612" t="e">
        <v>#N/A</v>
      </c>
      <c r="AD377" s="612" t="e">
        <v>#N/A</v>
      </c>
      <c r="AE377" s="613" t="e">
        <v>#N/A</v>
      </c>
      <c r="AF377" s="612" t="e">
        <v>#N/A</v>
      </c>
      <c r="AG377" s="614" t="e">
        <v>#N/A</v>
      </c>
      <c r="AH377" s="615"/>
      <c r="AI377" s="975">
        <f>REGV!BJ377</f>
        <v>892.8807137274232</v>
      </c>
      <c r="AJ377" s="615"/>
      <c r="AK377" s="607"/>
      <c r="AL377" s="608"/>
      <c r="AM377" s="609"/>
      <c r="AN377" s="566"/>
      <c r="AO377" s="566"/>
    </row>
    <row r="378" spans="1:41" s="567" customFormat="1" ht="13.8" x14ac:dyDescent="0.25">
      <c r="A378" s="983">
        <f>REGV!A378</f>
        <v>2024.08</v>
      </c>
      <c r="B378" s="611" t="e">
        <v>#N/A</v>
      </c>
      <c r="C378" s="612" t="e">
        <v>#N/A</v>
      </c>
      <c r="D378" s="612" t="e">
        <v>#N/A</v>
      </c>
      <c r="E378" s="613" t="e">
        <v>#N/A</v>
      </c>
      <c r="F378" s="612" t="e">
        <v>#N/A</v>
      </c>
      <c r="G378" s="614" t="e">
        <v>#N/A</v>
      </c>
      <c r="H378" s="615"/>
      <c r="I378" s="974">
        <f>REGV!H378</f>
        <v>38.814528720784864</v>
      </c>
      <c r="J378" s="615"/>
      <c r="K378" s="607"/>
      <c r="L378" s="608"/>
      <c r="M378" s="609"/>
      <c r="N378" s="566"/>
      <c r="O378" s="1373" t="e">
        <v>#N/A</v>
      </c>
      <c r="P378" s="612" t="e">
        <v>#N/A</v>
      </c>
      <c r="Q378" s="612" t="e">
        <v>#N/A</v>
      </c>
      <c r="R378" s="613" t="e">
        <v>#N/A</v>
      </c>
      <c r="S378" s="612" t="e">
        <v>#N/A</v>
      </c>
      <c r="T378" s="614" t="e">
        <v>#N/A</v>
      </c>
      <c r="U378" s="615"/>
      <c r="V378" s="974">
        <f>REGV!AI378</f>
        <v>156.02092448973227</v>
      </c>
      <c r="W378" s="615"/>
      <c r="X378" s="607"/>
      <c r="Y378" s="608"/>
      <c r="Z378" s="609"/>
      <c r="AA378" s="566"/>
      <c r="AB378" s="1373" t="e">
        <v>#N/A</v>
      </c>
      <c r="AC378" s="612" t="e">
        <v>#N/A</v>
      </c>
      <c r="AD378" s="612" t="e">
        <v>#N/A</v>
      </c>
      <c r="AE378" s="613" t="e">
        <v>#N/A</v>
      </c>
      <c r="AF378" s="612" t="e">
        <v>#N/A</v>
      </c>
      <c r="AG378" s="614" t="e">
        <v>#N/A</v>
      </c>
      <c r="AH378" s="615"/>
      <c r="AI378" s="975">
        <f>REGV!BJ378</f>
        <v>929.14474976826398</v>
      </c>
      <c r="AJ378" s="615"/>
      <c r="AK378" s="607"/>
      <c r="AL378" s="608"/>
      <c r="AM378" s="609"/>
      <c r="AN378" s="566"/>
      <c r="AO378" s="566"/>
    </row>
    <row r="379" spans="1:41" s="567" customFormat="1" ht="13.8" x14ac:dyDescent="0.25">
      <c r="A379" s="983">
        <f>REGV!A379</f>
        <v>2024.09</v>
      </c>
      <c r="B379" s="611" t="e">
        <v>#N/A</v>
      </c>
      <c r="C379" s="612" t="e">
        <v>#N/A</v>
      </c>
      <c r="D379" s="612" t="e">
        <v>#N/A</v>
      </c>
      <c r="E379" s="613" t="e">
        <v>#N/A</v>
      </c>
      <c r="F379" s="612" t="e">
        <v>#N/A</v>
      </c>
      <c r="G379" s="614" t="e">
        <v>#N/A</v>
      </c>
      <c r="H379" s="615"/>
      <c r="I379" s="974">
        <f>REGV!H379</f>
        <v>40.78822151234035</v>
      </c>
      <c r="J379" s="615"/>
      <c r="K379" s="607"/>
      <c r="L379" s="608"/>
      <c r="M379" s="609"/>
      <c r="N379" s="566"/>
      <c r="O379" s="1373" t="e">
        <v>#N/A</v>
      </c>
      <c r="P379" s="612" t="e">
        <v>#N/A</v>
      </c>
      <c r="Q379" s="612" t="e">
        <v>#N/A</v>
      </c>
      <c r="R379" s="613" t="e">
        <v>#N/A</v>
      </c>
      <c r="S379" s="612" t="e">
        <v>#N/A</v>
      </c>
      <c r="T379" s="614" t="e">
        <v>#N/A</v>
      </c>
      <c r="U379" s="615"/>
      <c r="V379" s="974">
        <f>REGV!AI379</f>
        <v>158.5271076109193</v>
      </c>
      <c r="W379" s="615"/>
      <c r="X379" s="607"/>
      <c r="Y379" s="608"/>
      <c r="Z379" s="609"/>
      <c r="AA379" s="566"/>
      <c r="AB379" s="1373" t="e">
        <v>#N/A</v>
      </c>
      <c r="AC379" s="612" t="e">
        <v>#N/A</v>
      </c>
      <c r="AD379" s="612" t="e">
        <v>#N/A</v>
      </c>
      <c r="AE379" s="613" t="e">
        <v>#N/A</v>
      </c>
      <c r="AF379" s="612" t="e">
        <v>#N/A</v>
      </c>
      <c r="AG379" s="614" t="e">
        <v>#N/A</v>
      </c>
      <c r="AH379" s="615"/>
      <c r="AI379" s="975">
        <f>REGV!BJ379</f>
        <v>962.29676636399267</v>
      </c>
      <c r="AJ379" s="615"/>
      <c r="AK379" s="607"/>
      <c r="AL379" s="608"/>
      <c r="AM379" s="609"/>
      <c r="AN379" s="566"/>
      <c r="AO379" s="566"/>
    </row>
    <row r="380" spans="1:41" s="567" customFormat="1" ht="13.8" x14ac:dyDescent="0.25">
      <c r="A380" s="983">
        <f>REGV!A380</f>
        <v>2024.1</v>
      </c>
      <c r="B380" s="611" t="e">
        <v>#N/A</v>
      </c>
      <c r="C380" s="612" t="e">
        <v>#N/A</v>
      </c>
      <c r="D380" s="612" t="e">
        <v>#N/A</v>
      </c>
      <c r="E380" s="613" t="e">
        <v>#N/A</v>
      </c>
      <c r="F380" s="612" t="e">
        <v>#N/A</v>
      </c>
      <c r="G380" s="614" t="e">
        <v>#N/A</v>
      </c>
      <c r="H380" s="615"/>
      <c r="I380" s="974">
        <f>REGV!H380</f>
        <v>41.344797953649923</v>
      </c>
      <c r="J380" s="615"/>
      <c r="K380" s="607"/>
      <c r="L380" s="608"/>
      <c r="M380" s="609"/>
      <c r="N380" s="566"/>
      <c r="O380" s="1373" t="e">
        <v>#N/A</v>
      </c>
      <c r="P380" s="612" t="e">
        <v>#N/A</v>
      </c>
      <c r="Q380" s="612" t="e">
        <v>#N/A</v>
      </c>
      <c r="R380" s="613" t="e">
        <v>#N/A</v>
      </c>
      <c r="S380" s="612" t="e">
        <v>#N/A</v>
      </c>
      <c r="T380" s="614" t="e">
        <v>#N/A</v>
      </c>
      <c r="U380" s="615"/>
      <c r="V380" s="974">
        <f>REGV!AI380</f>
        <v>158.86972097898212</v>
      </c>
      <c r="W380" s="615"/>
      <c r="X380" s="607"/>
      <c r="Y380" s="608"/>
      <c r="Z380" s="609"/>
      <c r="AA380" s="566"/>
      <c r="AB380" s="1373" t="e">
        <v>#N/A</v>
      </c>
      <c r="AC380" s="612" t="e">
        <v>#N/A</v>
      </c>
      <c r="AD380" s="612" t="e">
        <v>#N/A</v>
      </c>
      <c r="AE380" s="613" t="e">
        <v>#N/A</v>
      </c>
      <c r="AF380" s="612" t="e">
        <v>#N/A</v>
      </c>
      <c r="AG380" s="614" t="e">
        <v>#N/A</v>
      </c>
      <c r="AH380" s="615"/>
      <c r="AI380" s="975">
        <f>REGV!BJ380</f>
        <v>993.68373573337351</v>
      </c>
      <c r="AJ380" s="615"/>
      <c r="AK380" s="607"/>
      <c r="AL380" s="608"/>
      <c r="AM380" s="609"/>
      <c r="AN380" s="566"/>
      <c r="AO380" s="566"/>
    </row>
    <row r="381" spans="1:41" s="567" customFormat="1" ht="13.8" x14ac:dyDescent="0.25">
      <c r="A381" s="983">
        <f>REGV!A381</f>
        <v>2024.11</v>
      </c>
      <c r="B381" s="611" t="e">
        <v>#N/A</v>
      </c>
      <c r="C381" s="612" t="e">
        <v>#N/A</v>
      </c>
      <c r="D381" s="612" t="e">
        <v>#N/A</v>
      </c>
      <c r="E381" s="613" t="e">
        <v>#N/A</v>
      </c>
      <c r="F381" s="612" t="e">
        <v>#N/A</v>
      </c>
      <c r="G381" s="614" t="e">
        <v>#N/A</v>
      </c>
      <c r="H381" s="615"/>
      <c r="I381" s="974">
        <f>REGV!H381</f>
        <v>42.098162287113851</v>
      </c>
      <c r="J381" s="615"/>
      <c r="K381" s="607"/>
      <c r="L381" s="608"/>
      <c r="M381" s="609"/>
      <c r="N381" s="566"/>
      <c r="O381" s="1373" t="e">
        <v>#N/A</v>
      </c>
      <c r="P381" s="612" t="e">
        <v>#N/A</v>
      </c>
      <c r="Q381" s="612" t="e">
        <v>#N/A</v>
      </c>
      <c r="R381" s="613" t="e">
        <v>#N/A</v>
      </c>
      <c r="S381" s="612" t="e">
        <v>#N/A</v>
      </c>
      <c r="T381" s="614" t="e">
        <v>#N/A</v>
      </c>
      <c r="U381" s="615"/>
      <c r="V381" s="974">
        <f>REGV!AI381</f>
        <v>159.94694766767071</v>
      </c>
      <c r="W381" s="615"/>
      <c r="X381" s="607"/>
      <c r="Y381" s="608"/>
      <c r="Z381" s="609"/>
      <c r="AA381" s="566"/>
      <c r="AB381" s="1373" t="e">
        <v>#N/A</v>
      </c>
      <c r="AC381" s="612" t="e">
        <v>#N/A</v>
      </c>
      <c r="AD381" s="612" t="e">
        <v>#N/A</v>
      </c>
      <c r="AE381" s="613" t="e">
        <v>#N/A</v>
      </c>
      <c r="AF381" s="612" t="e">
        <v>#N/A</v>
      </c>
      <c r="AG381" s="614" t="e">
        <v>#N/A</v>
      </c>
      <c r="AH381" s="615"/>
      <c r="AI381" s="975">
        <f>REGV!BJ381</f>
        <v>999.3317359317416</v>
      </c>
      <c r="AJ381" s="615"/>
      <c r="AK381" s="607"/>
      <c r="AL381" s="608"/>
      <c r="AM381" s="609"/>
      <c r="AN381" s="566"/>
      <c r="AO381" s="566"/>
    </row>
    <row r="382" spans="1:41" s="567" customFormat="1" ht="13.8" x14ac:dyDescent="0.25">
      <c r="A382" s="983">
        <f>REGV!A382</f>
        <v>2024.12</v>
      </c>
      <c r="B382" s="611" t="e">
        <v>#N/A</v>
      </c>
      <c r="C382" s="612" t="e">
        <v>#N/A</v>
      </c>
      <c r="D382" s="612" t="e">
        <v>#N/A</v>
      </c>
      <c r="E382" s="613" t="e">
        <v>#N/A</v>
      </c>
      <c r="F382" s="612" t="e">
        <v>#N/A</v>
      </c>
      <c r="G382" s="614" t="e">
        <v>#N/A</v>
      </c>
      <c r="H382" s="615"/>
      <c r="I382" s="974">
        <f>REGV!H382</f>
        <v>44.874639480831291</v>
      </c>
      <c r="J382" s="615"/>
      <c r="K382" s="1382">
        <v>41.192383122532064</v>
      </c>
      <c r="L382" s="1381">
        <v>38.220274464788901</v>
      </c>
      <c r="M382" s="1380">
        <v>7.7762619430723046E-2</v>
      </c>
      <c r="N382" s="566"/>
      <c r="O382" s="1373" t="e">
        <v>#N/A</v>
      </c>
      <c r="P382" s="612" t="e">
        <v>#N/A</v>
      </c>
      <c r="Q382" s="612" t="e">
        <v>#N/A</v>
      </c>
      <c r="R382" s="613" t="e">
        <v>#N/A</v>
      </c>
      <c r="S382" s="612" t="e">
        <v>#N/A</v>
      </c>
      <c r="T382" s="614" t="e">
        <v>#N/A</v>
      </c>
      <c r="U382" s="615"/>
      <c r="V382" s="974">
        <f>REGV!AI382</f>
        <v>163.32388300552432</v>
      </c>
      <c r="W382" s="615"/>
      <c r="X382" s="1382">
        <v>144.85767273749224</v>
      </c>
      <c r="Y382" s="1381">
        <v>158.55976276083319</v>
      </c>
      <c r="Z382" s="1380">
        <v>-8.641593418633442E-2</v>
      </c>
      <c r="AA382" s="566"/>
      <c r="AB382" s="1373" t="e">
        <v>#N/A</v>
      </c>
      <c r="AC382" s="612" t="e">
        <v>#N/A</v>
      </c>
      <c r="AD382" s="612" t="e">
        <v>#N/A</v>
      </c>
      <c r="AE382" s="613" t="e">
        <v>#N/A</v>
      </c>
      <c r="AF382" s="612" t="e">
        <v>#N/A</v>
      </c>
      <c r="AG382" s="614" t="e">
        <v>#N/A</v>
      </c>
      <c r="AH382" s="615"/>
      <c r="AI382" s="975">
        <f>REGV!BJ382</f>
        <v>1043.054032026304</v>
      </c>
      <c r="AJ382" s="615"/>
      <c r="AK382" s="1363">
        <v>942.91183267750955</v>
      </c>
      <c r="AL382" s="1381">
        <v>964.14420207032333</v>
      </c>
      <c r="AM382" s="1380">
        <v>-2.202198524579746E-2</v>
      </c>
      <c r="AN382" s="566"/>
      <c r="AO382" s="566"/>
    </row>
    <row r="383" spans="1:41" s="567" customFormat="1" ht="13.8" x14ac:dyDescent="0.25">
      <c r="A383" s="983">
        <f>REGV!A383</f>
        <v>2025.01</v>
      </c>
      <c r="B383" s="611" t="e">
        <v>#N/A</v>
      </c>
      <c r="C383" s="612" t="e">
        <v>#N/A</v>
      </c>
      <c r="D383" s="612" t="e">
        <v>#N/A</v>
      </c>
      <c r="E383" s="613" t="e">
        <v>#N/A</v>
      </c>
      <c r="F383" s="612" t="e">
        <v>#N/A</v>
      </c>
      <c r="G383" s="614" t="e">
        <v>#N/A</v>
      </c>
      <c r="H383" s="615"/>
      <c r="I383" s="974">
        <f>REGV!H383</f>
        <v>48.944886053358218</v>
      </c>
      <c r="J383" s="615"/>
      <c r="K383" s="1382">
        <v>37.659702496804506</v>
      </c>
      <c r="L383" s="1381">
        <v>44.111204411634269</v>
      </c>
      <c r="M383" s="1380">
        <v>-0.14625540156704919</v>
      </c>
      <c r="N383" s="566"/>
      <c r="O383" s="1373" t="e">
        <v>#N/A</v>
      </c>
      <c r="P383" s="612" t="e">
        <v>#N/A</v>
      </c>
      <c r="Q383" s="612" t="e">
        <v>#N/A</v>
      </c>
      <c r="R383" s="613" t="e">
        <v>#N/A</v>
      </c>
      <c r="S383" s="612" t="e">
        <v>#N/A</v>
      </c>
      <c r="T383" s="614" t="e">
        <v>#N/A</v>
      </c>
      <c r="U383" s="615"/>
      <c r="V383" s="974">
        <f>REGV!AI383</f>
        <v>168.30560999633758</v>
      </c>
      <c r="W383" s="615"/>
      <c r="X383" s="1382">
        <v>153.89707268320777</v>
      </c>
      <c r="Y383" s="1381">
        <v>167.11558199997054</v>
      </c>
      <c r="Z383" s="1380">
        <v>-7.9098006054068026E-2</v>
      </c>
      <c r="AA383" s="566"/>
      <c r="AB383" s="1373" t="e">
        <v>#N/A</v>
      </c>
      <c r="AC383" s="612" t="e">
        <v>#N/A</v>
      </c>
      <c r="AD383" s="612" t="e">
        <v>#N/A</v>
      </c>
      <c r="AE383" s="613" t="e">
        <v>#N/A</v>
      </c>
      <c r="AF383" s="612" t="e">
        <v>#N/A</v>
      </c>
      <c r="AG383" s="614" t="e">
        <v>#N/A</v>
      </c>
      <c r="AH383" s="615"/>
      <c r="AI383" s="975">
        <f>REGV!BJ383</f>
        <v>1092.0674501643748</v>
      </c>
      <c r="AJ383" s="615"/>
      <c r="AK383" s="1363">
        <v>1154.7275264332748</v>
      </c>
      <c r="AL383" s="1381">
        <v>1090.7157061541959</v>
      </c>
      <c r="AM383" s="1380">
        <v>5.8687905489855918E-2</v>
      </c>
      <c r="AN383" s="566"/>
      <c r="AO383" s="566"/>
    </row>
    <row r="384" spans="1:41" s="567" customFormat="1" ht="13.8" x14ac:dyDescent="0.25">
      <c r="A384" s="983">
        <f>REGV!A384</f>
        <v>2025.02</v>
      </c>
      <c r="B384" s="611" t="e">
        <v>#N/A</v>
      </c>
      <c r="C384" s="612" t="e">
        <v>#N/A</v>
      </c>
      <c r="D384" s="612" t="e">
        <v>#N/A</v>
      </c>
      <c r="E384" s="613" t="e">
        <v>#N/A</v>
      </c>
      <c r="F384" s="612" t="e">
        <v>#N/A</v>
      </c>
      <c r="G384" s="614" t="e">
        <v>#N/A</v>
      </c>
      <c r="H384" s="615"/>
      <c r="I384" s="974">
        <f>REGV!H384</f>
        <v>51.741089930062813</v>
      </c>
      <c r="J384" s="615"/>
      <c r="K384" s="1382">
        <v>46.537076683898889</v>
      </c>
      <c r="L384" s="1381">
        <v>46.143595278661849</v>
      </c>
      <c r="M384" s="1380">
        <v>8.5273243851242686E-3</v>
      </c>
      <c r="N384" s="566"/>
      <c r="O384" s="1373" t="e">
        <v>#N/A</v>
      </c>
      <c r="P384" s="612" t="e">
        <v>#N/A</v>
      </c>
      <c r="Q384" s="612" t="e">
        <v>#N/A</v>
      </c>
      <c r="R384" s="613" t="e">
        <v>#N/A</v>
      </c>
      <c r="S384" s="612" t="e">
        <v>#N/A</v>
      </c>
      <c r="T384" s="614" t="e">
        <v>#N/A</v>
      </c>
      <c r="U384" s="615"/>
      <c r="V384" s="974">
        <f>REGV!AI384</f>
        <v>169.20614375682351</v>
      </c>
      <c r="W384" s="615"/>
      <c r="X384" s="1382">
        <v>157.24745142357878</v>
      </c>
      <c r="Y384" s="1381">
        <v>161.17540194847879</v>
      </c>
      <c r="Z384" s="1380">
        <v>-2.4370657540879748E-2</v>
      </c>
      <c r="AA384" s="566"/>
      <c r="AB384" s="1373" t="e">
        <v>#N/A</v>
      </c>
      <c r="AC384" s="612" t="e">
        <v>#N/A</v>
      </c>
      <c r="AD384" s="612" t="e">
        <v>#N/A</v>
      </c>
      <c r="AE384" s="613" t="e">
        <v>#N/A</v>
      </c>
      <c r="AF384" s="612" t="e">
        <v>#N/A</v>
      </c>
      <c r="AG384" s="614" t="e">
        <v>#N/A</v>
      </c>
      <c r="AH384" s="615"/>
      <c r="AI384" s="975">
        <f>REGV!BJ384</f>
        <v>1079.8510738838281</v>
      </c>
      <c r="AJ384" s="615"/>
      <c r="AK384" s="1363">
        <v>1096.0495479679566</v>
      </c>
      <c r="AL384" s="1381">
        <v>1189.9107539444833</v>
      </c>
      <c r="AM384" s="1380">
        <v>-7.8880878809929555E-2</v>
      </c>
      <c r="AN384" s="566"/>
      <c r="AO384" s="566"/>
    </row>
    <row r="385" spans="1:89" ht="13.8" x14ac:dyDescent="0.25">
      <c r="A385" s="983">
        <f>REGV!A385</f>
        <v>2025.03</v>
      </c>
      <c r="B385" s="611" t="e">
        <v>#N/A</v>
      </c>
      <c r="C385" s="612" t="e">
        <v>#N/A</v>
      </c>
      <c r="D385" s="612" t="e">
        <v>#N/A</v>
      </c>
      <c r="E385" s="613" t="e">
        <v>#N/A</v>
      </c>
      <c r="F385" s="612" t="e">
        <v>#N/A</v>
      </c>
      <c r="G385" s="614" t="e">
        <v>#N/A</v>
      </c>
      <c r="H385" s="615"/>
      <c r="I385" s="974">
        <f>REGV!H385</f>
        <v>53.23030362387253</v>
      </c>
      <c r="J385" s="615"/>
      <c r="K385" s="1382">
        <v>46.894583867289342</v>
      </c>
      <c r="L385" s="1381">
        <v>50.696443988570159</v>
      </c>
      <c r="M385" s="1380">
        <v>-7.4992638973612635E-2</v>
      </c>
      <c r="N385" s="566"/>
      <c r="O385" s="1373" t="e">
        <v>#N/A</v>
      </c>
      <c r="P385" s="612" t="e">
        <v>#N/A</v>
      </c>
      <c r="Q385" s="612" t="e">
        <v>#N/A</v>
      </c>
      <c r="R385" s="613" t="e">
        <v>#N/A</v>
      </c>
      <c r="S385" s="612" t="e">
        <v>#N/A</v>
      </c>
      <c r="T385" s="614" t="e">
        <v>#N/A</v>
      </c>
      <c r="U385" s="615"/>
      <c r="V385" s="974">
        <f>REGV!AI385</f>
        <v>166.51978499339327</v>
      </c>
      <c r="W385" s="615"/>
      <c r="X385" s="1382">
        <v>150.20697981071706</v>
      </c>
      <c r="Y385" s="1381">
        <v>155.9348717772082</v>
      </c>
      <c r="Z385" s="1380">
        <v>-3.673259163399234E-2</v>
      </c>
      <c r="AA385" s="566"/>
      <c r="AB385" s="1373" t="e">
        <v>#N/A</v>
      </c>
      <c r="AC385" s="612" t="e">
        <v>#N/A</v>
      </c>
      <c r="AD385" s="612" t="e">
        <v>#N/A</v>
      </c>
      <c r="AE385" s="613" t="e">
        <v>#N/A</v>
      </c>
      <c r="AF385" s="612" t="e">
        <v>#N/A</v>
      </c>
      <c r="AG385" s="614" t="e">
        <v>#N/A</v>
      </c>
      <c r="AH385" s="615"/>
      <c r="AI385" s="975">
        <f>REGV!BJ385</f>
        <v>1084.7978467564299</v>
      </c>
      <c r="AJ385" s="615"/>
      <c r="AK385" s="1363">
        <v>1233.3121784919015</v>
      </c>
      <c r="AL385" s="1381">
        <v>1030.8107619007117</v>
      </c>
      <c r="AM385" s="1380">
        <v>0.19644868299376061</v>
      </c>
      <c r="AN385" s="566"/>
      <c r="AO385" s="566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</row>
    <row r="386" spans="1:89" ht="13.8" x14ac:dyDescent="0.25">
      <c r="A386" s="983">
        <f>REGV!A386</f>
        <v>2025.04</v>
      </c>
      <c r="B386" s="611" t="e">
        <v>#N/A</v>
      </c>
      <c r="C386" s="612" t="e">
        <v>#N/A</v>
      </c>
      <c r="D386" s="612" t="e">
        <v>#N/A</v>
      </c>
      <c r="E386" s="613" t="e">
        <v>#N/A</v>
      </c>
      <c r="F386" s="612" t="e">
        <v>#N/A</v>
      </c>
      <c r="G386" s="614" t="e">
        <v>#N/A</v>
      </c>
      <c r="H386" s="615"/>
      <c r="I386" s="974">
        <f>REGV!H386</f>
        <v>55.064454569190559</v>
      </c>
      <c r="J386" s="615"/>
      <c r="K386" s="1382">
        <v>41.125241735842323</v>
      </c>
      <c r="L386" s="1381">
        <v>55.69375384621231</v>
      </c>
      <c r="M386" s="1380">
        <v>-0.26158251337480609</v>
      </c>
      <c r="N386" s="566"/>
      <c r="O386" s="1373" t="e">
        <v>#N/A</v>
      </c>
      <c r="P386" s="612" t="e">
        <v>#N/A</v>
      </c>
      <c r="Q386" s="612" t="e">
        <v>#N/A</v>
      </c>
      <c r="R386" s="613" t="e">
        <v>#N/A</v>
      </c>
      <c r="S386" s="612" t="e">
        <v>#N/A</v>
      </c>
      <c r="T386" s="614" t="e">
        <v>#N/A</v>
      </c>
      <c r="U386" s="615"/>
      <c r="V386" s="974">
        <f>REGV!AI386</f>
        <v>166.00114117558607</v>
      </c>
      <c r="W386" s="615"/>
      <c r="X386" s="1382">
        <v>129.19023007596468</v>
      </c>
      <c r="Y386" s="1381">
        <v>167.26165854662989</v>
      </c>
      <c r="Z386" s="1380">
        <f t="shared" ref="Z386:Z387" si="0">X386/Y386-1</f>
        <v>-0.22761599281912837</v>
      </c>
      <c r="AA386" s="566"/>
      <c r="AB386" s="1373" t="e">
        <v>#N/A</v>
      </c>
      <c r="AC386" s="612" t="e">
        <v>#N/A</v>
      </c>
      <c r="AD386" s="612" t="e">
        <v>#N/A</v>
      </c>
      <c r="AE386" s="613" t="e">
        <v>#N/A</v>
      </c>
      <c r="AF386" s="612" t="e">
        <v>#N/A</v>
      </c>
      <c r="AG386" s="614" t="e">
        <v>#N/A</v>
      </c>
      <c r="AH386" s="615"/>
      <c r="AI386" s="975">
        <f>REGV!BJ386</f>
        <v>1146.2505255258388</v>
      </c>
      <c r="AJ386" s="615"/>
      <c r="AK386" s="1363">
        <v>915.72502725405184</v>
      </c>
      <c r="AL386" s="1381">
        <v>1211.0603916726802</v>
      </c>
      <c r="AM386" s="1380">
        <f t="shared" ref="AM386" si="1">AK386/AL386-1</f>
        <v>-0.24386510074094658</v>
      </c>
      <c r="AN386" s="566"/>
      <c r="AO386" s="566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</row>
    <row r="387" spans="1:89" ht="13.8" x14ac:dyDescent="0.25">
      <c r="A387" s="983">
        <f>REGV!A387</f>
        <v>2025.05</v>
      </c>
      <c r="B387" s="611" t="e">
        <v>#N/A</v>
      </c>
      <c r="C387" s="612" t="e">
        <v>#N/A</v>
      </c>
      <c r="D387" s="612" t="e">
        <v>#N/A</v>
      </c>
      <c r="E387" s="613" t="e">
        <v>#N/A</v>
      </c>
      <c r="F387" s="612" t="e">
        <v>#N/A</v>
      </c>
      <c r="G387" s="614" t="e">
        <v>#N/A</v>
      </c>
      <c r="H387" s="615"/>
      <c r="I387" s="974">
        <f>REGV!H387</f>
        <v>55.328474126791569</v>
      </c>
      <c r="J387" s="615"/>
      <c r="K387" s="1382">
        <v>56.206288271904455</v>
      </c>
      <c r="L387" s="1381">
        <v>55.9753891273132</v>
      </c>
      <c r="M387" s="1380">
        <v>4.1250118702360616E-3</v>
      </c>
      <c r="N387" s="566"/>
      <c r="O387" s="1373" t="e">
        <v>#N/A</v>
      </c>
      <c r="P387" s="612" t="e">
        <v>#N/A</v>
      </c>
      <c r="Q387" s="612" t="e">
        <v>#N/A</v>
      </c>
      <c r="R387" s="613" t="e">
        <v>#N/A</v>
      </c>
      <c r="S387" s="612" t="e">
        <v>#N/A</v>
      </c>
      <c r="T387" s="614" t="e">
        <v>#N/A</v>
      </c>
      <c r="U387" s="615"/>
      <c r="V387" s="974">
        <f>REGV!AI387</f>
        <v>163.3671275218459</v>
      </c>
      <c r="W387" s="615"/>
      <c r="X387" s="1382">
        <v>159.82159671238844</v>
      </c>
      <c r="Y387" s="1381">
        <f t="shared" ref="Y387" si="2">V387</f>
        <v>163.3671275218459</v>
      </c>
      <c r="Z387" s="1380">
        <f t="shared" si="0"/>
        <v>-2.1702841099310755E-2</v>
      </c>
      <c r="AA387" s="566"/>
      <c r="AB387" s="1373" t="e">
        <v>#N/A</v>
      </c>
      <c r="AC387" s="612" t="e">
        <v>#N/A</v>
      </c>
      <c r="AD387" s="612" t="e">
        <v>#N/A</v>
      </c>
      <c r="AE387" s="613" t="e">
        <v>#N/A</v>
      </c>
      <c r="AF387" s="612" t="e">
        <v>#N/A</v>
      </c>
      <c r="AG387" s="614" t="e">
        <v>#N/A</v>
      </c>
      <c r="AH387" s="615"/>
      <c r="AI387" s="975">
        <f>REGV!BJ387</f>
        <v>1131.1473989244987</v>
      </c>
      <c r="AJ387" s="615"/>
      <c r="AK387" s="1363">
        <v>1092.3580414862281</v>
      </c>
      <c r="AL387" s="1381">
        <v>1205.6120375285066</v>
      </c>
      <c r="AM387" s="1380">
        <v>-9.3939005680839127E-2</v>
      </c>
      <c r="AN387" s="566"/>
      <c r="AO387" s="566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</row>
    <row r="388" spans="1:89" ht="13.8" x14ac:dyDescent="0.25">
      <c r="A388" s="983">
        <f>REGV!A388</f>
        <v>2025.06</v>
      </c>
      <c r="B388" s="611" t="e">
        <v>#N/A</v>
      </c>
      <c r="C388" s="612" t="e">
        <v>#N/A</v>
      </c>
      <c r="D388" s="612" t="e">
        <v>#N/A</v>
      </c>
      <c r="E388" s="613" t="e">
        <v>#N/A</v>
      </c>
      <c r="F388" s="612" t="e">
        <v>#N/A</v>
      </c>
      <c r="G388" s="614" t="e">
        <v>#N/A</v>
      </c>
      <c r="H388" s="615"/>
      <c r="I388" s="974">
        <f>REGV!H388</f>
        <v>53.791557071663888</v>
      </c>
      <c r="J388" s="615"/>
      <c r="K388" s="1382">
        <v>55.024646345369625</v>
      </c>
      <c r="L388" s="1381">
        <f t="shared" ref="L388" si="3">I388</f>
        <v>53.791557071663888</v>
      </c>
      <c r="M388" s="1380">
        <f t="shared" ref="M388" si="4">K388/L388-1</f>
        <v>2.2923472396661593E-2</v>
      </c>
      <c r="N388" s="566"/>
      <c r="O388" s="1373" t="e">
        <v>#N/A</v>
      </c>
      <c r="P388" s="612" t="e">
        <v>#N/A</v>
      </c>
      <c r="Q388" s="612" t="e">
        <v>#N/A</v>
      </c>
      <c r="R388" s="613" t="e">
        <v>#N/A</v>
      </c>
      <c r="S388" s="612" t="e">
        <v>#N/A</v>
      </c>
      <c r="T388" s="614" t="e">
        <v>#N/A</v>
      </c>
      <c r="U388" s="615"/>
      <c r="V388" s="974">
        <f>REGV!AI388</f>
        <v>157.81238555199624</v>
      </c>
      <c r="W388" s="615"/>
      <c r="X388" s="1382">
        <v>146.24053562596163</v>
      </c>
      <c r="Y388" s="1381">
        <v>156.23779120428776</v>
      </c>
      <c r="Z388" s="1380">
        <v>-6.3987435442263041E-2</v>
      </c>
      <c r="AA388" s="566"/>
      <c r="AB388" s="1373" t="e">
        <v>#N/A</v>
      </c>
      <c r="AC388" s="612" t="e">
        <v>#N/A</v>
      </c>
      <c r="AD388" s="612" t="e">
        <v>#N/A</v>
      </c>
      <c r="AE388" s="613" t="e">
        <v>#N/A</v>
      </c>
      <c r="AF388" s="612" t="e">
        <v>#N/A</v>
      </c>
      <c r="AG388" s="614" t="e">
        <v>#N/A</v>
      </c>
      <c r="AH388" s="615"/>
      <c r="AI388" s="975">
        <f>REGV!BJ388</f>
        <v>1036.7768097899382</v>
      </c>
      <c r="AJ388" s="615"/>
      <c r="AK388" s="1363">
        <v>1172.9473156576369</v>
      </c>
      <c r="AL388" s="1381">
        <v>1091.7150637683264</v>
      </c>
      <c r="AM388" s="1380">
        <v>7.4407924361616029E-2</v>
      </c>
      <c r="AN388" s="566"/>
      <c r="AO388" s="566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</row>
    <row r="389" spans="1:89" ht="13.8" x14ac:dyDescent="0.25">
      <c r="A389" s="983">
        <f>REGV!A389</f>
        <v>2025.07</v>
      </c>
      <c r="B389" s="611" t="e">
        <v>#N/A</v>
      </c>
      <c r="C389" s="612" t="e">
        <v>#N/A</v>
      </c>
      <c r="D389" s="612" t="e">
        <v>#N/A</v>
      </c>
      <c r="E389" s="613" t="e">
        <v>#N/A</v>
      </c>
      <c r="F389" s="612" t="e">
        <v>#N/A</v>
      </c>
      <c r="G389" s="614" t="e">
        <v>#N/A</v>
      </c>
      <c r="H389" s="615"/>
      <c r="I389" s="974">
        <v>52.977457528703241</v>
      </c>
      <c r="J389" s="615"/>
      <c r="K389" s="1382">
        <v>50.6482959972112</v>
      </c>
      <c r="L389" s="1381">
        <v>52.977457528703241</v>
      </c>
      <c r="M389" s="1380">
        <v>-4.3965143669457918E-2</v>
      </c>
      <c r="N389" s="566"/>
      <c r="O389" s="1373" t="e">
        <v>#N/A</v>
      </c>
      <c r="P389" s="612" t="e">
        <v>#N/A</v>
      </c>
      <c r="Q389" s="612" t="e">
        <v>#N/A</v>
      </c>
      <c r="R389" s="613" t="e">
        <v>#N/A</v>
      </c>
      <c r="S389" s="612" t="e">
        <v>#N/A</v>
      </c>
      <c r="T389" s="614" t="e">
        <v>#N/A</v>
      </c>
      <c r="U389" s="615"/>
      <c r="V389" s="974">
        <v>151.31697577503931</v>
      </c>
      <c r="W389" s="615"/>
      <c r="X389" s="1382">
        <v>141.27179574256175</v>
      </c>
      <c r="Y389" s="1381">
        <v>151.31697577503931</v>
      </c>
      <c r="Z389" s="1380">
        <v>-6.6385017153736792E-2</v>
      </c>
      <c r="AA389" s="566"/>
      <c r="AB389" s="1373" t="e">
        <v>#N/A</v>
      </c>
      <c r="AC389" s="612" t="e">
        <v>#N/A</v>
      </c>
      <c r="AD389" s="612" t="e">
        <v>#N/A</v>
      </c>
      <c r="AE389" s="613" t="e">
        <v>#N/A</v>
      </c>
      <c r="AF389" s="612" t="e">
        <v>#N/A</v>
      </c>
      <c r="AG389" s="614" t="e">
        <v>#N/A</v>
      </c>
      <c r="AH389" s="615"/>
      <c r="AI389" s="975">
        <v>995.14257566555591</v>
      </c>
      <c r="AJ389" s="615"/>
      <c r="AK389" s="1363">
        <v>1129.84485389771</v>
      </c>
      <c r="AL389" s="1381">
        <v>995.14257566555591</v>
      </c>
      <c r="AM389" s="1380">
        <v>0.13535977811226152</v>
      </c>
      <c r="AN389" s="566"/>
      <c r="AO389" s="566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</row>
    <row r="390" spans="1:89" ht="13.8" x14ac:dyDescent="0.25">
      <c r="A390" s="983">
        <f>REGV!A390</f>
        <v>2025.08</v>
      </c>
      <c r="B390" s="611" t="e">
        <v>#N/A</v>
      </c>
      <c r="C390" s="612" t="e">
        <v>#N/A</v>
      </c>
      <c r="D390" s="612" t="e">
        <v>#N/A</v>
      </c>
      <c r="E390" s="613" t="e">
        <v>#N/A</v>
      </c>
      <c r="F390" s="612" t="e">
        <v>#N/A</v>
      </c>
      <c r="G390" s="614" t="e">
        <v>#N/A</v>
      </c>
      <c r="H390" s="615"/>
      <c r="I390" s="974">
        <f>REGV!H390</f>
        <v>52.289701065302808</v>
      </c>
      <c r="J390" s="615"/>
      <c r="K390" s="1382">
        <v>55.245313837046183</v>
      </c>
      <c r="L390" s="1381">
        <v>53.198341703919063</v>
      </c>
      <c r="M390" s="1380">
        <v>3.8478119196266647E-2</v>
      </c>
      <c r="N390" s="566"/>
      <c r="O390" s="1373" t="e">
        <v>#N/A</v>
      </c>
      <c r="P390" s="612" t="e">
        <v>#N/A</v>
      </c>
      <c r="Q390" s="612" t="e">
        <v>#N/A</v>
      </c>
      <c r="R390" s="613" t="e">
        <v>#N/A</v>
      </c>
      <c r="S390" s="612" t="e">
        <v>#N/A</v>
      </c>
      <c r="T390" s="614" t="e">
        <v>#N/A</v>
      </c>
      <c r="U390" s="615"/>
      <c r="V390" s="974">
        <f>REGV!AI390</f>
        <v>151.0098533058096</v>
      </c>
      <c r="W390" s="615"/>
      <c r="X390" s="1382">
        <v>146.91385907490459</v>
      </c>
      <c r="Y390" s="1381">
        <v>149.19056540458266</v>
      </c>
      <c r="Z390" s="1380">
        <v>-1.5260390786132949E-2</v>
      </c>
      <c r="AA390" s="566"/>
      <c r="AB390" s="1373" t="e">
        <v>#N/A</v>
      </c>
      <c r="AC390" s="612" t="e">
        <v>#N/A</v>
      </c>
      <c r="AD390" s="612" t="e">
        <v>#N/A</v>
      </c>
      <c r="AE390" s="613" t="e">
        <v>#N/A</v>
      </c>
      <c r="AF390" s="612" t="e">
        <v>#N/A</v>
      </c>
      <c r="AG390" s="614" t="e">
        <v>#N/A</v>
      </c>
      <c r="AH390" s="615"/>
      <c r="AI390" s="975">
        <f>REGV!BJ390</f>
        <v>962.6522530206164</v>
      </c>
      <c r="AJ390" s="615"/>
      <c r="AK390" s="1363">
        <v>1023.8952700459176</v>
      </c>
      <c r="AL390" s="1381">
        <v>949.92686601552907</v>
      </c>
      <c r="AM390" s="1380">
        <v>7.7867472409375305E-2</v>
      </c>
      <c r="AN390" s="566"/>
      <c r="AO390" s="566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</row>
    <row r="391" spans="1:89" ht="13.8" x14ac:dyDescent="0.25">
      <c r="A391" s="983">
        <f>REGV!A391</f>
        <v>2025.09</v>
      </c>
      <c r="B391" s="611" t="e">
        <v>#N/A</v>
      </c>
      <c r="C391" s="612" t="e">
        <v>#N/A</v>
      </c>
      <c r="D391" s="612" t="e">
        <v>#N/A</v>
      </c>
      <c r="E391" s="613" t="e">
        <v>#N/A</v>
      </c>
      <c r="F391" s="612" t="e">
        <v>#N/A</v>
      </c>
      <c r="G391" s="614" t="e">
        <v>#N/A</v>
      </c>
      <c r="H391" s="615"/>
      <c r="I391" s="974">
        <f>REGV!H391</f>
        <v>50.839343166866826</v>
      </c>
      <c r="J391" s="615"/>
      <c r="K391" s="1382">
        <v>54.226603596495188</v>
      </c>
      <c r="L391" s="1381">
        <v>52.789592297299428</v>
      </c>
      <c r="M391" s="1380">
        <v>2.7221488870435406E-2</v>
      </c>
      <c r="N391" s="566"/>
      <c r="O391" s="1373" t="e">
        <v>#N/A</v>
      </c>
      <c r="P391" s="612" t="e">
        <v>#N/A</v>
      </c>
      <c r="Q391" s="612" t="e">
        <v>#N/A</v>
      </c>
      <c r="R391" s="613" t="e">
        <v>#N/A</v>
      </c>
      <c r="S391" s="612" t="e">
        <v>#N/A</v>
      </c>
      <c r="T391" s="614" t="e">
        <v>#N/A</v>
      </c>
      <c r="U391" s="615"/>
      <c r="V391" s="974">
        <f>REGV!AI391</f>
        <v>151.30205116230405</v>
      </c>
      <c r="W391" s="615"/>
      <c r="X391" s="1382">
        <v>150.84137186896922</v>
      </c>
      <c r="Y391" s="1381">
        <v>147.80070401710952</v>
      </c>
      <c r="Z391" s="1380">
        <v>2.0572756213040222E-2</v>
      </c>
      <c r="AA391" s="566"/>
      <c r="AB391" s="1373" t="e">
        <v>#N/A</v>
      </c>
      <c r="AC391" s="612" t="e">
        <v>#N/A</v>
      </c>
      <c r="AD391" s="612" t="e">
        <v>#N/A</v>
      </c>
      <c r="AE391" s="613" t="e">
        <v>#N/A</v>
      </c>
      <c r="AF391" s="612" t="e">
        <v>#N/A</v>
      </c>
      <c r="AG391" s="614" t="e">
        <v>#N/A</v>
      </c>
      <c r="AH391" s="615"/>
      <c r="AI391" s="975">
        <f>REGV!BJ391</f>
        <v>950.14544563104789</v>
      </c>
      <c r="AJ391" s="615"/>
      <c r="AK391" s="1363">
        <v>896.3856726642673</v>
      </c>
      <c r="AL391" s="1381">
        <v>966.77800198967361</v>
      </c>
      <c r="AM391" s="1380">
        <v>-7.2811265027271643E-2</v>
      </c>
      <c r="AN391" s="566"/>
      <c r="AO391" s="566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</row>
    <row r="392" spans="1:89" ht="13.8" x14ac:dyDescent="0.25">
      <c r="A392" s="983">
        <f>REGV!A392</f>
        <v>2025.1</v>
      </c>
      <c r="B392" s="611" t="e">
        <v>#N/A</v>
      </c>
      <c r="C392" s="612" t="e">
        <v>#N/A</v>
      </c>
      <c r="D392" s="612" t="e">
        <v>#N/A</v>
      </c>
      <c r="E392" s="613" t="e">
        <v>#N/A</v>
      </c>
      <c r="F392" s="612" t="e">
        <v>#N/A</v>
      </c>
      <c r="G392" s="614" t="e">
        <v>#N/A</v>
      </c>
      <c r="H392" s="615"/>
      <c r="I392" s="974">
        <f>REGV!H392</f>
        <v>49.010443524982875</v>
      </c>
      <c r="J392" s="615"/>
      <c r="K392" s="1382">
        <v>52.100854886943331</v>
      </c>
      <c r="L392" s="1381">
        <v>50.669790006313605</v>
      </c>
      <c r="M392" s="1380">
        <v>2.8242960557985475E-2</v>
      </c>
      <c r="N392" s="566"/>
      <c r="O392" s="1373" t="e">
        <v>#N/A</v>
      </c>
      <c r="P392" s="612" t="e">
        <v>#N/A</v>
      </c>
      <c r="Q392" s="612" t="e">
        <v>#N/A</v>
      </c>
      <c r="R392" s="613" t="e">
        <v>#N/A</v>
      </c>
      <c r="S392" s="612" t="e">
        <v>#N/A</v>
      </c>
      <c r="T392" s="614" t="e">
        <v>#N/A</v>
      </c>
      <c r="U392" s="615"/>
      <c r="V392" s="974">
        <f>REGV!AI392</f>
        <v>151.53641749850121</v>
      </c>
      <c r="W392" s="615"/>
      <c r="X392" s="1382">
        <v>145.45246773047188</v>
      </c>
      <c r="Y392" s="1381">
        <v>152.01641464089514</v>
      </c>
      <c r="Z392" s="1380">
        <v>-4.3179198285455689E-2</v>
      </c>
      <c r="AA392" s="566"/>
      <c r="AB392" s="1373" t="e">
        <v>#N/A</v>
      </c>
      <c r="AC392" s="612" t="e">
        <v>#N/A</v>
      </c>
      <c r="AD392" s="612" t="e">
        <v>#N/A</v>
      </c>
      <c r="AE392" s="613" t="e">
        <v>#N/A</v>
      </c>
      <c r="AF392" s="612" t="e">
        <v>#N/A</v>
      </c>
      <c r="AG392" s="614" t="e">
        <v>#N/A</v>
      </c>
      <c r="AH392" s="615"/>
      <c r="AI392" s="975">
        <f>REGV!BJ392</f>
        <v>937.08317055102077</v>
      </c>
      <c r="AJ392" s="615"/>
      <c r="AK392" s="1363">
        <v>944.09698249458961</v>
      </c>
      <c r="AL392" s="1381">
        <v>904.44562687814448</v>
      </c>
      <c r="AM392" s="1380">
        <v>4.3840507862599631E-2</v>
      </c>
      <c r="AN392" s="566"/>
      <c r="AO392" s="566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</row>
    <row r="393" spans="1:89" ht="13.8" x14ac:dyDescent="0.25">
      <c r="A393" s="983">
        <f>REGV!A393</f>
        <v>2025.11</v>
      </c>
      <c r="B393" s="611" t="e">
        <v>#N/A</v>
      </c>
      <c r="C393" s="612" t="e">
        <v>#N/A</v>
      </c>
      <c r="D393" s="612" t="e">
        <v>#N/A</v>
      </c>
      <c r="E393" s="613" t="e">
        <v>#N/A</v>
      </c>
      <c r="F393" s="612" t="e">
        <v>#N/A</v>
      </c>
      <c r="G393" s="614" t="e">
        <v>#N/A</v>
      </c>
      <c r="H393" s="615"/>
      <c r="I393" s="974">
        <f>REGV!H393</f>
        <v>47.211971463249554</v>
      </c>
      <c r="J393" s="615"/>
      <c r="K393" s="1382">
        <v>49.381301626965787</v>
      </c>
      <c r="L393" s="1381">
        <v>47.659636233864639</v>
      </c>
      <c r="M393" s="1380">
        <v>3.612418241408677E-2</v>
      </c>
      <c r="N393" s="566"/>
      <c r="O393" s="1373" t="e">
        <v>#N/A</v>
      </c>
      <c r="P393" s="612" t="e">
        <v>#N/A</v>
      </c>
      <c r="Q393" s="612" t="e">
        <v>#N/A</v>
      </c>
      <c r="R393" s="613" t="e">
        <v>#N/A</v>
      </c>
      <c r="S393" s="612" t="e">
        <v>#N/A</v>
      </c>
      <c r="T393" s="614" t="e">
        <v>#N/A</v>
      </c>
      <c r="U393" s="615"/>
      <c r="V393" s="974">
        <f>REGV!AI393</f>
        <v>149.50320889991673</v>
      </c>
      <c r="W393" s="615"/>
      <c r="X393" s="1382">
        <v>148.23163771555792</v>
      </c>
      <c r="Y393" s="1381">
        <v>149.87578945033778</v>
      </c>
      <c r="Z393" s="1380">
        <v>-1.0970095575874583E-2</v>
      </c>
      <c r="AA393" s="566"/>
      <c r="AB393" s="1373" t="e">
        <v>#N/A</v>
      </c>
      <c r="AC393" s="612" t="e">
        <v>#N/A</v>
      </c>
      <c r="AD393" s="612" t="e">
        <v>#N/A</v>
      </c>
      <c r="AE393" s="613" t="e">
        <v>#N/A</v>
      </c>
      <c r="AF393" s="612" t="e">
        <v>#N/A</v>
      </c>
      <c r="AG393" s="614" t="e">
        <v>#N/A</v>
      </c>
      <c r="AH393" s="615"/>
      <c r="AI393" s="975">
        <f>REGV!BJ393</f>
        <v>944.29426897018334</v>
      </c>
      <c r="AJ393" s="615"/>
      <c r="AK393" s="1363">
        <v>915.3674590206756</v>
      </c>
      <c r="AL393" s="1381">
        <v>939.34826755713482</v>
      </c>
      <c r="AM393" s="1380">
        <v>-2.5529198663264308E-2</v>
      </c>
      <c r="AN393" s="566"/>
      <c r="AO393" s="566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</row>
    <row r="394" spans="1:89" ht="13.8" x14ac:dyDescent="0.25">
      <c r="A394" s="983">
        <f>REGV!A394</f>
        <v>2025.12</v>
      </c>
      <c r="B394" s="611" t="e">
        <v>#N/A</v>
      </c>
      <c r="C394" s="612" t="e">
        <v>#N/A</v>
      </c>
      <c r="D394" s="612" t="e">
        <v>#N/A</v>
      </c>
      <c r="E394" s="613" t="e">
        <v>#N/A</v>
      </c>
      <c r="F394" s="612" t="e">
        <v>#N/A</v>
      </c>
      <c r="G394" s="614" t="e">
        <v>#N/A</v>
      </c>
      <c r="H394" s="615"/>
      <c r="I394" s="974">
        <f>REGV!H394</f>
        <v>46.430839392670578</v>
      </c>
      <c r="J394" s="615"/>
      <c r="K394" s="1382">
        <v>48.391185764426886</v>
      </c>
      <c r="L394" s="1381">
        <v>43.100477413473783</v>
      </c>
      <c r="M394" s="1380">
        <v>0.12275289436351255</v>
      </c>
      <c r="N394" s="566"/>
      <c r="O394" s="1373" t="e">
        <v>#N/A</v>
      </c>
      <c r="P394" s="612" t="e">
        <v>#N/A</v>
      </c>
      <c r="Q394" s="612" t="e">
        <v>#N/A</v>
      </c>
      <c r="R394" s="613" t="e">
        <v>#N/A</v>
      </c>
      <c r="S394" s="612" t="e">
        <v>#N/A</v>
      </c>
      <c r="T394" s="614" t="e">
        <v>#N/A</v>
      </c>
      <c r="U394" s="615"/>
      <c r="V394" s="974">
        <f>REGV!AI394</f>
        <v>149.44963386091734</v>
      </c>
      <c r="W394" s="615"/>
      <c r="X394" s="1382">
        <v>149.33191970651103</v>
      </c>
      <c r="Y394" s="1381">
        <v>148.15679580796541</v>
      </c>
      <c r="Z394" s="1380">
        <v>7.9316233328152741E-3</v>
      </c>
      <c r="AA394" s="566"/>
      <c r="AB394" s="1373" t="e">
        <v>#N/A</v>
      </c>
      <c r="AC394" s="612" t="e">
        <v>#N/A</v>
      </c>
      <c r="AD394" s="612" t="e">
        <v>#N/A</v>
      </c>
      <c r="AE394" s="613" t="e">
        <v>#N/A</v>
      </c>
      <c r="AF394" s="612" t="e">
        <v>#N/A</v>
      </c>
      <c r="AG394" s="614" t="e">
        <v>#N/A</v>
      </c>
      <c r="AH394" s="615"/>
      <c r="AI394" s="975">
        <f>REGV!BJ394</f>
        <v>979.18027313985965</v>
      </c>
      <c r="AJ394" s="615"/>
      <c r="AK394" s="1363">
        <v>1028.1887994454639</v>
      </c>
      <c r="AL394" s="1381">
        <v>929.176972182952</v>
      </c>
      <c r="AM394" s="1380">
        <v>0.10655863223762374</v>
      </c>
      <c r="AN394" s="566"/>
      <c r="AO394" s="566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</row>
    <row r="395" spans="1:89" ht="13.8" x14ac:dyDescent="0.25">
      <c r="A395" s="983">
        <f>REGV!A395</f>
        <v>2026.01</v>
      </c>
      <c r="B395" s="611" t="e">
        <v>#N/A</v>
      </c>
      <c r="C395" s="612" t="e">
        <v>#N/A</v>
      </c>
      <c r="D395" s="612" t="e">
        <v>#N/A</v>
      </c>
      <c r="E395" s="613" t="e">
        <v>#N/A</v>
      </c>
      <c r="F395" s="612" t="e">
        <v>#N/A</v>
      </c>
      <c r="G395" s="614" t="e">
        <v>#N/A</v>
      </c>
      <c r="H395" s="615"/>
      <c r="I395" s="974">
        <f>REGV!H395</f>
        <v>47.418537436277994</v>
      </c>
      <c r="J395" s="615"/>
      <c r="K395" s="1382">
        <v>43.319925588747559</v>
      </c>
      <c r="L395" s="1381">
        <f t="shared" ref="L395:L406" si="5">I395</f>
        <v>47.418537436277994</v>
      </c>
      <c r="M395" s="1380">
        <f t="shared" ref="M395:M406" si="6">K395/L395-1</f>
        <v>-8.6434801010854323E-2</v>
      </c>
      <c r="N395" s="566"/>
      <c r="O395" s="1373" t="e">
        <v>#N/A</v>
      </c>
      <c r="P395" s="612" t="e">
        <v>#N/A</v>
      </c>
      <c r="Q395" s="612" t="e">
        <v>#N/A</v>
      </c>
      <c r="R395" s="613" t="e">
        <v>#N/A</v>
      </c>
      <c r="S395" s="612" t="e">
        <v>#N/A</v>
      </c>
      <c r="T395" s="614" t="e">
        <v>#N/A</v>
      </c>
      <c r="U395" s="615"/>
      <c r="V395" s="974">
        <f>REGV!AI395</f>
        <v>151.16344330564849</v>
      </c>
      <c r="W395" s="615"/>
      <c r="X395" s="1382">
        <v>146.93294131226011</v>
      </c>
      <c r="Y395" s="1381">
        <f t="shared" ref="Y395:Y406" si="7">V395</f>
        <v>151.16344330564849</v>
      </c>
      <c r="Z395" s="1380">
        <f t="shared" ref="Z395:Z406" si="8">X395/Y395-1</f>
        <v>-2.7986276978584135E-2</v>
      </c>
      <c r="AA395" s="566"/>
      <c r="AB395" s="1373" t="e">
        <v>#N/A</v>
      </c>
      <c r="AC395" s="612" t="e">
        <v>#N/A</v>
      </c>
      <c r="AD395" s="612" t="e">
        <v>#N/A</v>
      </c>
      <c r="AE395" s="613" t="e">
        <v>#N/A</v>
      </c>
      <c r="AF395" s="612" t="e">
        <v>#N/A</v>
      </c>
      <c r="AG395" s="614" t="e">
        <v>#N/A</v>
      </c>
      <c r="AH395" s="615"/>
      <c r="AI395" s="975">
        <f>REGV!BJ395</f>
        <v>1029.0982264997483</v>
      </c>
      <c r="AJ395" s="615"/>
      <c r="AK395" s="1363">
        <v>1098.4935817088533</v>
      </c>
      <c r="AL395" s="1381">
        <f t="shared" ref="AL395:AL406" si="9">AI395</f>
        <v>1029.0982264997483</v>
      </c>
      <c r="AM395" s="1380">
        <f t="shared" ref="AM395:AM406" si="10">AK395/AL395-1</f>
        <v>6.7433169567435725E-2</v>
      </c>
      <c r="AN395" s="566"/>
      <c r="AO395" s="566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</row>
    <row r="396" spans="1:89" ht="13.8" x14ac:dyDescent="0.25">
      <c r="A396" s="983">
        <f>REGV!A396</f>
        <v>2026.02</v>
      </c>
      <c r="B396" s="617">
        <v>41.475929494842603</v>
      </c>
      <c r="C396" s="617">
        <v>29.080128878788098</v>
      </c>
      <c r="D396" s="617">
        <v>59.155608788101098</v>
      </c>
      <c r="E396" s="971">
        <f>IF($B$8="NIV",B396-REGV!$C396,B396/REGV!$C396)</f>
        <v>49.435654390340126</v>
      </c>
      <c r="F396" s="972">
        <f>IF($B$8="NIV",C396-REGV!$C396,C396/REGV!$C396)</f>
        <v>34.660951987997713</v>
      </c>
      <c r="G396" s="973">
        <f>IF($B$8="NIV",D396-REGV!$C396,D396/REGV!$C396)</f>
        <v>70.508274725039541</v>
      </c>
      <c r="H396" s="615"/>
      <c r="I396" s="974" t="e">
        <f>REGV!H396</f>
        <v>#N/A</v>
      </c>
      <c r="J396" s="615"/>
      <c r="K396" s="1382">
        <v>49.435654390340126</v>
      </c>
      <c r="L396" s="1381" t="e">
        <f t="shared" si="5"/>
        <v>#N/A</v>
      </c>
      <c r="M396" s="1380" t="e">
        <f t="shared" si="6"/>
        <v>#N/A</v>
      </c>
      <c r="N396" s="566"/>
      <c r="O396" s="1386">
        <v>128.33472140590001</v>
      </c>
      <c r="P396" s="617">
        <v>95.6330826805914</v>
      </c>
      <c r="Q396" s="617">
        <v>172.21865338523301</v>
      </c>
      <c r="R396" s="971">
        <f>IF($B$8="NIV",O396-REGV!$AD396,O396/REGV!$AD396)</f>
        <v>148.83941407725172</v>
      </c>
      <c r="S396" s="972">
        <f>IF($B$8="NIV",P396-REGV!$AD396,P396/REGV!$AD396)</f>
        <v>110.91286782445304</v>
      </c>
      <c r="T396" s="973">
        <f>IF($B$8="NIV",Q396-REGV!$AD396,Q396/REGV!$AD396)</f>
        <v>199.73490558302601</v>
      </c>
      <c r="U396" s="615"/>
      <c r="V396" s="974" t="e">
        <f>REGV!AI396</f>
        <v>#N/A</v>
      </c>
      <c r="W396" s="615"/>
      <c r="X396" s="1382">
        <v>148.83941407725172</v>
      </c>
      <c r="Y396" s="1381" t="e">
        <f t="shared" si="7"/>
        <v>#N/A</v>
      </c>
      <c r="Z396" s="1380" t="e">
        <f t="shared" si="8"/>
        <v>#N/A</v>
      </c>
      <c r="AA396" s="566"/>
      <c r="AB396" s="1386">
        <v>938.30812223087003</v>
      </c>
      <c r="AC396" s="617">
        <v>638.59871039416896</v>
      </c>
      <c r="AD396" s="617">
        <v>1378.67821828358</v>
      </c>
      <c r="AE396" s="1333">
        <f>IF($B$8="NIV",AB396-REGV!$BE396,AB396/REGV!$BE396)</f>
        <v>1393.3327098795432</v>
      </c>
      <c r="AF396" s="1334">
        <f>IF($B$8="NIV",AC396-REGV!$BE396,AC396/REGV!$BE396)</f>
        <v>948.28175372029784</v>
      </c>
      <c r="AG396" s="1335">
        <f>IF($B$8="NIV",AD396-REGV!$BE396,AD396/REGV!$BE396)</f>
        <v>2047.256559354722</v>
      </c>
      <c r="AH396" s="615"/>
      <c r="AI396" s="975" t="e">
        <f>REGV!BJ396</f>
        <v>#N/A</v>
      </c>
      <c r="AJ396" s="615"/>
      <c r="AK396" s="1363">
        <v>1393.3327098795432</v>
      </c>
      <c r="AL396" s="1381" t="e">
        <f t="shared" si="9"/>
        <v>#N/A</v>
      </c>
      <c r="AM396" s="1380" t="e">
        <f t="shared" si="10"/>
        <v>#N/A</v>
      </c>
      <c r="AN396" s="566"/>
      <c r="AO396" s="566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</row>
    <row r="397" spans="1:89" ht="13.8" x14ac:dyDescent="0.25">
      <c r="A397" s="983">
        <f>REGV!A397</f>
        <v>2026.03</v>
      </c>
      <c r="B397" s="617">
        <v>44.7821296873744</v>
      </c>
      <c r="C397" s="617">
        <v>28.8688939788724</v>
      </c>
      <c r="D397" s="617">
        <v>69.467127518099204</v>
      </c>
      <c r="E397" s="971">
        <f>IF($B$8="NIV",B397-REGV!$C397,B397/REGV!$C397)</f>
        <v>48.281949073662624</v>
      </c>
      <c r="F397" s="972">
        <f>IF($B$8="NIV",C397-REGV!$C397,C397/REGV!$C397)</f>
        <v>31.125059898476763</v>
      </c>
      <c r="G397" s="973">
        <f>IF($B$8="NIV",D397-REGV!$C397,D397/REGV!$C397)</f>
        <v>74.896132375502049</v>
      </c>
      <c r="H397" s="615"/>
      <c r="I397" s="974" t="e">
        <f>REGV!H397</f>
        <v>#N/A</v>
      </c>
      <c r="J397" s="615"/>
      <c r="K397" s="1382"/>
      <c r="L397" s="1381" t="e">
        <f t="shared" si="5"/>
        <v>#N/A</v>
      </c>
      <c r="M397" s="1380" t="e">
        <f t="shared" si="6"/>
        <v>#N/A</v>
      </c>
      <c r="N397" s="566"/>
      <c r="O397" s="1386">
        <v>139.394690575292</v>
      </c>
      <c r="P397" s="617">
        <v>99.883584684826005</v>
      </c>
      <c r="Q397" s="617">
        <v>194.53526644937699</v>
      </c>
      <c r="R397" s="971">
        <f>IF($B$8="NIV",O397-REGV!$AD397,O397/REGV!$AD397)</f>
        <v>147.61837874027296</v>
      </c>
      <c r="S397" s="972">
        <f>IF($B$8="NIV",P397-REGV!$AD397,P397/REGV!$AD397)</f>
        <v>105.77628726810556</v>
      </c>
      <c r="T397" s="973">
        <f>IF($B$8="NIV",Q397-REGV!$AD397,Q397/REGV!$AD397)</f>
        <v>206.01201181011263</v>
      </c>
      <c r="U397" s="615"/>
      <c r="V397" s="974" t="e">
        <f>REGV!AI397</f>
        <v>#N/A</v>
      </c>
      <c r="W397" s="615"/>
      <c r="X397" s="1382"/>
      <c r="Y397" s="1381" t="e">
        <f t="shared" si="7"/>
        <v>#N/A</v>
      </c>
      <c r="Z397" s="1380" t="e">
        <f t="shared" si="8"/>
        <v>#N/A</v>
      </c>
      <c r="AA397" s="566"/>
      <c r="AB397" s="1386">
        <v>880.20049619792803</v>
      </c>
      <c r="AC397" s="617">
        <v>544.96048397433003</v>
      </c>
      <c r="AD397" s="617">
        <v>1421.66805904329</v>
      </c>
      <c r="AE397" s="1333">
        <f>IF($B$8="NIV",AB397-REGV!$BE397,AB397/REGV!$BE397)</f>
        <v>1144.1001325266868</v>
      </c>
      <c r="AF397" s="1334">
        <f>IF($B$8="NIV",AC397-REGV!$BE397,AC397/REGV!$BE397)</f>
        <v>708.34925068780717</v>
      </c>
      <c r="AG397" s="1335">
        <f>IF($B$8="NIV",AD397-REGV!$BE397,AD397/REGV!$BE397)</f>
        <v>1847.9092227126314</v>
      </c>
      <c r="AH397" s="615"/>
      <c r="AI397" s="975" t="e">
        <f>REGV!BJ397</f>
        <v>#N/A</v>
      </c>
      <c r="AJ397" s="615"/>
      <c r="AK397" s="1363"/>
      <c r="AL397" s="1381" t="e">
        <f t="shared" si="9"/>
        <v>#N/A</v>
      </c>
      <c r="AM397" s="1380" t="e">
        <f t="shared" si="10"/>
        <v>#N/A</v>
      </c>
      <c r="AN397" s="566"/>
      <c r="AO397" s="566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</row>
    <row r="398" spans="1:89" ht="13.8" x14ac:dyDescent="0.25">
      <c r="A398" s="983">
        <f>REGV!A398</f>
        <v>2026.04</v>
      </c>
      <c r="B398" s="617">
        <v>42.038345706380703</v>
      </c>
      <c r="C398" s="617">
        <v>26.293821582615099</v>
      </c>
      <c r="D398" s="617">
        <v>67.210561392780704</v>
      </c>
      <c r="E398" s="971">
        <f>IF($B$8="NIV",B398-REGV!$C398,B398/REGV!$C398)</f>
        <v>40.641245227494913</v>
      </c>
      <c r="F398" s="972">
        <f>IF($B$8="NIV",C398-REGV!$C398,C398/REGV!$C398)</f>
        <v>25.41997390598701</v>
      </c>
      <c r="G398" s="973">
        <f>IF($B$8="NIV",D398-REGV!$C398,D398/REGV!$C398)</f>
        <v>64.976888636866704</v>
      </c>
      <c r="H398" s="615"/>
      <c r="I398" s="974" t="e">
        <f>REGV!H398</f>
        <v>#N/A</v>
      </c>
      <c r="J398" s="615"/>
      <c r="K398" s="1382"/>
      <c r="L398" s="1381" t="e">
        <f t="shared" si="5"/>
        <v>#N/A</v>
      </c>
      <c r="M398" s="1380" t="e">
        <f t="shared" si="6"/>
        <v>#N/A</v>
      </c>
      <c r="N398" s="566"/>
      <c r="O398" s="1386">
        <v>114.66854624961501</v>
      </c>
      <c r="P398" s="617">
        <v>81.368245520013602</v>
      </c>
      <c r="Q398" s="617">
        <v>161.597136757312</v>
      </c>
      <c r="R398" s="971">
        <f>IF($B$8="NIV",O398-REGV!$AD398,O398/REGV!$AD398)</f>
        <v>129.30002961249204</v>
      </c>
      <c r="S398" s="972">
        <f>IF($B$8="NIV",P398-REGV!$AD398,P398/REGV!$AD398)</f>
        <v>91.750675310315131</v>
      </c>
      <c r="T398" s="973">
        <f>IF($B$8="NIV",Q398-REGV!$AD398,Q398/REGV!$AD398)</f>
        <v>182.21661694856027</v>
      </c>
      <c r="U398" s="615"/>
      <c r="V398" s="974" t="e">
        <f>REGV!AI398</f>
        <v>#N/A</v>
      </c>
      <c r="W398" s="615"/>
      <c r="X398" s="1382"/>
      <c r="Y398" s="1381" t="e">
        <f t="shared" si="7"/>
        <v>#N/A</v>
      </c>
      <c r="Z398" s="1380" t="e">
        <f t="shared" si="8"/>
        <v>#N/A</v>
      </c>
      <c r="AA398" s="566"/>
      <c r="AB398" s="1386">
        <v>1073.93616331009</v>
      </c>
      <c r="AC398" s="617">
        <v>635.54601837642201</v>
      </c>
      <c r="AD398" s="617">
        <v>1814.7212782664201</v>
      </c>
      <c r="AE398" s="1333">
        <f>IF($B$8="NIV",AB398-REGV!$BE398,AB398/REGV!$BE398)</f>
        <v>992.91812924073463</v>
      </c>
      <c r="AF398" s="1334">
        <f>IF($B$8="NIV",AC398-REGV!$BE398,AC398/REGV!$BE398)</f>
        <v>587.60025518435361</v>
      </c>
      <c r="AG398" s="1335">
        <f>IF($B$8="NIV",AD398-REGV!$BE398,AD398/REGV!$BE398)</f>
        <v>1677.8182151496967</v>
      </c>
      <c r="AH398" s="615"/>
      <c r="AI398" s="975" t="e">
        <f>REGV!BJ398</f>
        <v>#N/A</v>
      </c>
      <c r="AJ398" s="615"/>
      <c r="AK398" s="1363"/>
      <c r="AL398" s="1381" t="e">
        <f t="shared" si="9"/>
        <v>#N/A</v>
      </c>
      <c r="AM398" s="1380" t="e">
        <f t="shared" si="10"/>
        <v>#N/A</v>
      </c>
      <c r="AN398" s="566"/>
      <c r="AO398" s="566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</row>
    <row r="399" spans="1:89" ht="13.8" x14ac:dyDescent="0.25">
      <c r="A399" s="983">
        <f>REGV!A399</f>
        <v>2026.05</v>
      </c>
      <c r="B399" s="617">
        <v>44.147887519225399</v>
      </c>
      <c r="C399" s="617">
        <v>26.838738565196099</v>
      </c>
      <c r="D399" s="617">
        <v>72.620252538159406</v>
      </c>
      <c r="E399" s="971">
        <f>IF($B$8="NIV",B399-REGV!$C399,B399/REGV!$C399)</f>
        <v>45.019933339473631</v>
      </c>
      <c r="F399" s="972">
        <f>IF($B$8="NIV",C399-REGV!$C399,C399/REGV!$C399)</f>
        <v>27.368879668240318</v>
      </c>
      <c r="G399" s="973">
        <f>IF($B$8="NIV",D399-REGV!$C399,D399/REGV!$C399)</f>
        <v>74.054708210895612</v>
      </c>
      <c r="H399" s="615"/>
      <c r="I399" s="974" t="e">
        <f>REGV!H399</f>
        <v>#N/A</v>
      </c>
      <c r="J399" s="615"/>
      <c r="K399" s="1382"/>
      <c r="L399" s="1381" t="e">
        <f t="shared" si="5"/>
        <v>#N/A</v>
      </c>
      <c r="M399" s="1380" t="e">
        <f t="shared" si="6"/>
        <v>#N/A</v>
      </c>
      <c r="N399" s="566"/>
      <c r="O399" s="1386">
        <v>132.54688534912799</v>
      </c>
      <c r="P399" s="617">
        <v>93.973241877543899</v>
      </c>
      <c r="Q399" s="617">
        <v>186.95403568867499</v>
      </c>
      <c r="R399" s="971">
        <f>IF($B$8="NIV",O399-REGV!$AD399,O399/REGV!$AD399)</f>
        <v>141.61598775915439</v>
      </c>
      <c r="S399" s="972">
        <f>IF($B$8="NIV",P399-REGV!$AD399,P399/REGV!$AD399)</f>
        <v>100.4030644429312</v>
      </c>
      <c r="T399" s="973">
        <f>IF($B$8="NIV",Q399-REGV!$AD399,Q399/REGV!$AD399)</f>
        <v>199.74577569193775</v>
      </c>
      <c r="U399" s="615"/>
      <c r="V399" s="974" t="e">
        <f>REGV!AI399</f>
        <v>#N/A</v>
      </c>
      <c r="W399" s="615"/>
      <c r="X399" s="1382"/>
      <c r="Y399" s="1381" t="e">
        <f t="shared" si="7"/>
        <v>#N/A</v>
      </c>
      <c r="Z399" s="1380" t="e">
        <f t="shared" si="8"/>
        <v>#N/A</v>
      </c>
      <c r="AA399" s="566"/>
      <c r="AB399" s="1386">
        <v>1026.87427289892</v>
      </c>
      <c r="AC399" s="617">
        <v>593.35529395661194</v>
      </c>
      <c r="AD399" s="617">
        <v>1777.1321551886199</v>
      </c>
      <c r="AE399" s="1333">
        <f>IF($B$8="NIV",AB399-REGV!$BE399,AB399/REGV!$BE399)</f>
        <v>915.20994391632928</v>
      </c>
      <c r="AF399" s="1334">
        <f>IF($B$8="NIV",AC399-REGV!$BE399,AC399/REGV!$BE399)</f>
        <v>528.83267176559434</v>
      </c>
      <c r="AG399" s="1335">
        <f>IF($B$8="NIV",AD399-REGV!$BE399,AD399/REGV!$BE399)</f>
        <v>1583.8833078274822</v>
      </c>
      <c r="AH399" s="615"/>
      <c r="AI399" s="975" t="e">
        <f>REGV!BJ399</f>
        <v>#N/A</v>
      </c>
      <c r="AJ399" s="615"/>
      <c r="AK399" s="1363"/>
      <c r="AL399" s="1381" t="e">
        <f t="shared" si="9"/>
        <v>#N/A</v>
      </c>
      <c r="AM399" s="1380" t="e">
        <f t="shared" si="10"/>
        <v>#N/A</v>
      </c>
      <c r="AN399" s="566"/>
      <c r="AO399" s="566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</row>
    <row r="400" spans="1:89" ht="13.8" x14ac:dyDescent="0.25">
      <c r="A400" s="983">
        <f>REGV!A400</f>
        <v>2026.06</v>
      </c>
      <c r="B400" s="617">
        <v>49.1105857690455</v>
      </c>
      <c r="C400" s="617">
        <v>29.080980584563399</v>
      </c>
      <c r="D400" s="617">
        <v>82.9356364915363</v>
      </c>
      <c r="E400" s="971">
        <f>IF($B$8="NIV",B400-REGV!$C400,B400/REGV!$C400)</f>
        <v>47.706150953892632</v>
      </c>
      <c r="F400" s="972">
        <f>IF($B$8="NIV",C400-REGV!$C400,C400/REGV!$C400)</f>
        <v>28.249340298621451</v>
      </c>
      <c r="G400" s="973">
        <f>IF($B$8="NIV",D400-REGV!$C400,D400/REGV!$C400)</f>
        <v>80.563893343259849</v>
      </c>
      <c r="H400" s="615"/>
      <c r="I400" s="974" t="e">
        <f>REGV!H400</f>
        <v>#N/A</v>
      </c>
      <c r="J400" s="615"/>
      <c r="K400" s="1382"/>
      <c r="L400" s="1381" t="e">
        <f t="shared" si="5"/>
        <v>#N/A</v>
      </c>
      <c r="M400" s="1380" t="e">
        <f t="shared" si="6"/>
        <v>#N/A</v>
      </c>
      <c r="N400" s="566"/>
      <c r="O400" s="1386">
        <v>144.959401186989</v>
      </c>
      <c r="P400" s="617">
        <v>102.58186054374499</v>
      </c>
      <c r="Q400" s="617">
        <v>204.84350626034501</v>
      </c>
      <c r="R400" s="971">
        <f>IF($B$8="NIV",O400-REGV!$AD400,O400/REGV!$AD400)</f>
        <v>141.57975007366042</v>
      </c>
      <c r="S400" s="972">
        <f>IF($B$8="NIV",P400-REGV!$AD400,P400/REGV!$AD400)</f>
        <v>100.19021918516367</v>
      </c>
      <c r="T400" s="973">
        <f>IF($B$8="NIV",Q400-REGV!$AD400,Q400/REGV!$AD400)</f>
        <v>200.06768918106582</v>
      </c>
      <c r="U400" s="615"/>
      <c r="V400" s="974" t="e">
        <f>REGV!AI400</f>
        <v>#N/A</v>
      </c>
      <c r="W400" s="615"/>
      <c r="X400" s="1382"/>
      <c r="Y400" s="1381" t="e">
        <f t="shared" si="7"/>
        <v>#N/A</v>
      </c>
      <c r="Z400" s="1380" t="e">
        <f t="shared" si="8"/>
        <v>#N/A</v>
      </c>
      <c r="AA400" s="566"/>
      <c r="AB400" s="1386">
        <v>1001.7941619143101</v>
      </c>
      <c r="AC400" s="617">
        <v>571.58889882117899</v>
      </c>
      <c r="AD400" s="617">
        <v>1755.7925721009799</v>
      </c>
      <c r="AE400" s="1333">
        <f>IF($B$8="NIV",AB400-REGV!$BE400,AB400/REGV!$BE400)</f>
        <v>1002.1170243594948</v>
      </c>
      <c r="AF400" s="1334">
        <f>IF($B$8="NIV",AC400-REGV!$BE400,AC400/REGV!$BE400)</f>
        <v>571.77311290080706</v>
      </c>
      <c r="AG400" s="1335">
        <f>IF($B$8="NIV",AD400-REGV!$BE400,AD400/REGV!$BE400)</f>
        <v>1756.3584363319937</v>
      </c>
      <c r="AH400" s="615"/>
      <c r="AI400" s="975" t="e">
        <f>REGV!BJ400</f>
        <v>#N/A</v>
      </c>
      <c r="AJ400" s="615"/>
      <c r="AK400" s="1363"/>
      <c r="AL400" s="1381" t="e">
        <f t="shared" si="9"/>
        <v>#N/A</v>
      </c>
      <c r="AM400" s="1380" t="e">
        <f t="shared" si="10"/>
        <v>#N/A</v>
      </c>
      <c r="AN400" s="566"/>
      <c r="AO400" s="566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</row>
    <row r="401" spans="1:89" ht="13.8" x14ac:dyDescent="0.25">
      <c r="A401" s="983">
        <f>REGV!A401</f>
        <v>2026.07</v>
      </c>
      <c r="B401" s="617">
        <v>53.753664085737498</v>
      </c>
      <c r="C401" s="617">
        <v>31.0267010351557</v>
      </c>
      <c r="D401" s="617">
        <v>93.128057648421304</v>
      </c>
      <c r="E401" s="971">
        <f>IF($B$8="NIV",B401-REGV!$C401,B401/REGV!$C401)</f>
        <v>44.784104199852827</v>
      </c>
      <c r="F401" s="972">
        <f>IF($B$8="NIV",C401-REGV!$C401,C401/REGV!$C401)</f>
        <v>25.849456697869503</v>
      </c>
      <c r="G401" s="973">
        <f>IF($B$8="NIV",D401-REGV!$C401,D401/REGV!$C401)</f>
        <v>77.588322742140377</v>
      </c>
      <c r="H401" s="615"/>
      <c r="I401" s="974" t="e">
        <f>REGV!H401</f>
        <v>#N/A</v>
      </c>
      <c r="J401" s="615"/>
      <c r="K401" s="1382"/>
      <c r="L401" s="1381" t="e">
        <f t="shared" si="5"/>
        <v>#N/A</v>
      </c>
      <c r="M401" s="1380" t="e">
        <f t="shared" si="6"/>
        <v>#N/A</v>
      </c>
      <c r="N401" s="566"/>
      <c r="O401" s="1386">
        <v>158.19757383138901</v>
      </c>
      <c r="P401" s="617">
        <v>112.05860043573701</v>
      </c>
      <c r="Q401" s="617">
        <v>223.33379382593401</v>
      </c>
      <c r="R401" s="971">
        <f>IF($B$8="NIV",O401-REGV!$AD401,O401/REGV!$AD401)</f>
        <v>135.45262852049703</v>
      </c>
      <c r="S401" s="972">
        <f>IF($B$8="NIV",P401-REGV!$AD401,P401/REGV!$AD401)</f>
        <v>95.94731202089396</v>
      </c>
      <c r="T401" s="973">
        <f>IF($B$8="NIV",Q401-REGV!$AD401,Q401/REGV!$AD401)</f>
        <v>191.22385178561561</v>
      </c>
      <c r="U401" s="615"/>
      <c r="V401" s="974" t="e">
        <f>REGV!AI401</f>
        <v>#N/A</v>
      </c>
      <c r="W401" s="615"/>
      <c r="X401" s="1382"/>
      <c r="Y401" s="1381" t="e">
        <f t="shared" si="7"/>
        <v>#N/A</v>
      </c>
      <c r="Z401" s="1380" t="e">
        <f t="shared" si="8"/>
        <v>#N/A</v>
      </c>
      <c r="AA401" s="566"/>
      <c r="AB401" s="1386">
        <v>1052.6403478310201</v>
      </c>
      <c r="AC401" s="617">
        <v>596.425870146948</v>
      </c>
      <c r="AD401" s="617">
        <v>1857.8196509296399</v>
      </c>
      <c r="AE401" s="1333">
        <f>IF($B$8="NIV",AB401-REGV!$BE401,AB401/REGV!$BE401)</f>
        <v>901.76391597831241</v>
      </c>
      <c r="AF401" s="1334">
        <f>IF($B$8="NIV",AC401-REGV!$BE401,AC401/REGV!$BE401)</f>
        <v>510.93930549280327</v>
      </c>
      <c r="AG401" s="1335">
        <f>IF($B$8="NIV",AD401-REGV!$BE401,AD401/REGV!$BE401)</f>
        <v>1591.5357292315296</v>
      </c>
      <c r="AH401" s="615"/>
      <c r="AI401" s="975" t="e">
        <f>REGV!BJ401</f>
        <v>#N/A</v>
      </c>
      <c r="AJ401" s="615"/>
      <c r="AK401" s="1363"/>
      <c r="AL401" s="1381" t="e">
        <f t="shared" si="9"/>
        <v>#N/A</v>
      </c>
      <c r="AM401" s="1380" t="e">
        <f t="shared" si="10"/>
        <v>#N/A</v>
      </c>
      <c r="AN401" s="566"/>
      <c r="AO401" s="566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</row>
    <row r="402" spans="1:89" ht="13.8" x14ac:dyDescent="0.25">
      <c r="A402" s="983">
        <f>REGV!A402</f>
        <v>2026.08</v>
      </c>
      <c r="B402" s="617">
        <v>48.623315185408501</v>
      </c>
      <c r="C402" s="617">
        <v>27.389569791899401</v>
      </c>
      <c r="D402" s="617">
        <v>86.318507285163903</v>
      </c>
      <c r="E402" s="971">
        <f>IF($B$8="NIV",B402-REGV!$C402,B402/REGV!$C402)</f>
        <v>46.431096890443463</v>
      </c>
      <c r="F402" s="972">
        <f>IF($B$8="NIV",C402-REGV!$C402,C402/REGV!$C402)</f>
        <v>26.154690685856004</v>
      </c>
      <c r="G402" s="973">
        <f>IF($B$8="NIV",D402-REGV!$C402,D402/REGV!$C402)</f>
        <v>82.4267732447545</v>
      </c>
      <c r="H402" s="615"/>
      <c r="I402" s="974" t="e">
        <f>REGV!H402</f>
        <v>#N/A</v>
      </c>
      <c r="J402" s="615"/>
      <c r="K402" s="1382"/>
      <c r="L402" s="1381" t="e">
        <f t="shared" si="5"/>
        <v>#N/A</v>
      </c>
      <c r="M402" s="1380" t="e">
        <f t="shared" si="6"/>
        <v>#N/A</v>
      </c>
      <c r="N402" s="566"/>
      <c r="O402" s="1386">
        <v>143.23310584843</v>
      </c>
      <c r="P402" s="617">
        <v>101.446903773011</v>
      </c>
      <c r="Q402" s="617">
        <v>202.23113617042301</v>
      </c>
      <c r="R402" s="971">
        <f>IF($B$8="NIV",O402-REGV!$AD402,O402/REGV!$AD402)</f>
        <v>138.93412820309808</v>
      </c>
      <c r="S402" s="972">
        <f>IF($B$8="NIV",P402-REGV!$AD402,P402/REGV!$AD402)</f>
        <v>98.402091130535638</v>
      </c>
      <c r="T402" s="973">
        <f>IF($B$8="NIV",Q402-REGV!$AD402,Q402/REGV!$AD402)</f>
        <v>196.16140020793742</v>
      </c>
      <c r="U402" s="615"/>
      <c r="V402" s="974" t="e">
        <f>REGV!AI402</f>
        <v>#N/A</v>
      </c>
      <c r="W402" s="615"/>
      <c r="X402" s="1382"/>
      <c r="Y402" s="1381" t="e">
        <f t="shared" si="7"/>
        <v>#N/A</v>
      </c>
      <c r="Z402" s="1380" t="e">
        <f t="shared" si="8"/>
        <v>#N/A</v>
      </c>
      <c r="AA402" s="566"/>
      <c r="AB402" s="1386">
        <v>974.11749047887997</v>
      </c>
      <c r="AC402" s="617">
        <v>549.69472940352898</v>
      </c>
      <c r="AD402" s="617">
        <v>1726.2397372565699</v>
      </c>
      <c r="AE402" s="1333">
        <f>IF($B$8="NIV",AB402-REGV!$BE402,AB402/REGV!$BE402)</f>
        <v>882.34483454413373</v>
      </c>
      <c r="AF402" s="1334">
        <f>IF($B$8="NIV",AC402-REGV!$BE402,AC402/REGV!$BE402)</f>
        <v>497.90739803563253</v>
      </c>
      <c r="AG402" s="1335">
        <f>IF($B$8="NIV",AD402-REGV!$BE402,AD402/REGV!$BE402)</f>
        <v>1563.6088359365933</v>
      </c>
      <c r="AH402" s="615"/>
      <c r="AI402" s="975" t="e">
        <f>REGV!BJ402</f>
        <v>#N/A</v>
      </c>
      <c r="AJ402" s="615"/>
      <c r="AK402" s="1363"/>
      <c r="AL402" s="1381" t="e">
        <f t="shared" si="9"/>
        <v>#N/A</v>
      </c>
      <c r="AM402" s="1380" t="e">
        <f t="shared" si="10"/>
        <v>#N/A</v>
      </c>
      <c r="AN402" s="566"/>
      <c r="AO402" s="566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</row>
    <row r="403" spans="1:89" ht="13.8" x14ac:dyDescent="0.25">
      <c r="A403" s="983">
        <f>REGV!A403</f>
        <v>2026.09</v>
      </c>
      <c r="B403" s="617">
        <v>50.839766147955402</v>
      </c>
      <c r="C403" s="617">
        <v>27.9895949839899</v>
      </c>
      <c r="D403" s="617">
        <v>92.344380955038005</v>
      </c>
      <c r="E403" s="971">
        <f>IF($B$8="NIV",B403-REGV!$C403,B403/REGV!$C403)</f>
        <v>45.462148218682451</v>
      </c>
      <c r="F403" s="972">
        <f>IF($B$8="NIV",C403-REGV!$C403,C403/REGV!$C403)</f>
        <v>25.028972636102768</v>
      </c>
      <c r="G403" s="973">
        <f>IF($B$8="NIV",D403-REGV!$C403,D403/REGV!$C403)</f>
        <v>82.576578380057128</v>
      </c>
      <c r="H403" s="615"/>
      <c r="I403" s="974" t="e">
        <f>REGV!H403</f>
        <v>#N/A</v>
      </c>
      <c r="J403" s="615"/>
      <c r="K403" s="1382"/>
      <c r="L403" s="1381" t="e">
        <f t="shared" si="5"/>
        <v>#N/A</v>
      </c>
      <c r="M403" s="1380" t="e">
        <f t="shared" si="6"/>
        <v>#N/A</v>
      </c>
      <c r="N403" s="566"/>
      <c r="O403" s="1386">
        <v>163.93854529390799</v>
      </c>
      <c r="P403" s="617">
        <v>115.97988593977</v>
      </c>
      <c r="Q403" s="617">
        <v>231.72851408941401</v>
      </c>
      <c r="R403" s="971">
        <f>IF($B$8="NIV",O403-REGV!$AD403,O403/REGV!$AD403)</f>
        <v>144.6434169116061</v>
      </c>
      <c r="S403" s="972">
        <f>IF($B$8="NIV",P403-REGV!$AD403,P403/REGV!$AD403)</f>
        <v>102.32936351406106</v>
      </c>
      <c r="T403" s="973">
        <f>IF($B$8="NIV",Q403-REGV!$AD403,Q403/REGV!$AD403)</f>
        <v>204.45468766147238</v>
      </c>
      <c r="U403" s="615"/>
      <c r="V403" s="974" t="e">
        <f>REGV!AI403</f>
        <v>#N/A</v>
      </c>
      <c r="W403" s="615"/>
      <c r="X403" s="1382"/>
      <c r="Y403" s="1381" t="e">
        <f t="shared" si="7"/>
        <v>#N/A</v>
      </c>
      <c r="Z403" s="1380" t="e">
        <f t="shared" si="8"/>
        <v>#N/A</v>
      </c>
      <c r="AA403" s="566"/>
      <c r="AB403" s="1386">
        <v>1038.80807742871</v>
      </c>
      <c r="AC403" s="617">
        <v>584.92558021002401</v>
      </c>
      <c r="AD403" s="617">
        <v>1844.88806480931</v>
      </c>
      <c r="AE403" s="1333">
        <f>IF($B$8="NIV",AB403-REGV!$BE403,AB403/REGV!$BE403)</f>
        <v>916.52548220420113</v>
      </c>
      <c r="AF403" s="1334">
        <f>IF($B$8="NIV",AC403-REGV!$BE403,AC403/REGV!$BE403)</f>
        <v>516.07145834150015</v>
      </c>
      <c r="AG403" s="1335">
        <f>IF($B$8="NIV",AD403-REGV!$BE403,AD403/REGV!$BE403)</f>
        <v>1627.7183051921045</v>
      </c>
      <c r="AH403" s="615"/>
      <c r="AI403" s="975" t="e">
        <f>REGV!BJ403</f>
        <v>#N/A</v>
      </c>
      <c r="AJ403" s="615"/>
      <c r="AK403" s="1363"/>
      <c r="AL403" s="1381" t="e">
        <f t="shared" si="9"/>
        <v>#N/A</v>
      </c>
      <c r="AM403" s="1380" t="e">
        <f t="shared" si="10"/>
        <v>#N/A</v>
      </c>
      <c r="AN403" s="566"/>
      <c r="AO403" s="566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</row>
    <row r="404" spans="1:89" ht="13.8" x14ac:dyDescent="0.25">
      <c r="A404" s="983">
        <f>REGV!A404</f>
        <v>2026.1</v>
      </c>
      <c r="B404" s="617">
        <v>47.452493994885401</v>
      </c>
      <c r="C404" s="617">
        <v>25.550720595663201</v>
      </c>
      <c r="D404" s="617">
        <v>88.128206713544998</v>
      </c>
      <c r="E404" s="971">
        <f>IF($B$8="NIV",B404-REGV!$C404,B404/REGV!$C404)</f>
        <v>45.717875531694588</v>
      </c>
      <c r="F404" s="972">
        <f>IF($B$8="NIV",C404-REGV!$C404,C404/REGV!$C404)</f>
        <v>24.616718018309854</v>
      </c>
      <c r="G404" s="973">
        <f>IF($B$8="NIV",D404-REGV!$C404,D404/REGV!$C404)</f>
        <v>84.906693962082699</v>
      </c>
      <c r="H404" s="615"/>
      <c r="I404" s="974" t="e">
        <f>REGV!H404</f>
        <v>#N/A</v>
      </c>
      <c r="J404" s="615"/>
      <c r="K404" s="1382"/>
      <c r="L404" s="1381" t="e">
        <f t="shared" si="5"/>
        <v>#N/A</v>
      </c>
      <c r="M404" s="1380" t="e">
        <f t="shared" si="6"/>
        <v>#N/A</v>
      </c>
      <c r="N404" s="566"/>
      <c r="O404" s="1386">
        <v>150.53676788652601</v>
      </c>
      <c r="P404" s="617">
        <v>106.63298408175601</v>
      </c>
      <c r="Q404" s="617">
        <v>212.51696818638601</v>
      </c>
      <c r="R404" s="971">
        <f>IF($B$8="NIV",O404-REGV!$AD404,O404/REGV!$AD404)</f>
        <v>142.27879399876957</v>
      </c>
      <c r="S404" s="972">
        <f>IF($B$8="NIV",P404-REGV!$AD404,P404/REGV!$AD404)</f>
        <v>100.78343376601879</v>
      </c>
      <c r="T404" s="973">
        <f>IF($B$8="NIV",Q404-REGV!$AD404,Q404/REGV!$AD404)</f>
        <v>200.85895533924409</v>
      </c>
      <c r="U404" s="615"/>
      <c r="V404" s="974" t="e">
        <f>REGV!AI404</f>
        <v>#N/A</v>
      </c>
      <c r="W404" s="615"/>
      <c r="X404" s="1382"/>
      <c r="Y404" s="1381" t="e">
        <f t="shared" si="7"/>
        <v>#N/A</v>
      </c>
      <c r="Z404" s="1380" t="e">
        <f t="shared" si="8"/>
        <v>#N/A</v>
      </c>
      <c r="AA404" s="566"/>
      <c r="AB404" s="1386">
        <v>992.76668011276001</v>
      </c>
      <c r="AC404" s="617">
        <v>558.24399223130399</v>
      </c>
      <c r="AD404" s="617">
        <v>1765.5105918878201</v>
      </c>
      <c r="AE404" s="1333">
        <f>IF($B$8="NIV",AB404-REGV!$BE404,AB404/REGV!$BE404)</f>
        <v>883.80272030864626</v>
      </c>
      <c r="AF404" s="1334">
        <f>IF($B$8="NIV",AC404-REGV!$BE404,AC404/REGV!$BE404)</f>
        <v>496.97231868614551</v>
      </c>
      <c r="AG404" s="1335">
        <f>IF($B$8="NIV",AD404-REGV!$BE404,AD404/REGV!$BE404)</f>
        <v>1571.731903479028</v>
      </c>
      <c r="AH404" s="615"/>
      <c r="AI404" s="975" t="e">
        <f>REGV!BJ404</f>
        <v>#N/A</v>
      </c>
      <c r="AJ404" s="615"/>
      <c r="AK404" s="1363"/>
      <c r="AL404" s="1381" t="e">
        <f t="shared" si="9"/>
        <v>#N/A</v>
      </c>
      <c r="AM404" s="1380" t="e">
        <f t="shared" si="10"/>
        <v>#N/A</v>
      </c>
      <c r="AN404" s="566"/>
      <c r="AO404" s="566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</row>
    <row r="405" spans="1:89" ht="13.8" x14ac:dyDescent="0.25">
      <c r="A405" s="983">
        <f>REGV!A405</f>
        <v>2026.11</v>
      </c>
      <c r="B405" s="617">
        <v>40.278545646835902</v>
      </c>
      <c r="C405" s="617">
        <v>21.223011185631801</v>
      </c>
      <c r="D405" s="617">
        <v>76.443499239288101</v>
      </c>
      <c r="E405" s="971">
        <f>IF($B$8="NIV",B405-REGV!$C405,B405/REGV!$C405)</f>
        <v>46.712939137250416</v>
      </c>
      <c r="F405" s="972">
        <f>IF($B$8="NIV",C405-REGV!$C405,C405/REGV!$C405)</f>
        <v>24.613332331215442</v>
      </c>
      <c r="G405" s="973">
        <f>IF($B$8="NIV",D405-REGV!$C405,D405/REGV!$C405)</f>
        <v>88.655150528848026</v>
      </c>
      <c r="H405" s="615"/>
      <c r="I405" s="974" t="e">
        <f>REGV!H405</f>
        <v>#N/A</v>
      </c>
      <c r="J405" s="615"/>
      <c r="K405" s="1382"/>
      <c r="L405" s="1381" t="e">
        <f t="shared" si="5"/>
        <v>#N/A</v>
      </c>
      <c r="M405" s="1380" t="e">
        <f t="shared" si="6"/>
        <v>#N/A</v>
      </c>
      <c r="N405" s="566"/>
      <c r="O405" s="1386">
        <v>132.23298577255201</v>
      </c>
      <c r="P405" s="617">
        <v>93.550547385135204</v>
      </c>
      <c r="Q405" s="617">
        <v>186.91031763115501</v>
      </c>
      <c r="R405" s="971">
        <f>IF($B$8="NIV",O405-REGV!$AD405,O405/REGV!$AD405)</f>
        <v>142.39978094878268</v>
      </c>
      <c r="S405" s="972">
        <f>IF($B$8="NIV",P405-REGV!$AD405,P405/REGV!$AD405)</f>
        <v>100.74322512989166</v>
      </c>
      <c r="T405" s="973">
        <f>IF($B$8="NIV",Q405-REGV!$AD405,Q405/REGV!$AD405)</f>
        <v>201.28100513078354</v>
      </c>
      <c r="U405" s="615"/>
      <c r="V405" s="974" t="e">
        <f>REGV!AI405</f>
        <v>#N/A</v>
      </c>
      <c r="W405" s="615"/>
      <c r="X405" s="1382"/>
      <c r="Y405" s="1381" t="e">
        <f t="shared" si="7"/>
        <v>#N/A</v>
      </c>
      <c r="Z405" s="1380" t="e">
        <f t="shared" si="8"/>
        <v>#N/A</v>
      </c>
      <c r="AA405" s="566"/>
      <c r="AB405" s="1386">
        <v>977.19409165454795</v>
      </c>
      <c r="AC405" s="617">
        <v>549.07517429982704</v>
      </c>
      <c r="AD405" s="617">
        <v>1739.12123049862</v>
      </c>
      <c r="AE405" s="1333">
        <f>IF($B$8="NIV",AB405-REGV!$BE405,AB405/REGV!$BE405)</f>
        <v>957.32047095133203</v>
      </c>
      <c r="AF405" s="1334">
        <f>IF($B$8="NIV",AC405-REGV!$BE405,AC405/REGV!$BE405)</f>
        <v>537.90839397974662</v>
      </c>
      <c r="AG405" s="1335">
        <f>IF($B$8="NIV",AD405-REGV!$BE405,AD405/REGV!$BE405)</f>
        <v>1703.7519666164371</v>
      </c>
      <c r="AH405" s="615"/>
      <c r="AI405" s="975" t="e">
        <f>REGV!BJ405</f>
        <v>#N/A</v>
      </c>
      <c r="AJ405" s="615"/>
      <c r="AK405" s="1363"/>
      <c r="AL405" s="1381" t="e">
        <f t="shared" si="9"/>
        <v>#N/A</v>
      </c>
      <c r="AM405" s="1380" t="e">
        <f t="shared" si="10"/>
        <v>#N/A</v>
      </c>
      <c r="AN405" s="566"/>
      <c r="AO405" s="566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</row>
    <row r="406" spans="1:89" ht="13.8" x14ac:dyDescent="0.25">
      <c r="A406" s="983">
        <f>REGV!A406</f>
        <v>2026.12</v>
      </c>
      <c r="B406" s="617">
        <v>28.049133795159999</v>
      </c>
      <c r="C406" s="617">
        <v>14.4686071659311</v>
      </c>
      <c r="D406" s="617">
        <v>54.376616742442202</v>
      </c>
      <c r="E406" s="971">
        <f>IF($B$8="NIV",B406-REGV!$C406,B406/REGV!$C406)</f>
        <v>50.936586507836431</v>
      </c>
      <c r="F406" s="972">
        <f>IF($B$8="NIV",C406-REGV!$C406,C406/REGV!$C406)</f>
        <v>26.274660242182627</v>
      </c>
      <c r="G406" s="973">
        <f>IF($B$8="NIV",D406-REGV!$C406,D406/REGV!$C406)</f>
        <v>98.746694387503979</v>
      </c>
      <c r="H406" s="615"/>
      <c r="I406" s="974" t="e">
        <f>REGV!H406</f>
        <v>#N/A</v>
      </c>
      <c r="J406" s="615"/>
      <c r="K406" s="1382"/>
      <c r="L406" s="1381" t="e">
        <f t="shared" si="5"/>
        <v>#N/A</v>
      </c>
      <c r="M406" s="1380" t="e">
        <f t="shared" si="6"/>
        <v>#N/A</v>
      </c>
      <c r="N406" s="566"/>
      <c r="O406" s="1386">
        <v>144.966809558606</v>
      </c>
      <c r="P406" s="617">
        <v>102.68191747080201</v>
      </c>
      <c r="Q406" s="617">
        <v>204.66481724571301</v>
      </c>
      <c r="R406" s="971">
        <f>IF($B$8="NIV",O406-REGV!$AD406,O406/REGV!$AD406)</f>
        <v>146.0401732253622</v>
      </c>
      <c r="S406" s="972">
        <f>IF($B$8="NIV",P406-REGV!$AD406,P406/REGV!$AD406)</f>
        <v>103.44219521838849</v>
      </c>
      <c r="T406" s="973">
        <f>IF($B$8="NIV",Q406-REGV!$AD406,Q406/REGV!$AD406)</f>
        <v>206.18019707205895</v>
      </c>
      <c r="U406" s="615"/>
      <c r="V406" s="974" t="e">
        <f>REGV!AI406</f>
        <v>#N/A</v>
      </c>
      <c r="W406" s="615"/>
      <c r="X406" s="1382"/>
      <c r="Y406" s="1381" t="e">
        <f t="shared" si="7"/>
        <v>#N/A</v>
      </c>
      <c r="Z406" s="1380" t="e">
        <f t="shared" si="8"/>
        <v>#N/A</v>
      </c>
      <c r="AA406" s="566"/>
      <c r="AB406" s="1386">
        <v>984.25010024561902</v>
      </c>
      <c r="AC406" s="617">
        <v>552.651495823147</v>
      </c>
      <c r="AD406" s="617">
        <v>1752.90986662509</v>
      </c>
      <c r="AE406" s="1333">
        <f>IF($B$8="NIV",AB406-REGV!$BE406,AB406/REGV!$BE406)</f>
        <v>1012.9239279398133</v>
      </c>
      <c r="AF406" s="1334">
        <f>IF($B$8="NIV",AC406-REGV!$BE406,AC406/REGV!$BE406)</f>
        <v>568.75170629019919</v>
      </c>
      <c r="AG406" s="1335">
        <f>IF($B$8="NIV",AD406-REGV!$BE406,AD406/REGV!$BE406)</f>
        <v>1803.9768012045408</v>
      </c>
      <c r="AH406" s="615"/>
      <c r="AI406" s="975" t="e">
        <f>REGV!BJ406</f>
        <v>#N/A</v>
      </c>
      <c r="AJ406" s="615"/>
      <c r="AK406" s="1363"/>
      <c r="AL406" s="1381" t="e">
        <f t="shared" si="9"/>
        <v>#N/A</v>
      </c>
      <c r="AM406" s="1380" t="e">
        <f t="shared" si="10"/>
        <v>#N/A</v>
      </c>
      <c r="AN406" s="566"/>
      <c r="AO406" s="566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</row>
    <row r="407" spans="1:89" ht="13.8" x14ac:dyDescent="0.25">
      <c r="A407" s="983">
        <f>REGV!A407</f>
        <v>2027.01</v>
      </c>
      <c r="B407" s="617">
        <v>61.975331514223697</v>
      </c>
      <c r="C407" s="617">
        <v>31.325706821299899</v>
      </c>
      <c r="D407" s="617">
        <v>122.613090207634</v>
      </c>
      <c r="E407" s="971">
        <f>IF($B$8="NIV",B407-REGV!$C407,B407/REGV!$C407)</f>
        <v>47.261816532568695</v>
      </c>
      <c r="F407" s="972">
        <f>IF($B$8="NIV",C407-REGV!$C407,C407/REGV!$C407)</f>
        <v>23.888695265817592</v>
      </c>
      <c r="G407" s="973">
        <f>IF($B$8="NIV",D407-REGV!$C407,D407/REGV!$C407)</f>
        <v>93.503612361549472</v>
      </c>
      <c r="H407" s="615"/>
      <c r="I407" s="974" t="e">
        <f>REGV!H407</f>
        <v>#N/A</v>
      </c>
      <c r="J407" s="615"/>
      <c r="K407" s="1382"/>
      <c r="L407" s="1381" t="e">
        <f t="shared" ref="L407:L418" si="11">I407</f>
        <v>#N/A</v>
      </c>
      <c r="M407" s="1380" t="e">
        <f t="shared" ref="M407:M418" si="12">K407/L407-1</f>
        <v>#N/A</v>
      </c>
      <c r="N407" s="566"/>
      <c r="O407" s="1386">
        <v>141.013446148116</v>
      </c>
      <c r="P407" s="617">
        <v>99.885212496178795</v>
      </c>
      <c r="Q407" s="617">
        <v>199.07643481589599</v>
      </c>
      <c r="R407" s="971">
        <f>IF($B$8="NIV",O407-REGV!$AD407,O407/REGV!$AD407)</f>
        <v>143.11209256778554</v>
      </c>
      <c r="S407" s="972">
        <f>IF($B$8="NIV",P407-REGV!$AD407,P407/REGV!$AD407)</f>
        <v>101.37176395144111</v>
      </c>
      <c r="T407" s="973">
        <f>IF($B$8="NIV",Q407-REGV!$AD407,Q407/REGV!$AD407)</f>
        <v>202.03920934966717</v>
      </c>
      <c r="U407" s="615"/>
      <c r="V407" s="974" t="e">
        <f>REGV!AI407</f>
        <v>#N/A</v>
      </c>
      <c r="W407" s="615"/>
      <c r="X407" s="1382"/>
      <c r="Y407" s="1381" t="e">
        <f t="shared" ref="Y407:Y418" si="13">V407</f>
        <v>#N/A</v>
      </c>
      <c r="Z407" s="1380" t="e">
        <f t="shared" ref="Z407:Z418" si="14">X407/Y407-1</f>
        <v>#N/A</v>
      </c>
      <c r="AA407" s="566"/>
      <c r="AB407" s="1386">
        <v>910.84666233106702</v>
      </c>
      <c r="AC407" s="617">
        <v>511.05567017088401</v>
      </c>
      <c r="AD407" s="617">
        <v>1623.38799998488</v>
      </c>
      <c r="AE407" s="1333">
        <f>IF($B$8="NIV",AB407-REGV!$BE407,AB407/REGV!$BE407)</f>
        <v>1131.4566207799553</v>
      </c>
      <c r="AF407" s="1334">
        <f>IF($B$8="NIV",AC407-REGV!$BE407,AC407/REGV!$BE407)</f>
        <v>634.83497883402345</v>
      </c>
      <c r="AG407" s="1335">
        <f>IF($B$8="NIV",AD407-REGV!$BE407,AD407/REGV!$BE407)</f>
        <v>2016.5777365608881</v>
      </c>
      <c r="AH407" s="615"/>
      <c r="AI407" s="975" t="e">
        <f>REGV!BJ407</f>
        <v>#N/A</v>
      </c>
      <c r="AJ407" s="615"/>
      <c r="AK407" s="1363"/>
      <c r="AL407" s="1381" t="e">
        <f t="shared" ref="AL407:AL418" si="15">AI407</f>
        <v>#N/A</v>
      </c>
      <c r="AM407" s="1380" t="e">
        <f t="shared" ref="AM407:AM418" si="16">AK407/AL407-1</f>
        <v>#N/A</v>
      </c>
      <c r="AN407" s="566"/>
      <c r="AO407" s="566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</row>
    <row r="408" spans="1:89" ht="13.8" x14ac:dyDescent="0.25">
      <c r="A408" s="983">
        <f>REGV!A408</f>
        <v>2027.02</v>
      </c>
      <c r="B408" s="617" t="e">
        <v>#N/A</v>
      </c>
      <c r="C408" s="617" t="e">
        <v>#N/A</v>
      </c>
      <c r="D408" s="617" t="e">
        <v>#N/A</v>
      </c>
      <c r="E408" s="971" t="e">
        <f>IF($B$8="NIV",B408-REGV!$C408,B408/REGV!$C408)</f>
        <v>#N/A</v>
      </c>
      <c r="F408" s="972" t="e">
        <f>IF($B$8="NIV",C408-REGV!$C408,C408/REGV!$C408)</f>
        <v>#N/A</v>
      </c>
      <c r="G408" s="973" t="e">
        <f>IF($B$8="NIV",D408-REGV!$C408,D408/REGV!$C408)</f>
        <v>#N/A</v>
      </c>
      <c r="H408" s="615"/>
      <c r="I408" s="974" t="e">
        <f>REGV!H408</f>
        <v>#N/A</v>
      </c>
      <c r="J408" s="615"/>
      <c r="K408" s="1382"/>
      <c r="L408" s="1381" t="e">
        <f t="shared" si="11"/>
        <v>#N/A</v>
      </c>
      <c r="M408" s="1380" t="e">
        <f t="shared" si="12"/>
        <v>#N/A</v>
      </c>
      <c r="N408" s="566"/>
      <c r="O408" s="1386" t="e">
        <v>#N/A</v>
      </c>
      <c r="P408" s="617" t="e">
        <v>#N/A</v>
      </c>
      <c r="Q408" s="617" t="e">
        <v>#N/A</v>
      </c>
      <c r="R408" s="971" t="e">
        <f>IF($B$8="NIV",O408-REGV!$AD408,O408/REGV!$AD408)</f>
        <v>#N/A</v>
      </c>
      <c r="S408" s="972" t="e">
        <f>IF($B$8="NIV",P408-REGV!$AD408,P408/REGV!$AD408)</f>
        <v>#N/A</v>
      </c>
      <c r="T408" s="973" t="e">
        <f>IF($B$8="NIV",Q408-REGV!$AD408,Q408/REGV!$AD408)</f>
        <v>#N/A</v>
      </c>
      <c r="U408" s="615"/>
      <c r="V408" s="974" t="e">
        <f>REGV!AI408</f>
        <v>#N/A</v>
      </c>
      <c r="W408" s="615"/>
      <c r="X408" s="1382"/>
      <c r="Y408" s="1381" t="e">
        <f t="shared" si="13"/>
        <v>#N/A</v>
      </c>
      <c r="Z408" s="1380" t="e">
        <f t="shared" si="14"/>
        <v>#N/A</v>
      </c>
      <c r="AA408" s="566"/>
      <c r="AB408" s="1386" t="e">
        <v>#N/A</v>
      </c>
      <c r="AC408" s="617" t="e">
        <v>#N/A</v>
      </c>
      <c r="AD408" s="617" t="e">
        <v>#N/A</v>
      </c>
      <c r="AE408" s="1333" t="e">
        <f>IF($B$8="NIV",AB408-REGV!$BE408,AB408/REGV!$BE408)</f>
        <v>#N/A</v>
      </c>
      <c r="AF408" s="1334" t="e">
        <f>IF($B$8="NIV",AC408-REGV!$BE408,AC408/REGV!$BE408)</f>
        <v>#N/A</v>
      </c>
      <c r="AG408" s="1335" t="e">
        <f>IF($B$8="NIV",AD408-REGV!$BE408,AD408/REGV!$BE408)</f>
        <v>#N/A</v>
      </c>
      <c r="AH408" s="615"/>
      <c r="AI408" s="975" t="e">
        <f>REGV!BJ408</f>
        <v>#N/A</v>
      </c>
      <c r="AJ408" s="615"/>
      <c r="AK408" s="1363"/>
      <c r="AL408" s="1381" t="e">
        <f t="shared" si="15"/>
        <v>#N/A</v>
      </c>
      <c r="AM408" s="1380" t="e">
        <f t="shared" si="16"/>
        <v>#N/A</v>
      </c>
      <c r="AN408" s="566"/>
      <c r="AO408" s="566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</row>
    <row r="409" spans="1:89" ht="13.8" x14ac:dyDescent="0.25">
      <c r="A409" s="983">
        <f>REGV!A409</f>
        <v>2027.03</v>
      </c>
      <c r="B409" s="617" t="e">
        <v>#N/A</v>
      </c>
      <c r="C409" s="617" t="e">
        <v>#N/A</v>
      </c>
      <c r="D409" s="617" t="e">
        <v>#N/A</v>
      </c>
      <c r="E409" s="971" t="e">
        <f>IF($B$8="NIV",B409-REGV!$C409,B409/REGV!$C409)</f>
        <v>#N/A</v>
      </c>
      <c r="F409" s="972" t="e">
        <f>IF($B$8="NIV",C409-REGV!$C409,C409/REGV!$C409)</f>
        <v>#N/A</v>
      </c>
      <c r="G409" s="973" t="e">
        <f>IF($B$8="NIV",D409-REGV!$C409,D409/REGV!$C409)</f>
        <v>#N/A</v>
      </c>
      <c r="H409" s="615"/>
      <c r="I409" s="974" t="e">
        <f>REGV!H409</f>
        <v>#N/A</v>
      </c>
      <c r="J409" s="615"/>
      <c r="K409" s="1382"/>
      <c r="L409" s="1381" t="e">
        <f t="shared" si="11"/>
        <v>#N/A</v>
      </c>
      <c r="M409" s="1380" t="e">
        <f t="shared" si="12"/>
        <v>#N/A</v>
      </c>
      <c r="N409" s="566"/>
      <c r="O409" s="1386" t="e">
        <v>#N/A</v>
      </c>
      <c r="P409" s="617" t="e">
        <v>#N/A</v>
      </c>
      <c r="Q409" s="617" t="e">
        <v>#N/A</v>
      </c>
      <c r="R409" s="971" t="e">
        <f>IF($B$8="NIV",O409-REGV!$AD409,O409/REGV!$AD409)</f>
        <v>#N/A</v>
      </c>
      <c r="S409" s="972" t="e">
        <f>IF($B$8="NIV",P409-REGV!$AD409,P409/REGV!$AD409)</f>
        <v>#N/A</v>
      </c>
      <c r="T409" s="973" t="e">
        <f>IF($B$8="NIV",Q409-REGV!$AD409,Q409/REGV!$AD409)</f>
        <v>#N/A</v>
      </c>
      <c r="U409" s="615"/>
      <c r="V409" s="974" t="e">
        <f>REGV!AI409</f>
        <v>#N/A</v>
      </c>
      <c r="W409" s="615"/>
      <c r="X409" s="1382"/>
      <c r="Y409" s="1381" t="e">
        <f t="shared" si="13"/>
        <v>#N/A</v>
      </c>
      <c r="Z409" s="1380" t="e">
        <f t="shared" si="14"/>
        <v>#N/A</v>
      </c>
      <c r="AA409" s="566"/>
      <c r="AB409" s="1386" t="e">
        <v>#N/A</v>
      </c>
      <c r="AC409" s="617" t="e">
        <v>#N/A</v>
      </c>
      <c r="AD409" s="617" t="e">
        <v>#N/A</v>
      </c>
      <c r="AE409" s="1333" t="e">
        <f>IF($B$8="NIV",AB409-REGV!$BE409,AB409/REGV!$BE409)</f>
        <v>#N/A</v>
      </c>
      <c r="AF409" s="1334" t="e">
        <f>IF($B$8="NIV",AC409-REGV!$BE409,AC409/REGV!$BE409)</f>
        <v>#N/A</v>
      </c>
      <c r="AG409" s="1335" t="e">
        <f>IF($B$8="NIV",AD409-REGV!$BE409,AD409/REGV!$BE409)</f>
        <v>#N/A</v>
      </c>
      <c r="AH409" s="615"/>
      <c r="AI409" s="975" t="e">
        <f>REGV!BJ409</f>
        <v>#N/A</v>
      </c>
      <c r="AJ409" s="615"/>
      <c r="AK409" s="1363"/>
      <c r="AL409" s="1381" t="e">
        <f t="shared" si="15"/>
        <v>#N/A</v>
      </c>
      <c r="AM409" s="1380" t="e">
        <f t="shared" si="16"/>
        <v>#N/A</v>
      </c>
      <c r="AN409" s="566"/>
      <c r="AO409" s="566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</row>
    <row r="410" spans="1:89" ht="13.8" x14ac:dyDescent="0.25">
      <c r="A410" s="983">
        <f>REGV!A410</f>
        <v>2027.04</v>
      </c>
      <c r="B410" s="617" t="e">
        <v>#N/A</v>
      </c>
      <c r="C410" s="617" t="e">
        <v>#N/A</v>
      </c>
      <c r="D410" s="617" t="e">
        <v>#N/A</v>
      </c>
      <c r="E410" s="971" t="e">
        <f>IF($B$8="NIV",B410-REGV!$C410,B410/REGV!$C410)</f>
        <v>#N/A</v>
      </c>
      <c r="F410" s="972" t="e">
        <f>IF($B$8="NIV",C410-REGV!$C410,C410/REGV!$C410)</f>
        <v>#N/A</v>
      </c>
      <c r="G410" s="973" t="e">
        <f>IF($B$8="NIV",D410-REGV!$C410,D410/REGV!$C410)</f>
        <v>#N/A</v>
      </c>
      <c r="H410" s="615"/>
      <c r="I410" s="974" t="e">
        <f>REGV!H410</f>
        <v>#N/A</v>
      </c>
      <c r="J410" s="615"/>
      <c r="K410" s="1382"/>
      <c r="L410" s="1381" t="e">
        <f t="shared" si="11"/>
        <v>#N/A</v>
      </c>
      <c r="M410" s="1380" t="e">
        <f t="shared" si="12"/>
        <v>#N/A</v>
      </c>
      <c r="N410" s="566"/>
      <c r="O410" s="1386" t="e">
        <v>#N/A</v>
      </c>
      <c r="P410" s="617" t="e">
        <v>#N/A</v>
      </c>
      <c r="Q410" s="617" t="e">
        <v>#N/A</v>
      </c>
      <c r="R410" s="971" t="e">
        <f>IF($B$8="NIV",O410-REGV!$AD410,O410/REGV!$AD410)</f>
        <v>#N/A</v>
      </c>
      <c r="S410" s="972" t="e">
        <f>IF($B$8="NIV",P410-REGV!$AD410,P410/REGV!$AD410)</f>
        <v>#N/A</v>
      </c>
      <c r="T410" s="973" t="e">
        <f>IF($B$8="NIV",Q410-REGV!$AD410,Q410/REGV!$AD410)</f>
        <v>#N/A</v>
      </c>
      <c r="U410" s="615"/>
      <c r="V410" s="974" t="e">
        <f>REGV!AI410</f>
        <v>#N/A</v>
      </c>
      <c r="W410" s="615"/>
      <c r="X410" s="1382"/>
      <c r="Y410" s="1381" t="e">
        <f t="shared" si="13"/>
        <v>#N/A</v>
      </c>
      <c r="Z410" s="1380" t="e">
        <f t="shared" si="14"/>
        <v>#N/A</v>
      </c>
      <c r="AA410" s="566"/>
      <c r="AB410" s="1386" t="e">
        <v>#N/A</v>
      </c>
      <c r="AC410" s="617" t="e">
        <v>#N/A</v>
      </c>
      <c r="AD410" s="617" t="e">
        <v>#N/A</v>
      </c>
      <c r="AE410" s="1333" t="e">
        <f>IF($B$8="NIV",AB410-REGV!$BE410,AB410/REGV!$BE410)</f>
        <v>#N/A</v>
      </c>
      <c r="AF410" s="1334" t="e">
        <f>IF($B$8="NIV",AC410-REGV!$BE410,AC410/REGV!$BE410)</f>
        <v>#N/A</v>
      </c>
      <c r="AG410" s="1335" t="e">
        <f>IF($B$8="NIV",AD410-REGV!$BE410,AD410/REGV!$BE410)</f>
        <v>#N/A</v>
      </c>
      <c r="AH410" s="615"/>
      <c r="AI410" s="975" t="e">
        <f>REGV!BJ410</f>
        <v>#N/A</v>
      </c>
      <c r="AJ410" s="615"/>
      <c r="AK410" s="1363"/>
      <c r="AL410" s="1381" t="e">
        <f t="shared" si="15"/>
        <v>#N/A</v>
      </c>
      <c r="AM410" s="1380" t="e">
        <f t="shared" si="16"/>
        <v>#N/A</v>
      </c>
      <c r="AN410" s="566"/>
      <c r="AO410" s="566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</row>
    <row r="411" spans="1:89" ht="13.8" x14ac:dyDescent="0.25">
      <c r="A411" s="983">
        <f>REGV!A411</f>
        <v>2027.05</v>
      </c>
      <c r="B411" s="617" t="e">
        <v>#N/A</v>
      </c>
      <c r="C411" s="617" t="e">
        <v>#N/A</v>
      </c>
      <c r="D411" s="617" t="e">
        <v>#N/A</v>
      </c>
      <c r="E411" s="971" t="e">
        <f>IF($B$8="NIV",B411-REGV!$C411,B411/REGV!$C411)</f>
        <v>#N/A</v>
      </c>
      <c r="F411" s="972" t="e">
        <f>IF($B$8="NIV",C411-REGV!$C411,C411/REGV!$C411)</f>
        <v>#N/A</v>
      </c>
      <c r="G411" s="973" t="e">
        <f>IF($B$8="NIV",D411-REGV!$C411,D411/REGV!$C411)</f>
        <v>#N/A</v>
      </c>
      <c r="H411" s="615"/>
      <c r="I411" s="974" t="e">
        <f>REGV!H411</f>
        <v>#N/A</v>
      </c>
      <c r="J411" s="615"/>
      <c r="K411" s="1382"/>
      <c r="L411" s="1381" t="e">
        <f t="shared" si="11"/>
        <v>#N/A</v>
      </c>
      <c r="M411" s="1380" t="e">
        <f t="shared" si="12"/>
        <v>#N/A</v>
      </c>
      <c r="N411" s="566"/>
      <c r="O411" s="1386" t="e">
        <v>#N/A</v>
      </c>
      <c r="P411" s="617" t="e">
        <v>#N/A</v>
      </c>
      <c r="Q411" s="617" t="e">
        <v>#N/A</v>
      </c>
      <c r="R411" s="971" t="e">
        <f>IF($B$8="NIV",O411-REGV!$AD411,O411/REGV!$AD411)</f>
        <v>#N/A</v>
      </c>
      <c r="S411" s="972" t="e">
        <f>IF($B$8="NIV",P411-REGV!$AD411,P411/REGV!$AD411)</f>
        <v>#N/A</v>
      </c>
      <c r="T411" s="973" t="e">
        <f>IF($B$8="NIV",Q411-REGV!$AD411,Q411/REGV!$AD411)</f>
        <v>#N/A</v>
      </c>
      <c r="U411" s="615"/>
      <c r="V411" s="974" t="e">
        <f>REGV!AI411</f>
        <v>#N/A</v>
      </c>
      <c r="W411" s="615"/>
      <c r="X411" s="1382"/>
      <c r="Y411" s="1381" t="e">
        <f t="shared" si="13"/>
        <v>#N/A</v>
      </c>
      <c r="Z411" s="1380" t="e">
        <f t="shared" si="14"/>
        <v>#N/A</v>
      </c>
      <c r="AA411" s="566"/>
      <c r="AB411" s="1386" t="e">
        <v>#N/A</v>
      </c>
      <c r="AC411" s="617" t="e">
        <v>#N/A</v>
      </c>
      <c r="AD411" s="617" t="e">
        <v>#N/A</v>
      </c>
      <c r="AE411" s="1333" t="e">
        <f>IF($B$8="NIV",AB411-REGV!$BE411,AB411/REGV!$BE411)</f>
        <v>#N/A</v>
      </c>
      <c r="AF411" s="1334" t="e">
        <f>IF($B$8="NIV",AC411-REGV!$BE411,AC411/REGV!$BE411)</f>
        <v>#N/A</v>
      </c>
      <c r="AG411" s="1335" t="e">
        <f>IF($B$8="NIV",AD411-REGV!$BE411,AD411/REGV!$BE411)</f>
        <v>#N/A</v>
      </c>
      <c r="AH411" s="615"/>
      <c r="AI411" s="975" t="e">
        <f>REGV!BJ411</f>
        <v>#N/A</v>
      </c>
      <c r="AJ411" s="615"/>
      <c r="AK411" s="1363"/>
      <c r="AL411" s="1381" t="e">
        <f t="shared" si="15"/>
        <v>#N/A</v>
      </c>
      <c r="AM411" s="1380" t="e">
        <f t="shared" si="16"/>
        <v>#N/A</v>
      </c>
      <c r="AN411" s="566"/>
      <c r="AO411" s="566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</row>
    <row r="412" spans="1:89" ht="13.8" x14ac:dyDescent="0.25">
      <c r="A412" s="983">
        <f>REGV!A412</f>
        <v>2027.06</v>
      </c>
      <c r="B412" s="617" t="e">
        <v>#N/A</v>
      </c>
      <c r="C412" s="617" t="e">
        <v>#N/A</v>
      </c>
      <c r="D412" s="617" t="e">
        <v>#N/A</v>
      </c>
      <c r="E412" s="971" t="e">
        <f>IF($B$8="NIV",B412-REGV!$C412,B412/REGV!$C412)</f>
        <v>#N/A</v>
      </c>
      <c r="F412" s="972" t="e">
        <f>IF($B$8="NIV",C412-REGV!$C412,C412/REGV!$C412)</f>
        <v>#N/A</v>
      </c>
      <c r="G412" s="973" t="e">
        <f>IF($B$8="NIV",D412-REGV!$C412,D412/REGV!$C412)</f>
        <v>#N/A</v>
      </c>
      <c r="H412" s="615"/>
      <c r="I412" s="974" t="e">
        <f>REGV!H412</f>
        <v>#N/A</v>
      </c>
      <c r="J412" s="615"/>
      <c r="K412" s="1382"/>
      <c r="L412" s="1381" t="e">
        <f t="shared" si="11"/>
        <v>#N/A</v>
      </c>
      <c r="M412" s="1380" t="e">
        <f t="shared" si="12"/>
        <v>#N/A</v>
      </c>
      <c r="N412" s="566"/>
      <c r="O412" s="1386" t="e">
        <v>#N/A</v>
      </c>
      <c r="P412" s="617" t="e">
        <v>#N/A</v>
      </c>
      <c r="Q412" s="617" t="e">
        <v>#N/A</v>
      </c>
      <c r="R412" s="971" t="e">
        <f>IF($B$8="NIV",O412-REGV!$AD412,O412/REGV!$AD412)</f>
        <v>#N/A</v>
      </c>
      <c r="S412" s="972" t="e">
        <f>IF($B$8="NIV",P412-REGV!$AD412,P412/REGV!$AD412)</f>
        <v>#N/A</v>
      </c>
      <c r="T412" s="973" t="e">
        <f>IF($B$8="NIV",Q412-REGV!$AD412,Q412/REGV!$AD412)</f>
        <v>#N/A</v>
      </c>
      <c r="U412" s="615"/>
      <c r="V412" s="974" t="e">
        <f>REGV!AI412</f>
        <v>#N/A</v>
      </c>
      <c r="W412" s="615"/>
      <c r="X412" s="1382"/>
      <c r="Y412" s="1381" t="e">
        <f t="shared" si="13"/>
        <v>#N/A</v>
      </c>
      <c r="Z412" s="1380" t="e">
        <f t="shared" si="14"/>
        <v>#N/A</v>
      </c>
      <c r="AA412" s="566"/>
      <c r="AB412" s="1386" t="e">
        <v>#N/A</v>
      </c>
      <c r="AC412" s="617" t="e">
        <v>#N/A</v>
      </c>
      <c r="AD412" s="617" t="e">
        <v>#N/A</v>
      </c>
      <c r="AE412" s="1333" t="e">
        <f>IF($B$8="NIV",AB412-REGV!$BE412,AB412/REGV!$BE412)</f>
        <v>#N/A</v>
      </c>
      <c r="AF412" s="1334" t="e">
        <f>IF($B$8="NIV",AC412-REGV!$BE412,AC412/REGV!$BE412)</f>
        <v>#N/A</v>
      </c>
      <c r="AG412" s="1335" t="e">
        <f>IF($B$8="NIV",AD412-REGV!$BE412,AD412/REGV!$BE412)</f>
        <v>#N/A</v>
      </c>
      <c r="AH412" s="615"/>
      <c r="AI412" s="975" t="e">
        <f>REGV!BJ412</f>
        <v>#N/A</v>
      </c>
      <c r="AJ412" s="615"/>
      <c r="AK412" s="1363"/>
      <c r="AL412" s="1381" t="e">
        <f t="shared" si="15"/>
        <v>#N/A</v>
      </c>
      <c r="AM412" s="1380" t="e">
        <f t="shared" si="16"/>
        <v>#N/A</v>
      </c>
      <c r="AN412" s="566"/>
      <c r="AO412" s="566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</row>
    <row r="413" spans="1:89" ht="13.8" x14ac:dyDescent="0.25">
      <c r="A413" s="983">
        <f>REGV!A413</f>
        <v>2027.07</v>
      </c>
      <c r="B413" s="617" t="e">
        <v>#N/A</v>
      </c>
      <c r="C413" s="617" t="e">
        <v>#N/A</v>
      </c>
      <c r="D413" s="617" t="e">
        <v>#N/A</v>
      </c>
      <c r="E413" s="971" t="e">
        <f>IF($B$8="NIV",B413-REGV!$C413,B413/REGV!$C413)</f>
        <v>#N/A</v>
      </c>
      <c r="F413" s="972" t="e">
        <f>IF($B$8="NIV",C413-REGV!$C413,C413/REGV!$C413)</f>
        <v>#N/A</v>
      </c>
      <c r="G413" s="973" t="e">
        <f>IF($B$8="NIV",D413-REGV!$C413,D413/REGV!$C413)</f>
        <v>#N/A</v>
      </c>
      <c r="H413" s="615"/>
      <c r="I413" s="974" t="e">
        <f>REGV!H413</f>
        <v>#N/A</v>
      </c>
      <c r="J413" s="615"/>
      <c r="K413" s="1382"/>
      <c r="L413" s="1381" t="e">
        <f t="shared" si="11"/>
        <v>#N/A</v>
      </c>
      <c r="M413" s="1380" t="e">
        <f t="shared" si="12"/>
        <v>#N/A</v>
      </c>
      <c r="N413" s="566"/>
      <c r="O413" s="1386" t="e">
        <v>#N/A</v>
      </c>
      <c r="P413" s="617" t="e">
        <v>#N/A</v>
      </c>
      <c r="Q413" s="617" t="e">
        <v>#N/A</v>
      </c>
      <c r="R413" s="971" t="e">
        <f>IF($B$8="NIV",O413-REGV!$AD413,O413/REGV!$AD413)</f>
        <v>#N/A</v>
      </c>
      <c r="S413" s="972" t="e">
        <f>IF($B$8="NIV",P413-REGV!$AD413,P413/REGV!$AD413)</f>
        <v>#N/A</v>
      </c>
      <c r="T413" s="973" t="e">
        <f>IF($B$8="NIV",Q413-REGV!$AD413,Q413/REGV!$AD413)</f>
        <v>#N/A</v>
      </c>
      <c r="U413" s="615"/>
      <c r="V413" s="974" t="e">
        <f>REGV!AI413</f>
        <v>#N/A</v>
      </c>
      <c r="W413" s="615"/>
      <c r="X413" s="1382"/>
      <c r="Y413" s="1381" t="e">
        <f t="shared" si="13"/>
        <v>#N/A</v>
      </c>
      <c r="Z413" s="1380" t="e">
        <f t="shared" si="14"/>
        <v>#N/A</v>
      </c>
      <c r="AA413" s="566"/>
      <c r="AB413" s="1386" t="e">
        <v>#N/A</v>
      </c>
      <c r="AC413" s="617" t="e">
        <v>#N/A</v>
      </c>
      <c r="AD413" s="617" t="e">
        <v>#N/A</v>
      </c>
      <c r="AE413" s="1333" t="e">
        <f>IF($B$8="NIV",AB413-REGV!$BE413,AB413/REGV!$BE413)</f>
        <v>#N/A</v>
      </c>
      <c r="AF413" s="1334" t="e">
        <f>IF($B$8="NIV",AC413-REGV!$BE413,AC413/REGV!$BE413)</f>
        <v>#N/A</v>
      </c>
      <c r="AG413" s="1335" t="e">
        <f>IF($B$8="NIV",AD413-REGV!$BE413,AD413/REGV!$BE413)</f>
        <v>#N/A</v>
      </c>
      <c r="AH413" s="615"/>
      <c r="AI413" s="975" t="e">
        <f>REGV!BJ413</f>
        <v>#N/A</v>
      </c>
      <c r="AJ413" s="615"/>
      <c r="AK413" s="1363"/>
      <c r="AL413" s="1381" t="e">
        <f t="shared" si="15"/>
        <v>#N/A</v>
      </c>
      <c r="AM413" s="1380" t="e">
        <f t="shared" si="16"/>
        <v>#N/A</v>
      </c>
      <c r="AN413" s="566"/>
      <c r="AO413" s="566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</row>
    <row r="414" spans="1:89" ht="13.8" x14ac:dyDescent="0.25">
      <c r="A414" s="983">
        <f>REGV!A414</f>
        <v>2027.08</v>
      </c>
      <c r="B414" s="617" t="e">
        <v>#N/A</v>
      </c>
      <c r="C414" s="617" t="e">
        <v>#N/A</v>
      </c>
      <c r="D414" s="617" t="e">
        <v>#N/A</v>
      </c>
      <c r="E414" s="971" t="e">
        <f>IF($B$8="NIV",B414-REGV!$C414,B414/REGV!$C414)</f>
        <v>#N/A</v>
      </c>
      <c r="F414" s="972" t="e">
        <f>IF($B$8="NIV",C414-REGV!$C414,C414/REGV!$C414)</f>
        <v>#N/A</v>
      </c>
      <c r="G414" s="973" t="e">
        <f>IF($B$8="NIV",D414-REGV!$C414,D414/REGV!$C414)</f>
        <v>#N/A</v>
      </c>
      <c r="H414" s="615"/>
      <c r="I414" s="974" t="e">
        <f>REGV!H414</f>
        <v>#N/A</v>
      </c>
      <c r="J414" s="615"/>
      <c r="K414" s="1382"/>
      <c r="L414" s="1381" t="e">
        <f t="shared" si="11"/>
        <v>#N/A</v>
      </c>
      <c r="M414" s="1380" t="e">
        <f t="shared" si="12"/>
        <v>#N/A</v>
      </c>
      <c r="N414" s="566"/>
      <c r="O414" s="1386" t="e">
        <v>#N/A</v>
      </c>
      <c r="P414" s="617" t="e">
        <v>#N/A</v>
      </c>
      <c r="Q414" s="617" t="e">
        <v>#N/A</v>
      </c>
      <c r="R414" s="971" t="e">
        <f>IF($B$8="NIV",O414-REGV!$AD414,O414/REGV!$AD414)</f>
        <v>#N/A</v>
      </c>
      <c r="S414" s="972" t="e">
        <f>IF($B$8="NIV",P414-REGV!$AD414,P414/REGV!$AD414)</f>
        <v>#N/A</v>
      </c>
      <c r="T414" s="973" t="e">
        <f>IF($B$8="NIV",Q414-REGV!$AD414,Q414/REGV!$AD414)</f>
        <v>#N/A</v>
      </c>
      <c r="U414" s="615"/>
      <c r="V414" s="974" t="e">
        <f>REGV!AI414</f>
        <v>#N/A</v>
      </c>
      <c r="W414" s="615"/>
      <c r="X414" s="1382"/>
      <c r="Y414" s="1381" t="e">
        <f t="shared" si="13"/>
        <v>#N/A</v>
      </c>
      <c r="Z414" s="1380" t="e">
        <f t="shared" si="14"/>
        <v>#N/A</v>
      </c>
      <c r="AA414" s="566"/>
      <c r="AB414" s="1386" t="e">
        <v>#N/A</v>
      </c>
      <c r="AC414" s="617" t="e">
        <v>#N/A</v>
      </c>
      <c r="AD414" s="617" t="e">
        <v>#N/A</v>
      </c>
      <c r="AE414" s="1333" t="e">
        <f>IF($B$8="NIV",AB414-REGV!$BE414,AB414/REGV!$BE414)</f>
        <v>#N/A</v>
      </c>
      <c r="AF414" s="1334" t="e">
        <f>IF($B$8="NIV",AC414-REGV!$BE414,AC414/REGV!$BE414)</f>
        <v>#N/A</v>
      </c>
      <c r="AG414" s="1335" t="e">
        <f>IF($B$8="NIV",AD414-REGV!$BE414,AD414/REGV!$BE414)</f>
        <v>#N/A</v>
      </c>
      <c r="AH414" s="615"/>
      <c r="AI414" s="975" t="e">
        <f>REGV!BJ414</f>
        <v>#N/A</v>
      </c>
      <c r="AJ414" s="615"/>
      <c r="AK414" s="1363"/>
      <c r="AL414" s="1381" t="e">
        <f t="shared" si="15"/>
        <v>#N/A</v>
      </c>
      <c r="AM414" s="1380" t="e">
        <f t="shared" si="16"/>
        <v>#N/A</v>
      </c>
      <c r="AN414" s="566"/>
      <c r="AO414" s="566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</row>
    <row r="415" spans="1:89" ht="13.8" x14ac:dyDescent="0.25">
      <c r="A415" s="983">
        <f>REGV!A415</f>
        <v>2027.09</v>
      </c>
      <c r="B415" s="617" t="e">
        <v>#N/A</v>
      </c>
      <c r="C415" s="617" t="e">
        <v>#N/A</v>
      </c>
      <c r="D415" s="617" t="e">
        <v>#N/A</v>
      </c>
      <c r="E415" s="971" t="e">
        <f>IF($B$8="NIV",B415-REGV!$C415,B415/REGV!$C415)</f>
        <v>#N/A</v>
      </c>
      <c r="F415" s="972" t="e">
        <f>IF($B$8="NIV",C415-REGV!$C415,C415/REGV!$C415)</f>
        <v>#N/A</v>
      </c>
      <c r="G415" s="973" t="e">
        <f>IF($B$8="NIV",D415-REGV!$C415,D415/REGV!$C415)</f>
        <v>#N/A</v>
      </c>
      <c r="H415" s="615"/>
      <c r="I415" s="974" t="e">
        <f>REGV!H415</f>
        <v>#N/A</v>
      </c>
      <c r="J415" s="615"/>
      <c r="K415" s="1382"/>
      <c r="L415" s="1381" t="e">
        <f t="shared" si="11"/>
        <v>#N/A</v>
      </c>
      <c r="M415" s="1380" t="e">
        <f t="shared" si="12"/>
        <v>#N/A</v>
      </c>
      <c r="N415" s="566"/>
      <c r="O415" s="1386" t="e">
        <v>#N/A</v>
      </c>
      <c r="P415" s="617" t="e">
        <v>#N/A</v>
      </c>
      <c r="Q415" s="617" t="e">
        <v>#N/A</v>
      </c>
      <c r="R415" s="971" t="e">
        <f>IF($B$8="NIV",O415-REGV!$AD415,O415/REGV!$AD415)</f>
        <v>#N/A</v>
      </c>
      <c r="S415" s="972" t="e">
        <f>IF($B$8="NIV",P415-REGV!$AD415,P415/REGV!$AD415)</f>
        <v>#N/A</v>
      </c>
      <c r="T415" s="973" t="e">
        <f>IF($B$8="NIV",Q415-REGV!$AD415,Q415/REGV!$AD415)</f>
        <v>#N/A</v>
      </c>
      <c r="U415" s="615"/>
      <c r="V415" s="974" t="e">
        <f>REGV!AI415</f>
        <v>#N/A</v>
      </c>
      <c r="W415" s="615"/>
      <c r="X415" s="1382"/>
      <c r="Y415" s="1381" t="e">
        <f t="shared" si="13"/>
        <v>#N/A</v>
      </c>
      <c r="Z415" s="1380" t="e">
        <f t="shared" si="14"/>
        <v>#N/A</v>
      </c>
      <c r="AA415" s="566"/>
      <c r="AB415" s="1386" t="e">
        <v>#N/A</v>
      </c>
      <c r="AC415" s="617" t="e">
        <v>#N/A</v>
      </c>
      <c r="AD415" s="617" t="e">
        <v>#N/A</v>
      </c>
      <c r="AE415" s="1333" t="e">
        <f>IF($B$8="NIV",AB415-REGV!$BE415,AB415/REGV!$BE415)</f>
        <v>#N/A</v>
      </c>
      <c r="AF415" s="1334" t="e">
        <f>IF($B$8="NIV",AC415-REGV!$BE415,AC415/REGV!$BE415)</f>
        <v>#N/A</v>
      </c>
      <c r="AG415" s="1335" t="e">
        <f>IF($B$8="NIV",AD415-REGV!$BE415,AD415/REGV!$BE415)</f>
        <v>#N/A</v>
      </c>
      <c r="AH415" s="615"/>
      <c r="AI415" s="975" t="e">
        <f>REGV!BJ415</f>
        <v>#N/A</v>
      </c>
      <c r="AJ415" s="615"/>
      <c r="AK415" s="1363"/>
      <c r="AL415" s="1381" t="e">
        <f t="shared" si="15"/>
        <v>#N/A</v>
      </c>
      <c r="AM415" s="1380" t="e">
        <f t="shared" si="16"/>
        <v>#N/A</v>
      </c>
      <c r="AN415" s="566"/>
      <c r="AO415" s="566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</row>
    <row r="416" spans="1:89" ht="13.8" x14ac:dyDescent="0.25">
      <c r="A416" s="983">
        <f>REGV!A416</f>
        <v>2027.1</v>
      </c>
      <c r="B416" s="617" t="e">
        <v>#N/A</v>
      </c>
      <c r="C416" s="617" t="e">
        <v>#N/A</v>
      </c>
      <c r="D416" s="617" t="e">
        <v>#N/A</v>
      </c>
      <c r="E416" s="971" t="e">
        <f>IF($B$8="NIV",B416-REGV!$C416,B416/REGV!$C416)</f>
        <v>#N/A</v>
      </c>
      <c r="F416" s="972" t="e">
        <f>IF($B$8="NIV",C416-REGV!$C416,C416/REGV!$C416)</f>
        <v>#N/A</v>
      </c>
      <c r="G416" s="973" t="e">
        <f>IF($B$8="NIV",D416-REGV!$C416,D416/REGV!$C416)</f>
        <v>#N/A</v>
      </c>
      <c r="H416" s="615"/>
      <c r="I416" s="974" t="e">
        <f>REGV!H416</f>
        <v>#N/A</v>
      </c>
      <c r="J416" s="615"/>
      <c r="K416" s="1382"/>
      <c r="L416" s="1381" t="e">
        <f t="shared" si="11"/>
        <v>#N/A</v>
      </c>
      <c r="M416" s="1380" t="e">
        <f t="shared" si="12"/>
        <v>#N/A</v>
      </c>
      <c r="N416" s="566"/>
      <c r="O416" s="1386" t="e">
        <v>#N/A</v>
      </c>
      <c r="P416" s="617" t="e">
        <v>#N/A</v>
      </c>
      <c r="Q416" s="617" t="e">
        <v>#N/A</v>
      </c>
      <c r="R416" s="971" t="e">
        <f>IF($B$8="NIV",O416-REGV!$AD416,O416/REGV!$AD416)</f>
        <v>#N/A</v>
      </c>
      <c r="S416" s="972" t="e">
        <f>IF($B$8="NIV",P416-REGV!$AD416,P416/REGV!$AD416)</f>
        <v>#N/A</v>
      </c>
      <c r="T416" s="973" t="e">
        <f>IF($B$8="NIV",Q416-REGV!$AD416,Q416/REGV!$AD416)</f>
        <v>#N/A</v>
      </c>
      <c r="U416" s="615"/>
      <c r="V416" s="974" t="e">
        <f>REGV!AI416</f>
        <v>#N/A</v>
      </c>
      <c r="W416" s="615"/>
      <c r="X416" s="1382"/>
      <c r="Y416" s="1381" t="e">
        <f t="shared" si="13"/>
        <v>#N/A</v>
      </c>
      <c r="Z416" s="1380" t="e">
        <f t="shared" si="14"/>
        <v>#N/A</v>
      </c>
      <c r="AA416" s="566"/>
      <c r="AB416" s="1386" t="e">
        <v>#N/A</v>
      </c>
      <c r="AC416" s="617" t="e">
        <v>#N/A</v>
      </c>
      <c r="AD416" s="617" t="e">
        <v>#N/A</v>
      </c>
      <c r="AE416" s="1333" t="e">
        <f>IF($B$8="NIV",AB416-REGV!$BE416,AB416/REGV!$BE416)</f>
        <v>#N/A</v>
      </c>
      <c r="AF416" s="1334" t="e">
        <f>IF($B$8="NIV",AC416-REGV!$BE416,AC416/REGV!$BE416)</f>
        <v>#N/A</v>
      </c>
      <c r="AG416" s="1335" t="e">
        <f>IF($B$8="NIV",AD416-REGV!$BE416,AD416/REGV!$BE416)</f>
        <v>#N/A</v>
      </c>
      <c r="AH416" s="615"/>
      <c r="AI416" s="975" t="e">
        <f>REGV!BJ416</f>
        <v>#N/A</v>
      </c>
      <c r="AJ416" s="615"/>
      <c r="AK416" s="1363"/>
      <c r="AL416" s="1381" t="e">
        <f t="shared" si="15"/>
        <v>#N/A</v>
      </c>
      <c r="AM416" s="1380" t="e">
        <f t="shared" si="16"/>
        <v>#N/A</v>
      </c>
      <c r="AN416" s="566"/>
      <c r="AO416" s="566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</row>
    <row r="417" spans="1:89" ht="13.8" x14ac:dyDescent="0.25">
      <c r="A417" s="983">
        <f>REGV!A417</f>
        <v>2027.11</v>
      </c>
      <c r="B417" s="617" t="e">
        <v>#N/A</v>
      </c>
      <c r="C417" s="617" t="e">
        <v>#N/A</v>
      </c>
      <c r="D417" s="617" t="e">
        <v>#N/A</v>
      </c>
      <c r="E417" s="971" t="e">
        <f>IF($B$8="NIV",B417-REGV!$C417,B417/REGV!$C417)</f>
        <v>#N/A</v>
      </c>
      <c r="F417" s="972" t="e">
        <f>IF($B$8="NIV",C417-REGV!$C417,C417/REGV!$C417)</f>
        <v>#N/A</v>
      </c>
      <c r="G417" s="973" t="e">
        <f>IF($B$8="NIV",D417-REGV!$C417,D417/REGV!$C417)</f>
        <v>#N/A</v>
      </c>
      <c r="H417" s="615"/>
      <c r="I417" s="974" t="e">
        <f>REGV!H417</f>
        <v>#N/A</v>
      </c>
      <c r="J417" s="615"/>
      <c r="K417" s="1382"/>
      <c r="L417" s="1381" t="e">
        <f t="shared" si="11"/>
        <v>#N/A</v>
      </c>
      <c r="M417" s="1380" t="e">
        <f t="shared" si="12"/>
        <v>#N/A</v>
      </c>
      <c r="N417" s="566"/>
      <c r="O417" s="1386" t="e">
        <v>#N/A</v>
      </c>
      <c r="P417" s="617" t="e">
        <v>#N/A</v>
      </c>
      <c r="Q417" s="617" t="e">
        <v>#N/A</v>
      </c>
      <c r="R417" s="971" t="e">
        <f>IF($B$8="NIV",O417-REGV!$AD417,O417/REGV!$AD417)</f>
        <v>#N/A</v>
      </c>
      <c r="S417" s="972" t="e">
        <f>IF($B$8="NIV",P417-REGV!$AD417,P417/REGV!$AD417)</f>
        <v>#N/A</v>
      </c>
      <c r="T417" s="973" t="e">
        <f>IF($B$8="NIV",Q417-REGV!$AD417,Q417/REGV!$AD417)</f>
        <v>#N/A</v>
      </c>
      <c r="U417" s="615"/>
      <c r="V417" s="974" t="e">
        <f>REGV!AI417</f>
        <v>#N/A</v>
      </c>
      <c r="W417" s="615"/>
      <c r="X417" s="1382"/>
      <c r="Y417" s="1381" t="e">
        <f t="shared" si="13"/>
        <v>#N/A</v>
      </c>
      <c r="Z417" s="1380" t="e">
        <f t="shared" si="14"/>
        <v>#N/A</v>
      </c>
      <c r="AA417" s="566"/>
      <c r="AB417" s="1386" t="e">
        <v>#N/A</v>
      </c>
      <c r="AC417" s="617" t="e">
        <v>#N/A</v>
      </c>
      <c r="AD417" s="617" t="e">
        <v>#N/A</v>
      </c>
      <c r="AE417" s="1333" t="e">
        <f>IF($B$8="NIV",AB417-REGV!$BE417,AB417/REGV!$BE417)</f>
        <v>#N/A</v>
      </c>
      <c r="AF417" s="1334" t="e">
        <f>IF($B$8="NIV",AC417-REGV!$BE417,AC417/REGV!$BE417)</f>
        <v>#N/A</v>
      </c>
      <c r="AG417" s="1335" t="e">
        <f>IF($B$8="NIV",AD417-REGV!$BE417,AD417/REGV!$BE417)</f>
        <v>#N/A</v>
      </c>
      <c r="AH417" s="615"/>
      <c r="AI417" s="975" t="e">
        <f>REGV!BJ417</f>
        <v>#N/A</v>
      </c>
      <c r="AJ417" s="615"/>
      <c r="AK417" s="1363"/>
      <c r="AL417" s="1381" t="e">
        <f t="shared" si="15"/>
        <v>#N/A</v>
      </c>
      <c r="AM417" s="1380" t="e">
        <f t="shared" si="16"/>
        <v>#N/A</v>
      </c>
      <c r="AN417" s="566"/>
      <c r="AO417" s="566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</row>
    <row r="418" spans="1:89" ht="13.8" x14ac:dyDescent="0.25">
      <c r="A418" s="983">
        <f>REGV!A418</f>
        <v>2027.12</v>
      </c>
      <c r="B418" s="617" t="e">
        <v>#N/A</v>
      </c>
      <c r="C418" s="617" t="e">
        <v>#N/A</v>
      </c>
      <c r="D418" s="617" t="e">
        <v>#N/A</v>
      </c>
      <c r="E418" s="971" t="e">
        <f>IF($B$8="NIV",B418-REGV!$C418,B418/REGV!$C418)</f>
        <v>#N/A</v>
      </c>
      <c r="F418" s="972" t="e">
        <f>IF($B$8="NIV",C418-REGV!$C418,C418/REGV!$C418)</f>
        <v>#N/A</v>
      </c>
      <c r="G418" s="973" t="e">
        <f>IF($B$8="NIV",D418-REGV!$C418,D418/REGV!$C418)</f>
        <v>#N/A</v>
      </c>
      <c r="H418" s="615"/>
      <c r="I418" s="974" t="e">
        <f>REGV!H418</f>
        <v>#N/A</v>
      </c>
      <c r="J418" s="615"/>
      <c r="K418" s="1382"/>
      <c r="L418" s="1381" t="e">
        <f t="shared" si="11"/>
        <v>#N/A</v>
      </c>
      <c r="M418" s="1380" t="e">
        <f t="shared" si="12"/>
        <v>#N/A</v>
      </c>
      <c r="N418" s="566"/>
      <c r="O418" s="1386" t="e">
        <v>#N/A</v>
      </c>
      <c r="P418" s="617" t="e">
        <v>#N/A</v>
      </c>
      <c r="Q418" s="617" t="e">
        <v>#N/A</v>
      </c>
      <c r="R418" s="971" t="e">
        <f>IF($B$8="NIV",O418-REGV!$AD418,O418/REGV!$AD418)</f>
        <v>#N/A</v>
      </c>
      <c r="S418" s="972" t="e">
        <f>IF($B$8="NIV",P418-REGV!$AD418,P418/REGV!$AD418)</f>
        <v>#N/A</v>
      </c>
      <c r="T418" s="973" t="e">
        <f>IF($B$8="NIV",Q418-REGV!$AD418,Q418/REGV!$AD418)</f>
        <v>#N/A</v>
      </c>
      <c r="U418" s="615"/>
      <c r="V418" s="974" t="e">
        <f>REGV!AI418</f>
        <v>#N/A</v>
      </c>
      <c r="W418" s="615"/>
      <c r="X418" s="1382"/>
      <c r="Y418" s="1381" t="e">
        <f t="shared" si="13"/>
        <v>#N/A</v>
      </c>
      <c r="Z418" s="1380" t="e">
        <f t="shared" si="14"/>
        <v>#N/A</v>
      </c>
      <c r="AA418" s="566"/>
      <c r="AB418" s="1386" t="e">
        <v>#N/A</v>
      </c>
      <c r="AC418" s="617" t="e">
        <v>#N/A</v>
      </c>
      <c r="AD418" s="617" t="e">
        <v>#N/A</v>
      </c>
      <c r="AE418" s="1333" t="e">
        <f>IF($B$8="NIV",AB418-REGV!$BE418,AB418/REGV!$BE418)</f>
        <v>#N/A</v>
      </c>
      <c r="AF418" s="1334" t="e">
        <f>IF($B$8="NIV",AC418-REGV!$BE418,AC418/REGV!$BE418)</f>
        <v>#N/A</v>
      </c>
      <c r="AG418" s="1335" t="e">
        <f>IF($B$8="NIV",AD418-REGV!$BE418,AD418/REGV!$BE418)</f>
        <v>#N/A</v>
      </c>
      <c r="AH418" s="615"/>
      <c r="AI418" s="975" t="e">
        <f>REGV!BJ418</f>
        <v>#N/A</v>
      </c>
      <c r="AJ418" s="615"/>
      <c r="AK418" s="1363"/>
      <c r="AL418" s="1381" t="e">
        <f t="shared" si="15"/>
        <v>#N/A</v>
      </c>
      <c r="AM418" s="1380" t="e">
        <f t="shared" si="16"/>
        <v>#N/A</v>
      </c>
      <c r="AN418" s="566"/>
      <c r="AO418" s="566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</row>
    <row r="419" spans="1:89" customFormat="1" ht="13.8" thickBot="1" x14ac:dyDescent="0.3"/>
    <row r="420" spans="1:89" ht="24.9" customHeight="1" thickTop="1" thickBot="1" x14ac:dyDescent="0.3">
      <c r="A420" s="1439" t="s">
        <v>252</v>
      </c>
      <c r="B420" s="1440"/>
      <c r="C420" s="1440"/>
      <c r="D420" s="1440"/>
      <c r="E420" s="1440"/>
      <c r="F420" s="1441"/>
    </row>
    <row r="421" spans="1:89" ht="13.8" thickTop="1" x14ac:dyDescent="0.25"/>
  </sheetData>
  <mergeCells count="1">
    <mergeCell ref="A420:F420"/>
  </mergeCells>
  <conditionalFormatting sqref="M382:M418">
    <cfRule type="cellIs" dxfId="16" priority="1" operator="lessThan">
      <formula>0</formula>
    </cfRule>
  </conditionalFormatting>
  <conditionalFormatting sqref="Z382:Z418">
    <cfRule type="cellIs" dxfId="15" priority="2" operator="lessThan">
      <formula>0</formula>
    </cfRule>
  </conditionalFormatting>
  <conditionalFormatting sqref="AM382:AM418">
    <cfRule type="cellIs" dxfId="14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5AB5-9137-4124-B521-A25E5B01CBE7}">
  <sheetPr codeName="Hoja3">
    <tabColor rgb="FF00B050"/>
  </sheetPr>
  <dimension ref="A1:G21"/>
  <sheetViews>
    <sheetView topLeftCell="A11" workbookViewId="0">
      <selection activeCell="B2" sqref="B2"/>
    </sheetView>
  </sheetViews>
  <sheetFormatPr baseColWidth="10" defaultColWidth="11.5546875" defaultRowHeight="13.2" x14ac:dyDescent="0.25"/>
  <cols>
    <col min="1" max="6" width="21.33203125" style="45" customWidth="1"/>
    <col min="7" max="7" width="11.88671875" style="45" customWidth="1"/>
    <col min="8" max="15" width="11.5546875" style="45"/>
    <col min="16" max="16" width="10.5546875" style="45" customWidth="1"/>
    <col min="17" max="16384" width="11.5546875" style="45"/>
  </cols>
  <sheetData>
    <row r="1" spans="1:7" ht="29.1" customHeight="1" x14ac:dyDescent="0.25">
      <c r="A1" s="998" t="s">
        <v>273</v>
      </c>
      <c r="B1" s="999">
        <v>2026.01</v>
      </c>
      <c r="C1" s="998" t="s">
        <v>215</v>
      </c>
      <c r="D1" s="1000">
        <f>(TRUNC(B1)-1994)*12+MOD(B1,1)*100+10</f>
        <v>394.99999999999909</v>
      </c>
    </row>
    <row r="2" spans="1:7" ht="29.1" customHeight="1" x14ac:dyDescent="0.25">
      <c r="A2" s="998" t="s">
        <v>79</v>
      </c>
      <c r="B2" s="999">
        <v>2011.01</v>
      </c>
      <c r="C2" s="998" t="s">
        <v>80</v>
      </c>
      <c r="D2" s="1000">
        <f>(TRUNC(B2)-1994)*12+MOD(B2,1)*100+10</f>
        <v>214.99999999999909</v>
      </c>
    </row>
    <row r="3" spans="1:7" ht="29.1" customHeight="1" x14ac:dyDescent="0.25">
      <c r="A3" s="998" t="s">
        <v>81</v>
      </c>
      <c r="B3" s="1001">
        <f>B1</f>
        <v>2026.01</v>
      </c>
      <c r="C3" s="998" t="s">
        <v>82</v>
      </c>
      <c r="D3" s="1000">
        <f>(TRUNC(B3)-1994)*12+MOD(B3,1)*100+10</f>
        <v>394.99999999999909</v>
      </c>
    </row>
    <row r="4" spans="1:7" x14ac:dyDescent="0.25">
      <c r="A4" s="246"/>
      <c r="B4" s="246"/>
      <c r="C4" s="246"/>
      <c r="D4" s="246"/>
      <c r="E4" s="246"/>
      <c r="F4" s="246"/>
    </row>
    <row r="5" spans="1:7" ht="26.4" x14ac:dyDescent="0.25">
      <c r="A5" s="787" t="s">
        <v>104</v>
      </c>
      <c r="B5" s="788"/>
      <c r="C5" s="789" t="s">
        <v>279</v>
      </c>
      <c r="D5" s="790" t="s">
        <v>107</v>
      </c>
      <c r="E5" s="790" t="s">
        <v>108</v>
      </c>
      <c r="F5" s="791" t="s">
        <v>280</v>
      </c>
    </row>
    <row r="6" spans="1:7" ht="24" customHeight="1" x14ac:dyDescent="0.25">
      <c r="A6" s="792" t="s">
        <v>25</v>
      </c>
      <c r="B6" s="793" t="s">
        <v>106</v>
      </c>
      <c r="C6" s="794" cm="1">
        <f t="array" ref="C6">INDEX(REGV!$H$1:$H$420,$D$1)/MAX(REGV!$H$215:$H$374)-1</f>
        <v>-0.44116529023460671</v>
      </c>
      <c r="D6" s="795" cm="1">
        <f t="array" ref="D6">INDEX(REGV!$I$1:$I$420,$D$1)</f>
        <v>2.1049356861811759E-2</v>
      </c>
      <c r="E6" s="796" cm="1">
        <f t="array" ref="E6">INDEX(REGV!$V$1:$V$420,$D$1)</f>
        <v>-3.118504792137522E-2</v>
      </c>
      <c r="F6" s="796" cm="1">
        <f t="array" ref="F6">INDEX(REGV!$X$1:$X$420,$D$1)</f>
        <v>1.2085896479292924E-2</v>
      </c>
    </row>
    <row r="7" spans="1:7" ht="24" customHeight="1" x14ac:dyDescent="0.25">
      <c r="A7" s="792" t="s">
        <v>26</v>
      </c>
      <c r="B7" s="793" t="s">
        <v>105</v>
      </c>
      <c r="C7" s="794" cm="1">
        <f t="array" ref="C7">INDEX(REGV!$AI$1:$AI$420,$D$1)/MAX(REGV!$AI$215:$AI$374)-1</f>
        <v>-6.4587748179858573E-2</v>
      </c>
      <c r="D7" s="795" cm="1">
        <f t="array" ref="D7">INDEX(REGV!$AJ$1:$AJ$420,$D$1)</f>
        <v>1.1402218616874186E-2</v>
      </c>
      <c r="E7" s="796" cm="1">
        <f t="array" ref="E7">INDEX(REGV!$AW$1:$AW$420,$D$1)</f>
        <v>-0.10185142783453338</v>
      </c>
      <c r="F7" s="796" cm="1">
        <f t="array" ref="F7">INDEX(REGV!$AX$1:$AX$420,$D$1)</f>
        <v>-7.9680949827439673E-2</v>
      </c>
    </row>
    <row r="8" spans="1:7" ht="24" customHeight="1" x14ac:dyDescent="0.25">
      <c r="A8" s="792" t="s">
        <v>264</v>
      </c>
      <c r="B8" s="793" t="s">
        <v>265</v>
      </c>
      <c r="C8" s="794">
        <f>INDEX(REGV!$BJ$1:$BJ$419,VARS!$D$1)/MAX(REGV!$BJ$179:$BJ$370)-1</f>
        <v>-0.44690770347741537</v>
      </c>
      <c r="D8" s="795">
        <f>INDEX(REGV!$BK$1:$BK$419,VARS!$D$1)</f>
        <v>4.9722423829436889E-2</v>
      </c>
      <c r="E8" s="796">
        <f>INDEX(REGV!$BX$1:$BX$419,VARS!$D$1)</f>
        <v>-5.7660562683329308E-2</v>
      </c>
      <c r="F8" s="796">
        <f>INDEX(REGV!$BY$1:$BY$419,VARS!$D$1)</f>
        <v>4.1171505774739714E-3</v>
      </c>
    </row>
    <row r="9" spans="1:7" x14ac:dyDescent="0.25">
      <c r="A9" s="246"/>
      <c r="B9" s="247"/>
      <c r="C9" s="248"/>
      <c r="D9" s="248"/>
    </row>
    <row r="10" spans="1:7" ht="13.8" thickBot="1" x14ac:dyDescent="0.3"/>
    <row r="11" spans="1:7" ht="28.35" customHeight="1" thickBot="1" x14ac:dyDescent="0.3">
      <c r="A11" s="408" t="s">
        <v>174</v>
      </c>
      <c r="B11" s="409"/>
      <c r="C11" s="409"/>
      <c r="D11" s="409"/>
      <c r="E11" s="409"/>
      <c r="F11" s="453"/>
      <c r="G11" s="454"/>
    </row>
    <row r="12" spans="1:7" ht="45" customHeight="1" thickBot="1" x14ac:dyDescent="0.3">
      <c r="A12" s="990" t="s">
        <v>266</v>
      </c>
      <c r="B12" s="1448" t="str">
        <f>"Patentamientos de Automotores Nuevos, Transferencias de Usados y Patentamiento de maquinaria.
Variaciones de series filtradas. Último dato: "&amp;TEXT($B$1,"0.00")&amp;".
Fuente: CICEc en base a datos de DNRPA."</f>
        <v>Patentamientos de Automotores Nuevos, Transferencias de Usados y Patentamiento de maquinaria.
Variaciones de series filtradas. Último dato: 2026.01.
Fuente: CICEc en base a datos de DNRPA.</v>
      </c>
      <c r="C12" s="1448"/>
      <c r="D12" s="1448"/>
      <c r="E12" s="1448"/>
      <c r="F12" s="1448"/>
      <c r="G12" s="1449"/>
    </row>
    <row r="13" spans="1:7" ht="45" customHeight="1" x14ac:dyDescent="0.25">
      <c r="A13" s="991" t="s">
        <v>25</v>
      </c>
      <c r="B13" s="1450" t="str">
        <f>"Patentamiento de Automotores Nuevos (REGVN).
Miles de vehículos. Serie filtrada. Último dato: "&amp;TEXT($B$1,"0.00")&amp;".
Fuente: CICEc en base a datos de DNRPA."</f>
        <v>Patentamiento de Automotores Nuevos (REGVN).
Miles de vehículos. Serie filtrada. Último dato: 2026.01.
Fuente: CICEc en base a datos de DNRPA.</v>
      </c>
      <c r="C13" s="1450"/>
      <c r="D13" s="1450"/>
      <c r="E13" s="1450"/>
      <c r="F13" s="1450"/>
      <c r="G13" s="1451"/>
    </row>
    <row r="14" spans="1:7" ht="45" customHeight="1" x14ac:dyDescent="0.25">
      <c r="A14" s="992" t="s">
        <v>282</v>
      </c>
      <c r="B14" s="1444" t="str">
        <f>"Patentamiento de Automotores Nuevos (REGVN).
Miles de vehículos. Predicción de 12 meses de serie filtrada. Último dato: "&amp;TEXT($B$1,"0.00")&amp;".
Fuente: CICEc en base a datos de DNRPA."</f>
        <v>Patentamiento de Automotores Nuevos (REGVN).
Miles de vehículos. Predicción de 12 meses de serie filtrada. Último dato: 2026.01.
Fuente: CICEc en base a datos de DNRPA.</v>
      </c>
      <c r="C14" s="1444"/>
      <c r="D14" s="1444"/>
      <c r="E14" s="1444"/>
      <c r="F14" s="1444"/>
      <c r="G14" s="1445"/>
    </row>
    <row r="15" spans="1:7" ht="45" customHeight="1" thickBot="1" x14ac:dyDescent="0.3">
      <c r="A15" s="995" t="s">
        <v>283</v>
      </c>
      <c r="B15" s="1446" t="str">
        <f>"Patentamiento de Automotores Nuevos (REGVN).
Variación anual de serie filtrada. Último dato: "&amp;TEXT($B$1,"0.00")&amp;".
Fuente: CICEc en base a datos de DNRPA."</f>
        <v>Patentamiento de Automotores Nuevos (REGVN).
Variación anual de serie filtrada. Último dato: 2026.01.
Fuente: CICEc en base a datos de DNRPA.</v>
      </c>
      <c r="C15" s="1446"/>
      <c r="D15" s="1446"/>
      <c r="E15" s="1446"/>
      <c r="F15" s="1446"/>
      <c r="G15" s="1447"/>
    </row>
    <row r="16" spans="1:7" ht="45" customHeight="1" x14ac:dyDescent="0.25">
      <c r="A16" s="993" t="s">
        <v>26</v>
      </c>
      <c r="B16" s="1450" t="str">
        <f>"Transferencias de Automotores Usados (REGVU)
Miles de vehículos. Serie filtrada. Último dato: "&amp;TEXT($B$1,"0.00")&amp;".
Fuente: CICEc en base a datos de DNRPA."</f>
        <v>Transferencias de Automotores Usados (REGVU)
Miles de vehículos. Serie filtrada. Último dato: 2026.01.
Fuente: CICEc en base a datos de DNRPA.</v>
      </c>
      <c r="C16" s="1450"/>
      <c r="D16" s="1450"/>
      <c r="E16" s="1450"/>
      <c r="F16" s="1450"/>
      <c r="G16" s="1451"/>
    </row>
    <row r="17" spans="1:7" ht="45" customHeight="1" x14ac:dyDescent="0.25">
      <c r="A17" s="994" t="s">
        <v>284</v>
      </c>
      <c r="B17" s="1444" t="str">
        <f>"Transferencias de Automotores Usados (REGVU)
Miles de vehículos. Predicción de 12 meses de serie filtrada. Último dato: "&amp;TEXT($B$1,"0.00")&amp;".
Fuente: CICEc en base a datos de DNRPA."</f>
        <v>Transferencias de Automotores Usados (REGVU)
Miles de vehículos. Predicción de 12 meses de serie filtrada. Último dato: 2026.01.
Fuente: CICEc en base a datos de DNRPA.</v>
      </c>
      <c r="C17" s="1444"/>
      <c r="D17" s="1444"/>
      <c r="E17" s="1444"/>
      <c r="F17" s="1444"/>
      <c r="G17" s="1445"/>
    </row>
    <row r="18" spans="1:7" ht="45" customHeight="1" thickBot="1" x14ac:dyDescent="0.3">
      <c r="A18" s="996" t="s">
        <v>285</v>
      </c>
      <c r="B18" s="1446" t="str">
        <f>"Transferencias de Automotores Usados (REGVU)
Variación anual de serie filtrada. Último dato: "&amp;TEXT($B$1,"0.00")&amp;".
Fuente: CICEc en base a datos de DNRPA."</f>
        <v>Transferencias de Automotores Usados (REGVU)
Variación anual de serie filtrada. Último dato: 2026.01.
Fuente: CICEc en base a datos de DNRPA.</v>
      </c>
      <c r="C18" s="1446"/>
      <c r="D18" s="1446"/>
      <c r="E18" s="1446"/>
      <c r="F18" s="1446"/>
      <c r="G18" s="1447"/>
    </row>
    <row r="19" spans="1:7" ht="45" customHeight="1" x14ac:dyDescent="0.25">
      <c r="A19" s="997" t="s">
        <v>286</v>
      </c>
      <c r="B19" s="1442" t="str">
        <f>"Patentamientos de maquinaria en Argentina. Número de Maquinarias.
Ajustada por estacionalidad. Datos: 1995.01-"&amp;TEXT(VARS!$B$1,"0.00")&amp;".
Fuente: CICEc, en base a datos de INDEC."</f>
        <v>Patentamientos de maquinaria en Argentina. Número de Maquinarias.
Ajustada por estacionalidad. Datos: 1995.01-2026.01.
Fuente: CICEc, en base a datos de INDEC.</v>
      </c>
      <c r="C19" s="1442"/>
      <c r="D19" s="1442"/>
      <c r="E19" s="1442"/>
      <c r="F19" s="1442"/>
      <c r="G19" s="1443"/>
    </row>
    <row r="20" spans="1:7" ht="45" customHeight="1" x14ac:dyDescent="0.25">
      <c r="A20" s="994" t="s">
        <v>287</v>
      </c>
      <c r="B20" s="1444" t="str">
        <f>"Patentamientos de maquinaria en Argentina. Ajustada por estacionalidad.
Variacion anual de serie filtrada. Datos: 1995.01-"&amp;TEXT(VARS!$B$1,"0.00")&amp;".
Fuente: CICEc, en base a datos de INDEC."</f>
        <v>Patentamientos de maquinaria en Argentina. Ajustada por estacionalidad.
Variacion anual de serie filtrada. Datos: 1995.01-2026.01.
Fuente: CICEc, en base a datos de INDEC.</v>
      </c>
      <c r="C20" s="1444"/>
      <c r="D20" s="1444"/>
      <c r="E20" s="1444"/>
      <c r="F20" s="1444"/>
      <c r="G20" s="1445"/>
    </row>
    <row r="21" spans="1:7" ht="45" customHeight="1" thickBot="1" x14ac:dyDescent="0.3">
      <c r="A21" s="996" t="s">
        <v>281</v>
      </c>
      <c r="B21" s="1446" t="str">
        <f>"Patentamientos de maquinaria en Argentina. Número de Maquinarias.
Predicciones de 12 meses a partir del último dato: "&amp; TEXT(VARS!$B$1,"0.00")&amp;".
Fuente: CICEc, en base a datos de INDEC."</f>
        <v>Patentamientos de maquinaria en Argentina. Número de Maquinarias.
Predicciones de 12 meses a partir del último dato: 2026.01.
Fuente: CICEc, en base a datos de INDEC.</v>
      </c>
      <c r="C21" s="1446"/>
      <c r="D21" s="1446"/>
      <c r="E21" s="1446"/>
      <c r="F21" s="1446"/>
      <c r="G21" s="1447"/>
    </row>
  </sheetData>
  <mergeCells count="10">
    <mergeCell ref="B19:G19"/>
    <mergeCell ref="B20:G20"/>
    <mergeCell ref="B21:G21"/>
    <mergeCell ref="B18:G18"/>
    <mergeCell ref="B12:G12"/>
    <mergeCell ref="B13:G13"/>
    <mergeCell ref="B14:G14"/>
    <mergeCell ref="B15:G15"/>
    <mergeCell ref="B16:G16"/>
    <mergeCell ref="B17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>
    <tabColor rgb="FF66FFFF"/>
    <pageSetUpPr autoPageBreaks="0"/>
  </sheetPr>
  <dimension ref="A1:N51"/>
  <sheetViews>
    <sheetView workbookViewId="0">
      <pane xSplit="2" ySplit="5" topLeftCell="C10" activePane="bottomRight" state="frozen"/>
      <selection activeCell="F7" sqref="F7"/>
      <selection pane="topRight" activeCell="F7" sqref="F7"/>
      <selection pane="bottomLeft" activeCell="F7" sqref="F7"/>
      <selection pane="bottomRight" activeCell="G21" sqref="G21"/>
    </sheetView>
  </sheetViews>
  <sheetFormatPr baseColWidth="10" defaultColWidth="11.44140625" defaultRowHeight="13.2" x14ac:dyDescent="0.25"/>
  <cols>
    <col min="1" max="2" width="10.5546875" style="6" customWidth="1"/>
    <col min="3" max="14" width="11.88671875" style="6" bestFit="1" customWidth="1"/>
    <col min="15" max="16384" width="11.44140625" style="6"/>
  </cols>
  <sheetData>
    <row r="1" spans="1:14" ht="26.1" customHeight="1" thickBot="1" x14ac:dyDescent="0.3">
      <c r="A1" s="1043">
        <f>REGV!A11</f>
        <v>1994.01</v>
      </c>
      <c r="B1" s="1044"/>
      <c r="C1" s="1005" t="str">
        <f>REGV!$B$10</f>
        <v>REGVN</v>
      </c>
      <c r="D1" s="1006"/>
      <c r="E1" s="1006"/>
      <c r="F1" s="1006"/>
      <c r="G1" s="1007" t="str">
        <f>REGV!$AC$10</f>
        <v>REGVU</v>
      </c>
      <c r="H1" s="1008"/>
      <c r="I1" s="1008"/>
      <c r="J1" s="1009"/>
      <c r="K1" s="1010" t="str">
        <f>REGV!BJ10</f>
        <v>REMAQN</v>
      </c>
      <c r="L1" s="1010"/>
      <c r="M1" s="1010"/>
      <c r="N1" s="1011"/>
    </row>
    <row r="2" spans="1:14" s="3" customFormat="1" ht="48" customHeight="1" thickBot="1" x14ac:dyDescent="0.3">
      <c r="A2" s="541" t="s">
        <v>238</v>
      </c>
      <c r="B2" s="55"/>
      <c r="C2" s="56"/>
      <c r="D2" s="57"/>
      <c r="E2" s="57"/>
      <c r="F2" s="57"/>
      <c r="G2" s="1002"/>
      <c r="H2" s="1002"/>
      <c r="I2" s="1002"/>
      <c r="J2" s="1003"/>
      <c r="K2" s="896"/>
      <c r="L2" s="896"/>
      <c r="M2" s="896"/>
      <c r="N2" s="1004"/>
    </row>
    <row r="3" spans="1:14" s="3" customFormat="1" ht="45" customHeight="1" thickBot="1" x14ac:dyDescent="0.3">
      <c r="A3" s="535" t="s">
        <v>237</v>
      </c>
      <c r="B3" s="536"/>
      <c r="C3" s="913" t="str">
        <f>"Ciclo Específico de la Serie:
"&amp;C1</f>
        <v>Ciclo Específico de la Serie:
REGVN</v>
      </c>
      <c r="D3" s="914"/>
      <c r="E3" s="914"/>
      <c r="F3" s="915"/>
      <c r="G3" s="1012" t="str">
        <f>"Ciclo Específico de la Serie:
"&amp;G1</f>
        <v>Ciclo Específico de la Serie:
REGVU</v>
      </c>
      <c r="H3" s="1013"/>
      <c r="I3" s="1013"/>
      <c r="J3" s="1014"/>
      <c r="K3" s="1015" t="str">
        <f>"Ciclo Específico de "&amp;K1</f>
        <v>Ciclo Específico de REMAQN</v>
      </c>
      <c r="L3" s="1016"/>
      <c r="M3" s="1016"/>
      <c r="N3" s="1017"/>
    </row>
    <row r="4" spans="1:14" s="3" customFormat="1" ht="26.1" customHeight="1" thickBot="1" x14ac:dyDescent="0.3">
      <c r="A4" s="537" t="s">
        <v>32</v>
      </c>
      <c r="B4" s="538" t="s">
        <v>33</v>
      </c>
      <c r="C4" s="542" t="str">
        <f>"Picos
"&amp;C1</f>
        <v>Picos
REGVN</v>
      </c>
      <c r="D4" s="543" t="str">
        <f>"Valles
"&amp;C1</f>
        <v>Valles
REGVN</v>
      </c>
      <c r="E4" s="1415" t="s">
        <v>239</v>
      </c>
      <c r="F4" s="1416"/>
      <c r="G4" s="542" t="str">
        <f>"Picos
"&amp;G1</f>
        <v>Picos
REGVU</v>
      </c>
      <c r="H4" s="543" t="str">
        <f>"Valles
"&amp;G1</f>
        <v>Valles
REGVU</v>
      </c>
      <c r="I4" s="1415" t="s">
        <v>239</v>
      </c>
      <c r="J4" s="1416"/>
      <c r="K4" s="895" t="str">
        <f>"Picos
"&amp;K1</f>
        <v>Picos
REMAQN</v>
      </c>
      <c r="L4" s="894" t="str">
        <f>"Valles
"&amp;K1</f>
        <v>Valles
REMAQN</v>
      </c>
      <c r="M4" s="1411" t="s">
        <v>239</v>
      </c>
      <c r="N4" s="1412"/>
    </row>
    <row r="5" spans="1:14" s="3" customFormat="1" ht="21" customHeight="1" thickTop="1" thickBot="1" x14ac:dyDescent="0.3">
      <c r="A5" s="539" t="s">
        <v>219</v>
      </c>
      <c r="B5" s="540" t="str">
        <f>$A5</f>
        <v>(año.mes)</v>
      </c>
      <c r="C5" s="544" t="str">
        <f t="shared" ref="C5:D5" si="0">$A5</f>
        <v>(año.mes)</v>
      </c>
      <c r="D5" s="545" t="str">
        <f t="shared" si="0"/>
        <v>(año.mes)</v>
      </c>
      <c r="E5" s="546" t="s">
        <v>2</v>
      </c>
      <c r="F5" s="547" t="s">
        <v>3</v>
      </c>
      <c r="G5" s="544" t="str">
        <f t="shared" ref="G5:H5" si="1">$A5</f>
        <v>(año.mes)</v>
      </c>
      <c r="H5" s="545" t="str">
        <f t="shared" si="1"/>
        <v>(año.mes)</v>
      </c>
      <c r="I5" s="546" t="s">
        <v>2</v>
      </c>
      <c r="J5" s="547" t="s">
        <v>3</v>
      </c>
      <c r="K5" s="893" t="str">
        <f>Fechas_BC!$A5</f>
        <v>(año.mes)</v>
      </c>
      <c r="L5" s="892" t="str">
        <f>Fechas_BC!$A5</f>
        <v>(año.mes)</v>
      </c>
      <c r="M5" s="891" t="s">
        <v>2</v>
      </c>
      <c r="N5" s="890" t="s">
        <v>3</v>
      </c>
    </row>
    <row r="6" spans="1:14" s="3" customFormat="1" ht="9" customHeight="1" x14ac:dyDescent="0.25">
      <c r="A6" s="549"/>
      <c r="B6" s="550"/>
      <c r="C6" s="551"/>
      <c r="D6" s="552"/>
      <c r="E6" s="553"/>
      <c r="F6" s="554"/>
      <c r="G6" s="551"/>
      <c r="H6" s="552"/>
      <c r="I6" s="553"/>
      <c r="J6" s="554"/>
      <c r="K6" s="889"/>
      <c r="L6" s="888"/>
      <c r="M6" s="887"/>
      <c r="N6" s="886"/>
    </row>
    <row r="7" spans="1:14" x14ac:dyDescent="0.25">
      <c r="A7" s="471">
        <f>[1]FECHAS_BC!A20</f>
        <v>1994.1</v>
      </c>
      <c r="B7" s="548"/>
      <c r="C7" s="477">
        <v>1994.07</v>
      </c>
      <c r="D7" s="478"/>
      <c r="E7" s="479">
        <f t="shared" ref="E7:E21" si="2">IF(AND(ISNUMBER($A7),ISNUMBER(C7)),100*(C7-$A7)-88*(TRUNC(C7)-TRUNC($A7)),IF(AND(C7="",$A7=""),"","sct"))</f>
        <v>-2.9999999999972715</v>
      </c>
      <c r="F7" s="480" t="str">
        <f t="shared" ref="F7:F22" si="3">IF(AND(ISNUMBER($B7),ISNUMBER(D7)),100*(D7-$B7)-88*(TRUNC(D7)-TRUNC($B7)),IF(AND(D7="",$B7=""),"","sct"))</f>
        <v/>
      </c>
      <c r="G7" s="477">
        <v>1994.11</v>
      </c>
      <c r="H7" s="478"/>
      <c r="I7" s="479">
        <f t="shared" ref="I7:I22" si="4">IF(AND(ISNUMBER($A7),ISNUMBER(G7)),100*(G7-$A7)-88*(TRUNC(G7)-TRUNC($A7)),IF(AND(G7="",$A7=""),"","sct"))</f>
        <v>0.99999999999909051</v>
      </c>
      <c r="J7" s="480" t="str">
        <f t="shared" ref="J7:J22" si="5">IF(AND(ISNUMBER($B7),ISNUMBER(H7)),100*(H7-$B7)-88*(TRUNC(H7)-TRUNC($B7)),IF(AND(H7="",$B7=""),"","sct"))</f>
        <v/>
      </c>
      <c r="K7" s="885"/>
      <c r="L7" s="884"/>
      <c r="M7" s="883"/>
      <c r="N7" s="882"/>
    </row>
    <row r="8" spans="1:14" x14ac:dyDescent="0.25">
      <c r="A8" s="472"/>
      <c r="B8" s="548">
        <f>[1]FECHAS_BC!B21</f>
        <v>1995.09</v>
      </c>
      <c r="C8" s="477"/>
      <c r="D8" s="478">
        <v>1995.12</v>
      </c>
      <c r="E8" s="479" t="str">
        <f t="shared" si="2"/>
        <v/>
      </c>
      <c r="F8" s="480">
        <f t="shared" si="3"/>
        <v>2.9999999999972715</v>
      </c>
      <c r="G8" s="477"/>
      <c r="H8" s="478">
        <v>1995.05</v>
      </c>
      <c r="I8" s="479" t="str">
        <f t="shared" si="4"/>
        <v/>
      </c>
      <c r="J8" s="480">
        <f t="shared" si="5"/>
        <v>-3.999999999996362</v>
      </c>
      <c r="K8" s="885"/>
      <c r="L8" s="884"/>
      <c r="M8" s="883"/>
      <c r="N8" s="882"/>
    </row>
    <row r="9" spans="1:14" x14ac:dyDescent="0.25">
      <c r="A9" s="471">
        <f>[1]FECHAS_BC!A22</f>
        <v>1998.08</v>
      </c>
      <c r="B9" s="548"/>
      <c r="C9" s="477">
        <v>1998.04</v>
      </c>
      <c r="D9" s="478"/>
      <c r="E9" s="479">
        <f t="shared" si="2"/>
        <v>-3.999999999996362</v>
      </c>
      <c r="F9" s="480" t="str">
        <f t="shared" si="3"/>
        <v/>
      </c>
      <c r="G9" s="477">
        <v>1997.1</v>
      </c>
      <c r="H9" s="478"/>
      <c r="I9" s="479">
        <f t="shared" si="4"/>
        <v>-10.000000000001819</v>
      </c>
      <c r="J9" s="480" t="str">
        <f t="shared" si="5"/>
        <v/>
      </c>
      <c r="K9" s="885"/>
      <c r="L9" s="884"/>
      <c r="M9" s="883"/>
      <c r="N9" s="882"/>
    </row>
    <row r="10" spans="1:14" x14ac:dyDescent="0.25">
      <c r="A10" s="472"/>
      <c r="B10" s="548">
        <f>[1]FECHAS_BC!B23</f>
        <v>2002.08</v>
      </c>
      <c r="C10" s="477"/>
      <c r="D10" s="478">
        <v>2002.09</v>
      </c>
      <c r="E10" s="479" t="str">
        <f t="shared" si="2"/>
        <v/>
      </c>
      <c r="F10" s="480">
        <f t="shared" si="3"/>
        <v>0.99999999999909051</v>
      </c>
      <c r="G10" s="477"/>
      <c r="H10" s="478">
        <v>2002.01</v>
      </c>
      <c r="I10" s="479" t="str">
        <f t="shared" si="4"/>
        <v/>
      </c>
      <c r="J10" s="480">
        <f t="shared" si="5"/>
        <v>-6.9999999999936335</v>
      </c>
      <c r="K10" s="885"/>
      <c r="L10" s="884"/>
      <c r="M10" s="883"/>
      <c r="N10" s="882"/>
    </row>
    <row r="11" spans="1:14" x14ac:dyDescent="0.25">
      <c r="A11" s="471">
        <f>[1]FECHAS_BC!A24</f>
        <v>2008.04</v>
      </c>
      <c r="B11" s="548"/>
      <c r="C11" s="477">
        <v>2008.07</v>
      </c>
      <c r="D11" s="478"/>
      <c r="E11" s="479">
        <f t="shared" si="2"/>
        <v>2.9999999999972715</v>
      </c>
      <c r="F11" s="480" t="str">
        <f t="shared" si="3"/>
        <v/>
      </c>
      <c r="G11" s="477">
        <v>2007.12</v>
      </c>
      <c r="H11" s="478"/>
      <c r="I11" s="479">
        <f t="shared" si="4"/>
        <v>-4.000000000007276</v>
      </c>
      <c r="J11" s="480" t="str">
        <f t="shared" si="5"/>
        <v/>
      </c>
      <c r="K11" s="881">
        <v>2008.01</v>
      </c>
      <c r="L11" s="880"/>
      <c r="M11" s="869">
        <f>IF(AND(ISNUMBER(K11),ISNUMBER(Fechas_BC!$A11)),100*(K11-Fechas_BC!$A11)-88*(TRUNC(K11)-TRUNC(Fechas_BC!$A11)),IF(AND(K11="",Fechas_BC!$A11=""),"","sct"))</f>
        <v>-2.9999999999972715</v>
      </c>
      <c r="N11" s="868" t="str">
        <f>IF(AND(ISNUMBER(L11),ISNUMBER(Fechas_BC!$B11)),100*(L11-Fechas_BC!$B11)-88*(TRUNC(L11)-TRUNC(Fechas_BC!$B11)),IF(AND(L11="",Fechas_BC!$B11=""),"","sct"))</f>
        <v/>
      </c>
    </row>
    <row r="12" spans="1:14" x14ac:dyDescent="0.25">
      <c r="A12" s="473"/>
      <c r="B12" s="548">
        <f>[1]FECHAS_BC!B25</f>
        <v>2009.05</v>
      </c>
      <c r="C12" s="477"/>
      <c r="D12" s="478">
        <v>2009.04</v>
      </c>
      <c r="E12" s="479" t="str">
        <f t="shared" si="2"/>
        <v/>
      </c>
      <c r="F12" s="480">
        <f t="shared" si="3"/>
        <v>-0.99999999999909051</v>
      </c>
      <c r="G12" s="477"/>
      <c r="H12" s="478">
        <v>2009.04</v>
      </c>
      <c r="I12" s="479" t="str">
        <f t="shared" si="4"/>
        <v/>
      </c>
      <c r="J12" s="480">
        <f t="shared" si="5"/>
        <v>-0.99999999999909051</v>
      </c>
      <c r="K12" s="881"/>
      <c r="L12" s="880">
        <v>2009.04</v>
      </c>
      <c r="M12" s="869" t="str">
        <f>IF(AND(ISNUMBER(K12),ISNUMBER(Fechas_BC!$A12)),100*(K12-Fechas_BC!$A12)-88*(TRUNC(K12)-TRUNC(Fechas_BC!$A12)),IF(AND(K12="",Fechas_BC!$A12=""),"","sct"))</f>
        <v/>
      </c>
      <c r="N12" s="868">
        <f>IF(AND(ISNUMBER(L12),ISNUMBER(Fechas_BC!$B12)),100*(L12-Fechas_BC!$B12)-88*(TRUNC(L12)-TRUNC(Fechas_BC!$B12)),IF(AND(L12="",Fechas_BC!$B12=""),"","sct"))</f>
        <v>-0.99999999999909051</v>
      </c>
    </row>
    <row r="13" spans="1:14" x14ac:dyDescent="0.25">
      <c r="A13" s="471">
        <f>[1]FECHAS_BC!A26</f>
        <v>2011.11</v>
      </c>
      <c r="B13" s="548"/>
      <c r="C13" s="558">
        <v>2011.1</v>
      </c>
      <c r="D13" s="478"/>
      <c r="E13" s="479">
        <f t="shared" si="2"/>
        <v>-0.99999999999909051</v>
      </c>
      <c r="F13" s="480" t="str">
        <f t="shared" si="3"/>
        <v/>
      </c>
      <c r="G13" s="477">
        <v>2011.02</v>
      </c>
      <c r="H13" s="478"/>
      <c r="I13" s="479">
        <f t="shared" si="4"/>
        <v>-8.9999999999918145</v>
      </c>
      <c r="J13" s="480" t="str">
        <f t="shared" si="5"/>
        <v/>
      </c>
      <c r="K13" s="881">
        <v>2010.08</v>
      </c>
      <c r="L13" s="880"/>
      <c r="M13" s="869">
        <f>IF(AND(ISNUMBER(K13),ISNUMBER(Fechas_BC!$A13)),100*(K13-Fechas_BC!$A13)-88*(TRUNC(K13)-TRUNC(Fechas_BC!$A13)),IF(AND(K13="",Fechas_BC!$A13=""),"","sct"))</f>
        <v>-14.999999999997272</v>
      </c>
      <c r="N13" s="868" t="str">
        <f>IF(AND(ISNUMBER(L13),ISNUMBER(Fechas_BC!$B13)),100*(L13-Fechas_BC!$B13)-88*(TRUNC(L13)-TRUNC(Fechas_BC!$B13)),IF(AND(L13="",Fechas_BC!$B13=""),"","sct"))</f>
        <v/>
      </c>
    </row>
    <row r="14" spans="1:14" x14ac:dyDescent="0.25">
      <c r="A14" s="471"/>
      <c r="B14" s="548">
        <f>[1]FECHAS_BC!B27</f>
        <v>2012.05</v>
      </c>
      <c r="C14" s="477"/>
      <c r="D14" s="478">
        <v>2012.09</v>
      </c>
      <c r="E14" s="479" t="str">
        <f t="shared" si="2"/>
        <v/>
      </c>
      <c r="F14" s="480">
        <f t="shared" si="3"/>
        <v>3.999999999996362</v>
      </c>
      <c r="G14" s="477"/>
      <c r="H14" s="478">
        <v>2012.1</v>
      </c>
      <c r="I14" s="479" t="str">
        <f t="shared" si="4"/>
        <v/>
      </c>
      <c r="J14" s="480">
        <f t="shared" si="5"/>
        <v>4.9999999999954525</v>
      </c>
      <c r="K14" s="881"/>
      <c r="L14" s="880">
        <v>2012.05</v>
      </c>
      <c r="M14" s="869" t="str">
        <f>IF(AND(ISNUMBER(K14),ISNUMBER(Fechas_BC!$A14)),100*(K14-Fechas_BC!$A14)-88*(TRUNC(K14)-TRUNC(Fechas_BC!$A14)),IF(AND(K14="",Fechas_BC!$A14=""),"","sct"))</f>
        <v/>
      </c>
      <c r="N14" s="868">
        <f>IF(AND(ISNUMBER(L14),ISNUMBER(Fechas_BC!$B14)),100*(L14-Fechas_BC!$B14)-88*(TRUNC(L14)-TRUNC(Fechas_BC!$B14)),IF(AND(L14="",Fechas_BC!$B14=""),"","sct"))</f>
        <v>0</v>
      </c>
    </row>
    <row r="15" spans="1:14" x14ac:dyDescent="0.25">
      <c r="A15" s="471">
        <f>[1]FECHAS_BC!A28</f>
        <v>2013.05</v>
      </c>
      <c r="B15" s="548"/>
      <c r="C15" s="477">
        <v>2013.05</v>
      </c>
      <c r="D15" s="478"/>
      <c r="E15" s="479">
        <f t="shared" si="2"/>
        <v>0</v>
      </c>
      <c r="F15" s="480" t="str">
        <f t="shared" si="3"/>
        <v/>
      </c>
      <c r="G15" s="477">
        <v>2013.06</v>
      </c>
      <c r="H15" s="478"/>
      <c r="I15" s="479">
        <f t="shared" si="4"/>
        <v>0.99999999999909051</v>
      </c>
      <c r="J15" s="480" t="str">
        <f t="shared" si="5"/>
        <v/>
      </c>
      <c r="K15" s="881">
        <v>2013.03</v>
      </c>
      <c r="L15" s="880"/>
      <c r="M15" s="869">
        <f>IF(AND(ISNUMBER(K15),ISNUMBER(Fechas_BC!$A15)),100*(K15-Fechas_BC!$A15)-88*(TRUNC(K15)-TRUNC(Fechas_BC!$A15)),IF(AND(K15="",Fechas_BC!$A15=""),"","sct"))</f>
        <v>-1.999999999998181</v>
      </c>
      <c r="N15" s="868" t="str">
        <f>IF(AND(ISNUMBER(L15),ISNUMBER(Fechas_BC!$B15)),100*(L15-Fechas_BC!$B15)-88*(TRUNC(L15)-TRUNC(Fechas_BC!$B15)),IF(AND(L15="",Fechas_BC!$B15=""),"","sct"))</f>
        <v/>
      </c>
    </row>
    <row r="16" spans="1:14" x14ac:dyDescent="0.25">
      <c r="A16" s="471"/>
      <c r="B16" s="548">
        <f>[1]FECHAS_BC!B29</f>
        <v>2014.08</v>
      </c>
      <c r="C16" s="477"/>
      <c r="D16" s="478">
        <v>2015.01</v>
      </c>
      <c r="E16" s="479" t="str">
        <f t="shared" si="2"/>
        <v/>
      </c>
      <c r="F16" s="480">
        <f t="shared" si="3"/>
        <v>5.0000000000063665</v>
      </c>
      <c r="G16" s="477"/>
      <c r="H16" s="478">
        <v>2014.08</v>
      </c>
      <c r="I16" s="479" t="str">
        <f t="shared" si="4"/>
        <v/>
      </c>
      <c r="J16" s="480">
        <f t="shared" si="5"/>
        <v>0</v>
      </c>
      <c r="K16" s="1391"/>
      <c r="L16" s="1392"/>
      <c r="M16" s="502" t="str">
        <f t="shared" ref="M16:M17" si="6">IF(AND(ISNUMBER($A16),ISNUMBER(K16)),100*(K16-$A16)-88*(TRUNC(K16)-TRUNC($A16)),IF(AND(K16="",$A16=""),"","sct"))</f>
        <v/>
      </c>
      <c r="N16" s="502" t="str">
        <f>IF(AND(ISNUMBER($B16),ISNUMBER(L16)),100*(L16-$B16)-88*(TRUNC(L16)-TRUNC($B16)),IF(AND(L16="",$B16=""),"","sct"))</f>
        <v>sct</v>
      </c>
    </row>
    <row r="17" spans="1:14" x14ac:dyDescent="0.25">
      <c r="A17" s="471">
        <f>[1]FECHAS_BC!A30</f>
        <v>2015.07</v>
      </c>
      <c r="B17" s="548"/>
      <c r="C17" s="42"/>
      <c r="D17" s="43"/>
      <c r="E17" s="502" t="str">
        <f t="shared" si="2"/>
        <v>sct</v>
      </c>
      <c r="F17" s="503" t="str">
        <f t="shared" si="3"/>
        <v/>
      </c>
      <c r="G17" s="477">
        <v>2015.07</v>
      </c>
      <c r="H17" s="478"/>
      <c r="I17" s="479">
        <f t="shared" si="4"/>
        <v>0</v>
      </c>
      <c r="J17" s="480" t="str">
        <f t="shared" si="5"/>
        <v/>
      </c>
      <c r="K17" s="1393"/>
      <c r="L17" s="1394"/>
      <c r="M17" s="502" t="str">
        <f t="shared" si="6"/>
        <v>sct</v>
      </c>
      <c r="N17" s="502" t="str">
        <f>IF(AND(ISNUMBER($B17),ISNUMBER(L17)),100*(L17-$B17)-88*(TRUNC(L17)-TRUNC($B17)),IF(AND(L17="",$B17=""),"","sct"))</f>
        <v/>
      </c>
    </row>
    <row r="18" spans="1:14" x14ac:dyDescent="0.25">
      <c r="A18" s="471"/>
      <c r="B18" s="548">
        <f>[1]FECHAS_BC!B31</f>
        <v>2016.06</v>
      </c>
      <c r="C18" s="42"/>
      <c r="D18" s="43"/>
      <c r="E18" s="502" t="str">
        <f t="shared" si="2"/>
        <v/>
      </c>
      <c r="F18" s="503" t="str">
        <f t="shared" si="3"/>
        <v>sct</v>
      </c>
      <c r="G18" s="477"/>
      <c r="H18" s="478">
        <v>2016.07</v>
      </c>
      <c r="I18" s="479" t="str">
        <f t="shared" si="4"/>
        <v/>
      </c>
      <c r="J18" s="480">
        <f t="shared" si="5"/>
        <v>0.99999999999909051</v>
      </c>
      <c r="K18" s="871"/>
      <c r="L18" s="870">
        <v>2016.02</v>
      </c>
      <c r="M18" s="869" t="str">
        <f>IF(AND(ISNUMBER(K18),ISNUMBER(Fechas_BC!$A18)),100*(K18-Fechas_BC!$A18)-88*(TRUNC(K18)-TRUNC(Fechas_BC!$A18)),IF(AND(K18="",Fechas_BC!$A18=""),"","sct"))</f>
        <v/>
      </c>
      <c r="N18" s="868">
        <f>IF(AND(ISNUMBER(L18),ISNUMBER(Fechas_BC!$B18)),100*(L18-Fechas_BC!$B18)-88*(TRUNC(L18)-TRUNC(Fechas_BC!$B18)),IF(AND(L18="",Fechas_BC!$B18=""),"","sct"))</f>
        <v>-3.999999999996362</v>
      </c>
    </row>
    <row r="19" spans="1:14" x14ac:dyDescent="0.25">
      <c r="A19" s="471">
        <f>[1]FECHAS_BC!A32</f>
        <v>2017.11</v>
      </c>
      <c r="B19" s="548"/>
      <c r="C19" s="477">
        <v>2018.03</v>
      </c>
      <c r="D19" s="478"/>
      <c r="E19" s="479">
        <f t="shared" si="2"/>
        <v>4.000000000007276</v>
      </c>
      <c r="F19" s="480" t="str">
        <f t="shared" si="3"/>
        <v/>
      </c>
      <c r="G19" s="477">
        <v>2018.03</v>
      </c>
      <c r="H19" s="478"/>
      <c r="I19" s="479">
        <f t="shared" si="4"/>
        <v>4.000000000007276</v>
      </c>
      <c r="J19" s="480" t="str">
        <f t="shared" si="5"/>
        <v/>
      </c>
      <c r="K19" s="871">
        <v>2017.12</v>
      </c>
      <c r="L19" s="870"/>
      <c r="M19" s="869">
        <f>IF(AND(ISNUMBER(K19),ISNUMBER(Fechas_BC!$A19)),100*(K19-Fechas_BC!$A19)-88*(TRUNC(K19)-TRUNC(Fechas_BC!$A19)),IF(AND(K19="",Fechas_BC!$A19=""),"","sct"))</f>
        <v>0.99999999999909051</v>
      </c>
      <c r="N19" s="868" t="str">
        <f>IF(AND(ISNUMBER(L19),ISNUMBER(Fechas_BC!$B19)),100*(L19-Fechas_BC!$B19)-88*(TRUNC(L19)-TRUNC(Fechas_BC!$B19)),IF(AND(L19="",Fechas_BC!$B19=""),"","sct"))</f>
        <v/>
      </c>
    </row>
    <row r="20" spans="1:14" x14ac:dyDescent="0.25">
      <c r="A20" s="471"/>
      <c r="B20" s="548">
        <f>[1]FECHAS_BC!B33</f>
        <v>2020.05</v>
      </c>
      <c r="C20" s="477"/>
      <c r="D20" s="478">
        <v>2020.04</v>
      </c>
      <c r="E20" s="479" t="str">
        <f t="shared" si="2"/>
        <v/>
      </c>
      <c r="F20" s="480">
        <f t="shared" si="3"/>
        <v>-0.99999999999909051</v>
      </c>
      <c r="G20" s="477"/>
      <c r="H20" s="478">
        <v>2020.04</v>
      </c>
      <c r="I20" s="479" t="str">
        <f t="shared" si="4"/>
        <v/>
      </c>
      <c r="J20" s="480">
        <f t="shared" si="5"/>
        <v>-0.99999999999909051</v>
      </c>
      <c r="K20" s="871"/>
      <c r="L20" s="870">
        <v>2020.04</v>
      </c>
      <c r="M20" s="869" t="str">
        <f>IF(AND(ISNUMBER(K20),ISNUMBER(Fechas_BC!$A20)),100*(K20-Fechas_BC!$A20)-88*(TRUNC(K20)-TRUNC(Fechas_BC!$A20)),IF(AND(K20="",Fechas_BC!$A20=""),"","sct"))</f>
        <v/>
      </c>
      <c r="N20" s="868">
        <f>IF(AND(ISNUMBER(L20),ISNUMBER(Fechas_BC!$B20)),100*(L20-Fechas_BC!$B20)-88*(TRUNC(L20)-TRUNC(Fechas_BC!$B20)),IF(AND(L20="",Fechas_BC!$B20=""),"","sct"))</f>
        <v>-0.99999999999909051</v>
      </c>
    </row>
    <row r="21" spans="1:14" x14ac:dyDescent="0.25">
      <c r="A21" s="471">
        <f>[1]FECHAS_BC!A34</f>
        <v>2022.05</v>
      </c>
      <c r="B21" s="548"/>
      <c r="C21" s="477">
        <v>2023.1</v>
      </c>
      <c r="D21" s="478"/>
      <c r="E21" s="479">
        <f t="shared" si="2"/>
        <v>16.999999999995453</v>
      </c>
      <c r="F21" s="480" t="str">
        <f t="shared" si="3"/>
        <v/>
      </c>
      <c r="G21" s="477">
        <v>2022.05</v>
      </c>
      <c r="H21" s="478"/>
      <c r="I21" s="479">
        <f t="shared" si="4"/>
        <v>0</v>
      </c>
      <c r="J21" s="480" t="str">
        <f t="shared" si="5"/>
        <v/>
      </c>
      <c r="K21" s="871">
        <v>2022.06</v>
      </c>
      <c r="L21" s="870"/>
      <c r="M21" s="869">
        <f>IF(AND(ISNUMBER(K21),ISNUMBER(Fechas_BC!$A21)),100*(K21-Fechas_BC!$A21)-88*(TRUNC(K21)-TRUNC(Fechas_BC!$A21)),IF(AND(K21="",Fechas_BC!$A21=""),"","sct"))</f>
        <v>0.99999999999909051</v>
      </c>
      <c r="N21" s="868" t="str">
        <f>IF(AND(ISNUMBER(L21),ISNUMBER(Fechas_BC!$B21)),100*(L21-Fechas_BC!$B21)-88*(TRUNC(L21)-TRUNC(Fechas_BC!$B21)),IF(AND(L21="",Fechas_BC!$B21=""),"","sct"))</f>
        <v/>
      </c>
    </row>
    <row r="22" spans="1:14" x14ac:dyDescent="0.25">
      <c r="A22" s="471"/>
      <c r="B22" s="548">
        <f>[1]FECHAS_BC!B35</f>
        <v>2024.03</v>
      </c>
      <c r="C22" s="477"/>
      <c r="D22" s="478">
        <v>2024.03</v>
      </c>
      <c r="E22" s="555" t="str">
        <f t="shared" ref="E22" si="7">IF(AND(ISNUMBER($A22),ISNUMBER(C22)),100*(C22-$A22)-88*(TRUNC(C22)-TRUNC($A22)),IF(AND(C22="",$A22=""),"","sct"))</f>
        <v/>
      </c>
      <c r="F22" s="480">
        <f t="shared" si="3"/>
        <v>0</v>
      </c>
      <c r="G22" s="477"/>
      <c r="H22" s="478">
        <v>2022.11</v>
      </c>
      <c r="I22" s="555" t="str">
        <f t="shared" si="4"/>
        <v/>
      </c>
      <c r="J22" s="480">
        <f t="shared" si="5"/>
        <v>-16.000000000007276</v>
      </c>
      <c r="K22" s="871"/>
      <c r="L22" s="870">
        <v>2024.03</v>
      </c>
      <c r="M22" s="869" t="str">
        <f>IF(AND(ISNUMBER(K22),ISNUMBER(Fechas_BC!$A22)),100*(K22-Fechas_BC!$A22)-88*(TRUNC(K22)-TRUNC(Fechas_BC!$A22)),IF(AND(K22="",Fechas_BC!$A22=""),"","sct"))</f>
        <v/>
      </c>
      <c r="N22" s="868">
        <f>IF(AND(ISNUMBER(L22),ISNUMBER(Fechas_BC!$B22)),100*(L22-Fechas_BC!$B22)-88*(TRUNC(L22)-TRUNC(Fechas_BC!$B22)),IF(AND(L22="",Fechas_BC!$B22=""),"","sct"))</f>
        <v>0</v>
      </c>
    </row>
    <row r="23" spans="1:14" x14ac:dyDescent="0.25">
      <c r="A23" s="471">
        <f>[1]FECHAS_BC!A36</f>
        <v>2025.02</v>
      </c>
      <c r="B23" s="548"/>
      <c r="C23" s="477"/>
      <c r="D23" s="478"/>
      <c r="E23" s="1395" t="str">
        <f t="shared" ref="E23" si="8">IF(AND(ISNUMBER($A23),ISNUMBER(C23)),100*(C23-$A23)-88*(TRUNC(C23)-TRUNC($A23)),IF(AND(C23="",$A23=""),"","sct"))</f>
        <v>sct</v>
      </c>
      <c r="F23" s="1396" t="str">
        <f t="shared" ref="F23" si="9">IF(AND(ISNUMBER($B23),ISNUMBER(D23)),100*(D23-$B23)-88*(TRUNC(D23)-TRUNC($B23)),IF(AND(D23="",$B23=""),"","sct"))</f>
        <v/>
      </c>
      <c r="G23" s="477">
        <v>2025.02</v>
      </c>
      <c r="H23" s="478"/>
      <c r="I23" s="1395">
        <f t="shared" ref="I23" si="10">IF(AND(ISNUMBER($A23),ISNUMBER(G23)),100*(G23-$A23)-88*(TRUNC(G23)-TRUNC($A23)),IF(AND(G23="",$A23=""),"","sct"))</f>
        <v>0</v>
      </c>
      <c r="J23" s="1396" t="str">
        <f t="shared" ref="J23" si="11">IF(AND(ISNUMBER($B23),ISNUMBER(H23)),100*(H23-$B23)-88*(TRUNC(H23)-TRUNC($B23)),IF(AND(H23="",$B23=""),"","sct"))</f>
        <v/>
      </c>
      <c r="K23" s="871">
        <v>2025.04</v>
      </c>
      <c r="L23" s="870"/>
      <c r="M23" s="869">
        <f>IF(AND(ISNUMBER(K23),ISNUMBER(Fechas_BC!$A23)),100*(K23-Fechas_BC!$A23)-88*(TRUNC(K23)-TRUNC(Fechas_BC!$A23)),IF(AND(K23="",Fechas_BC!$A23=""),"","sct"))</f>
        <v>1.999999999998181</v>
      </c>
      <c r="N23" s="868" t="str">
        <f>IF(AND(ISNUMBER(L23),ISNUMBER(Fechas_BC!$B23)),100*(L23-Fechas_BC!$B23)-88*(TRUNC(L23)-TRUNC(Fechas_BC!$B23)),IF(AND(L23="",Fechas_BC!$B23=""),"","sct"))</f>
        <v/>
      </c>
    </row>
    <row r="24" spans="1:14" ht="13.8" thickBot="1" x14ac:dyDescent="0.3">
      <c r="A24" s="471"/>
      <c r="B24" s="548"/>
      <c r="C24" s="477"/>
      <c r="D24" s="478"/>
      <c r="E24" s="555"/>
      <c r="F24" s="556"/>
      <c r="G24" s="477"/>
      <c r="H24" s="478"/>
      <c r="I24" s="555"/>
      <c r="J24" s="556"/>
      <c r="K24" s="871"/>
      <c r="L24" s="870"/>
      <c r="M24" s="869"/>
      <c r="N24" s="868"/>
    </row>
    <row r="25" spans="1:14" ht="13.8" thickBot="1" x14ac:dyDescent="0.3">
      <c r="A25" s="1018" t="s">
        <v>218</v>
      </c>
      <c r="B25" s="1019"/>
      <c r="C25" s="1020"/>
      <c r="D25" s="1021"/>
      <c r="E25" s="1022"/>
      <c r="F25" s="1022"/>
      <c r="G25" s="1021"/>
      <c r="H25" s="1021"/>
      <c r="I25" s="1022"/>
      <c r="J25" s="1023"/>
      <c r="K25" s="1024"/>
      <c r="L25" s="1024"/>
      <c r="M25" s="1025"/>
      <c r="N25" s="1026"/>
    </row>
    <row r="26" spans="1:14" ht="12.75" customHeight="1" x14ac:dyDescent="0.25">
      <c r="A26" s="474"/>
      <c r="B26" s="1397">
        <v>1</v>
      </c>
      <c r="C26" s="1027"/>
      <c r="D26" s="1028">
        <v>1999.05</v>
      </c>
      <c r="E26" s="1029" t="str">
        <f t="shared" ref="E26:F34" si="12">IF(ISNUMBER(C26),"sct","")</f>
        <v/>
      </c>
      <c r="F26" s="1030" t="str">
        <f t="shared" si="12"/>
        <v>sct</v>
      </c>
      <c r="G26" s="1027"/>
      <c r="H26" s="1028">
        <v>1999.01</v>
      </c>
      <c r="I26" s="1029" t="str">
        <f t="shared" ref="I26:J34" si="13">IF(ISNUMBER(G26),"sct","")</f>
        <v/>
      </c>
      <c r="J26" s="1030" t="str">
        <f t="shared" si="13"/>
        <v>sct</v>
      </c>
      <c r="K26" s="1031">
        <v>2004.02</v>
      </c>
      <c r="L26" s="1032"/>
      <c r="M26" s="1033" t="str">
        <f t="shared" ref="M26:N31" si="14">IF(K26="","","sct")</f>
        <v>sct</v>
      </c>
      <c r="N26" s="1034" t="str">
        <f t="shared" si="14"/>
        <v/>
      </c>
    </row>
    <row r="27" spans="1:14" ht="12.75" customHeight="1" thickBot="1" x14ac:dyDescent="0.3">
      <c r="A27" s="475"/>
      <c r="B27" s="1398"/>
      <c r="C27" s="1035">
        <v>1999.1</v>
      </c>
      <c r="D27" s="1036"/>
      <c r="E27" s="1037" t="str">
        <f t="shared" si="12"/>
        <v>sct</v>
      </c>
      <c r="F27" s="1038" t="str">
        <f t="shared" si="12"/>
        <v/>
      </c>
      <c r="G27" s="1035">
        <v>1999.1</v>
      </c>
      <c r="H27" s="1036"/>
      <c r="I27" s="1037" t="str">
        <f t="shared" si="13"/>
        <v>sct</v>
      </c>
      <c r="J27" s="1038" t="str">
        <f t="shared" si="13"/>
        <v/>
      </c>
      <c r="K27" s="1039"/>
      <c r="L27" s="1040">
        <v>2006.09</v>
      </c>
      <c r="M27" s="1041" t="str">
        <f t="shared" si="14"/>
        <v/>
      </c>
      <c r="N27" s="1042" t="str">
        <f t="shared" si="14"/>
        <v>sct</v>
      </c>
    </row>
    <row r="28" spans="1:14" ht="12.75" customHeight="1" x14ac:dyDescent="0.25">
      <c r="A28" s="475"/>
      <c r="B28" s="1397">
        <v>2</v>
      </c>
      <c r="C28" s="1027">
        <v>2020.11</v>
      </c>
      <c r="D28" s="1028"/>
      <c r="E28" s="1029" t="str">
        <f t="shared" si="12"/>
        <v>sct</v>
      </c>
      <c r="F28" s="1030" t="str">
        <f t="shared" si="12"/>
        <v/>
      </c>
      <c r="G28" s="487"/>
      <c r="H28" s="488">
        <v>2018.11</v>
      </c>
      <c r="I28" s="1336"/>
      <c r="J28" s="1337"/>
      <c r="K28" s="879"/>
      <c r="L28" s="878"/>
      <c r="M28" s="877" t="str">
        <f t="shared" si="14"/>
        <v/>
      </c>
      <c r="N28" s="876" t="str">
        <f t="shared" si="14"/>
        <v/>
      </c>
    </row>
    <row r="29" spans="1:14" ht="12.75" customHeight="1" thickBot="1" x14ac:dyDescent="0.3">
      <c r="A29" s="475"/>
      <c r="B29" s="1398"/>
      <c r="C29" s="1035"/>
      <c r="D29" s="1036">
        <v>2021.1</v>
      </c>
      <c r="E29" s="1037" t="str">
        <f t="shared" si="12"/>
        <v/>
      </c>
      <c r="F29" s="1038" t="str">
        <f t="shared" si="12"/>
        <v>sct</v>
      </c>
      <c r="G29" s="483">
        <v>2019.05</v>
      </c>
      <c r="H29" s="484"/>
      <c r="I29" s="485"/>
      <c r="J29" s="486"/>
      <c r="K29" s="875"/>
      <c r="L29" s="874"/>
      <c r="M29" s="873" t="str">
        <f t="shared" si="14"/>
        <v/>
      </c>
      <c r="N29" s="872" t="str">
        <f t="shared" si="14"/>
        <v/>
      </c>
    </row>
    <row r="30" spans="1:14" ht="12.75" customHeight="1" x14ac:dyDescent="0.25">
      <c r="A30" s="475"/>
      <c r="B30" s="1397">
        <v>3</v>
      </c>
      <c r="C30" s="487"/>
      <c r="D30" s="488"/>
      <c r="E30" s="481" t="str">
        <f t="shared" si="12"/>
        <v/>
      </c>
      <c r="F30" s="482" t="str">
        <f t="shared" si="12"/>
        <v/>
      </c>
      <c r="G30" s="487"/>
      <c r="H30" s="488">
        <v>2022.09</v>
      </c>
      <c r="I30" s="489" t="str">
        <f t="shared" si="13"/>
        <v/>
      </c>
      <c r="J30" s="490" t="str">
        <f t="shared" si="13"/>
        <v>sct</v>
      </c>
      <c r="K30" s="879"/>
      <c r="L30" s="878"/>
      <c r="M30" s="877" t="str">
        <f t="shared" si="14"/>
        <v/>
      </c>
      <c r="N30" s="876" t="str">
        <f t="shared" si="14"/>
        <v/>
      </c>
    </row>
    <row r="31" spans="1:14" ht="12.75" customHeight="1" thickBot="1" x14ac:dyDescent="0.3">
      <c r="A31" s="475"/>
      <c r="B31" s="1398"/>
      <c r="C31" s="483"/>
      <c r="D31" s="484"/>
      <c r="E31" s="485" t="str">
        <f t="shared" si="12"/>
        <v/>
      </c>
      <c r="F31" s="486" t="str">
        <f t="shared" si="12"/>
        <v/>
      </c>
      <c r="G31" s="483">
        <v>2023.04</v>
      </c>
      <c r="H31" s="484"/>
      <c r="I31" s="491" t="str">
        <f t="shared" si="13"/>
        <v>sct</v>
      </c>
      <c r="J31" s="492" t="str">
        <f t="shared" si="13"/>
        <v/>
      </c>
      <c r="K31" s="875"/>
      <c r="L31" s="874"/>
      <c r="M31" s="873" t="str">
        <f t="shared" si="14"/>
        <v/>
      </c>
      <c r="N31" s="872" t="str">
        <f t="shared" si="14"/>
        <v/>
      </c>
    </row>
    <row r="32" spans="1:14" ht="12.75" customHeight="1" x14ac:dyDescent="0.25">
      <c r="A32" s="1389"/>
      <c r="B32" s="1397">
        <v>4</v>
      </c>
      <c r="C32" s="487"/>
      <c r="D32" s="488"/>
      <c r="E32" s="481" t="str">
        <f t="shared" ref="E32:E33" si="15">IF(ISNUMBER(C32),"sct","")</f>
        <v/>
      </c>
      <c r="F32" s="482" t="str">
        <f t="shared" ref="F32:F33" si="16">IF(ISNUMBER(D32),"sct","")</f>
        <v/>
      </c>
      <c r="G32" s="487"/>
      <c r="H32" s="488"/>
      <c r="I32" s="489" t="str">
        <f t="shared" ref="I32:I33" si="17">IF(ISNUMBER(G32),"sct","")</f>
        <v/>
      </c>
      <c r="J32" s="490" t="str">
        <f t="shared" ref="J32:J33" si="18">IF(ISNUMBER(H32),"sct","")</f>
        <v/>
      </c>
      <c r="K32" s="879"/>
      <c r="L32" s="878"/>
      <c r="M32" s="877" t="str">
        <f t="shared" ref="M32:M33" si="19">IF(K32="","","sct")</f>
        <v/>
      </c>
      <c r="N32" s="876" t="str">
        <f t="shared" ref="N32:N33" si="20">IF(L32="","","sct")</f>
        <v/>
      </c>
    </row>
    <row r="33" spans="1:14" ht="12.75" customHeight="1" thickBot="1" x14ac:dyDescent="0.3">
      <c r="A33" s="1389"/>
      <c r="B33" s="1398"/>
      <c r="C33" s="483"/>
      <c r="D33" s="484"/>
      <c r="E33" s="485" t="str">
        <f t="shared" si="15"/>
        <v/>
      </c>
      <c r="F33" s="486" t="str">
        <f t="shared" si="16"/>
        <v/>
      </c>
      <c r="G33" s="483"/>
      <c r="H33" s="484"/>
      <c r="I33" s="491" t="str">
        <f t="shared" si="17"/>
        <v/>
      </c>
      <c r="J33" s="492" t="str">
        <f t="shared" si="18"/>
        <v/>
      </c>
      <c r="K33" s="875"/>
      <c r="L33" s="874"/>
      <c r="M33" s="873" t="str">
        <f t="shared" si="19"/>
        <v/>
      </c>
      <c r="N33" s="872" t="str">
        <f t="shared" si="20"/>
        <v/>
      </c>
    </row>
    <row r="34" spans="1:14" ht="12.75" customHeight="1" thickBot="1" x14ac:dyDescent="0.3">
      <c r="A34" s="476"/>
      <c r="B34" s="493"/>
      <c r="C34" s="494"/>
      <c r="D34" s="494"/>
      <c r="E34" s="495" t="str">
        <f t="shared" si="12"/>
        <v/>
      </c>
      <c r="F34" s="495" t="str">
        <f t="shared" si="12"/>
        <v/>
      </c>
      <c r="G34" s="494"/>
      <c r="H34" s="494"/>
      <c r="I34" s="495" t="str">
        <f t="shared" si="13"/>
        <v/>
      </c>
      <c r="J34" s="496" t="str">
        <f t="shared" si="13"/>
        <v/>
      </c>
      <c r="K34" s="871"/>
      <c r="L34" s="870"/>
      <c r="M34" s="869"/>
      <c r="N34" s="868"/>
    </row>
    <row r="35" spans="1:14" ht="12.75" customHeight="1" x14ac:dyDescent="0.25">
      <c r="A35" s="28"/>
      <c r="B35" s="29"/>
      <c r="C35" s="28"/>
      <c r="D35" s="29"/>
      <c r="E35" s="30"/>
      <c r="F35" s="31"/>
      <c r="G35" s="28"/>
      <c r="H35" s="29"/>
      <c r="I35" s="30"/>
      <c r="J35" s="31"/>
      <c r="K35" s="867"/>
      <c r="L35" s="866"/>
      <c r="M35" s="865"/>
      <c r="N35" s="864"/>
    </row>
    <row r="36" spans="1:14" ht="18" customHeight="1" x14ac:dyDescent="0.25">
      <c r="A36" s="1399" t="s">
        <v>8</v>
      </c>
      <c r="B36" s="1400"/>
      <c r="C36" s="32"/>
      <c r="D36" s="33"/>
      <c r="E36" s="34">
        <f>IF(COUNT(E$6:E$35)&gt;0,MEDIAN(E$6:E$35),"")</f>
        <v>0</v>
      </c>
      <c r="F36" s="35">
        <f>IF(COUNT(F$6:F$35)&gt;0,MEDIAN(F$6:F$35),"")</f>
        <v>0.99999999999909051</v>
      </c>
      <c r="G36" s="32"/>
      <c r="H36" s="33"/>
      <c r="I36" s="34">
        <f>IF(COUNT(I$6:I$35)&gt;0,MEDIAN(I$6:I$35),"")</f>
        <v>0</v>
      </c>
      <c r="J36" s="35">
        <f>IF(COUNT(J$6:J$35)&gt;0,MEDIAN(J$6:J$35),"")</f>
        <v>-0.99999999999909051</v>
      </c>
      <c r="K36" s="863"/>
      <c r="L36" s="862"/>
      <c r="M36" s="861">
        <f>IF(COUNT(M$6:M$35)&gt;0,MEDIAN(M$6:M$35),"")</f>
        <v>-0.49999999999954525</v>
      </c>
      <c r="N36" s="860">
        <f>IF(COUNT(N$6:N$35)&gt;0,MEDIAN(N$6:N$35),"")</f>
        <v>-0.99999999999909051</v>
      </c>
    </row>
    <row r="37" spans="1:14" ht="18" customHeight="1" thickBot="1" x14ac:dyDescent="0.3">
      <c r="A37" s="1401" t="s">
        <v>7</v>
      </c>
      <c r="B37" s="1402"/>
      <c r="C37" s="36"/>
      <c r="D37" s="37"/>
      <c r="E37" s="463">
        <f>IF(COUNT(E$6:F$35)&gt;0,MEDIAN(E$6:F$35),"")</f>
        <v>0.49999999999954525</v>
      </c>
      <c r="F37" s="464"/>
      <c r="G37" s="36"/>
      <c r="H37" s="37"/>
      <c r="I37" s="463">
        <f>IF(COUNT(I$6:J$35)&gt;0,MEDIAN(I$6:J$35),"")</f>
        <v>0</v>
      </c>
      <c r="J37" s="464"/>
      <c r="K37" s="847"/>
      <c r="L37" s="846"/>
      <c r="M37" s="859">
        <f>IF(COUNT(M$6:N$35)&gt;0,MEDIAN(M$6:N$35),"")</f>
        <v>-0.99999999999909051</v>
      </c>
      <c r="N37" s="858"/>
    </row>
    <row r="38" spans="1:14" ht="18" customHeight="1" thickTop="1" x14ac:dyDescent="0.25">
      <c r="A38" s="1403" t="s">
        <v>9</v>
      </c>
      <c r="B38" s="1403"/>
      <c r="C38" s="32"/>
      <c r="D38" s="33"/>
      <c r="E38" s="38">
        <f>IF(E36&lt;&gt;"",AVERAGE(E$6:E$35),"")</f>
        <v>2.2857142857153252</v>
      </c>
      <c r="F38" s="39">
        <f>IF(F36&lt;&gt;"",AVERAGE(F$6:F$35),"")</f>
        <v>1.5714285714287013</v>
      </c>
      <c r="G38" s="32"/>
      <c r="H38" s="33"/>
      <c r="I38" s="38">
        <f>IF(I36&lt;&gt;"",AVERAGE(I$6:I$35),"")</f>
        <v>-1.8888888888883837</v>
      </c>
      <c r="J38" s="39">
        <f>IF(J36&lt;&gt;"",AVERAGE(J$6:J$35),"")</f>
        <v>-2.8750000000001137</v>
      </c>
      <c r="K38" s="843"/>
      <c r="L38" s="842"/>
      <c r="M38" s="857">
        <f>IF(M$36&lt;&gt;"",AVERAGE(M$6:M$35),"")</f>
        <v>-2.6666666666660603</v>
      </c>
      <c r="N38" s="856">
        <f>IF(N$36&lt;&gt;"",AVERAGE(N$6:N$35),"")</f>
        <v>-1.1999999999989086</v>
      </c>
    </row>
    <row r="39" spans="1:14" ht="18" customHeight="1" thickBot="1" x14ac:dyDescent="0.3">
      <c r="A39" s="1404" t="str">
        <f>A37</f>
        <v xml:space="preserve">  Ambos puntos de giro</v>
      </c>
      <c r="B39" s="1404"/>
      <c r="C39" s="36"/>
      <c r="D39" s="37"/>
      <c r="E39" s="463">
        <f>IF(E37&lt;&gt;"",AVERAGE(E$6:F$35),"")</f>
        <v>1.9285714285720132</v>
      </c>
      <c r="F39" s="464"/>
      <c r="G39" s="36"/>
      <c r="H39" s="37"/>
      <c r="I39" s="463">
        <f>IF(I37&lt;&gt;"",AVERAGE(I$6:J$35),"")</f>
        <v>-2.3529411764703743</v>
      </c>
      <c r="J39" s="464"/>
      <c r="K39" s="847"/>
      <c r="L39" s="846"/>
      <c r="M39" s="1413">
        <f>IF(M$37&lt;&gt;"",AVERAGE(M$6:N$35),"")</f>
        <v>-1.9999999999991731</v>
      </c>
      <c r="N39" s="1414"/>
    </row>
    <row r="40" spans="1:14" ht="18" customHeight="1" thickTop="1" x14ac:dyDescent="0.25">
      <c r="A40" s="1403" t="s">
        <v>10</v>
      </c>
      <c r="B40" s="1403"/>
      <c r="C40" s="32"/>
      <c r="D40" s="33"/>
      <c r="E40" s="38">
        <f>IF(E36&lt;&gt;"",STDEV(E$6:E$35),"")</f>
        <v>7.1113591226569586</v>
      </c>
      <c r="F40" s="39">
        <f>IF(F36&lt;&gt;"",STDEV(F$6:F$35),"")</f>
        <v>2.4397501823716703</v>
      </c>
      <c r="G40" s="32"/>
      <c r="H40" s="33"/>
      <c r="I40" s="38">
        <f>IF(I36&lt;&gt;"",STDEV(I$6:I$35),"")</f>
        <v>4.781329429260599</v>
      </c>
      <c r="J40" s="39">
        <f>IF(J36&lt;&gt;"",STDEV(J$6:J$35),"")</f>
        <v>6.3569422119225401</v>
      </c>
      <c r="K40" s="843"/>
      <c r="L40" s="842"/>
      <c r="M40" s="857">
        <f>IFERROR(IF(M$36&lt;&gt;"",STDEV(M$6:M$35),""),NA())</f>
        <v>6.3456021516202279</v>
      </c>
      <c r="N40" s="856">
        <f>IFERROR(IF(N$36&lt;&gt;"",STDEV(N$6:N$35),""),NA())</f>
        <v>1.6431676725140039</v>
      </c>
    </row>
    <row r="41" spans="1:14" ht="18" customHeight="1" thickBot="1" x14ac:dyDescent="0.3">
      <c r="A41" s="1405" t="str">
        <f>A37</f>
        <v xml:space="preserve">  Ambos puntos de giro</v>
      </c>
      <c r="B41" s="1405"/>
      <c r="C41" s="40"/>
      <c r="D41" s="41"/>
      <c r="E41" s="465">
        <f>IF(E37&lt;&gt;"",STDEV(E$6:F$35),"")</f>
        <v>5.1210618747737238</v>
      </c>
      <c r="F41" s="466"/>
      <c r="G41" s="40"/>
      <c r="H41" s="41"/>
      <c r="I41" s="465">
        <f>IF(I37&lt;&gt;"",STDEV(I$6:J$35),"")</f>
        <v>5.4191924729454568</v>
      </c>
      <c r="J41" s="466"/>
      <c r="K41" s="855"/>
      <c r="L41" s="854"/>
      <c r="M41" s="853">
        <f>IF(M$37&lt;&gt;"",STDEV(M$6:N$35),"")</f>
        <v>4.6690470119702931</v>
      </c>
      <c r="N41" s="852"/>
    </row>
    <row r="42" spans="1:14" ht="18" customHeight="1" x14ac:dyDescent="0.25">
      <c r="A42" s="1406" t="s">
        <v>11</v>
      </c>
      <c r="B42" s="1406"/>
      <c r="C42" s="32"/>
      <c r="D42" s="33"/>
      <c r="E42" s="46">
        <f>IF(E36&lt;&gt;"",COUNT(E$6:E$35)/(COUNT(E$6:E$35)+COUNTIF(E$6:E$35,"=sct")),"")</f>
        <v>0.63636363636363635</v>
      </c>
      <c r="F42" s="47">
        <f>IF(F36&lt;&gt;"",COUNT(F$6:F$35)/(COUNT(F$6:F$35)+COUNTIF(F$6:F$35,"=sct")),"")</f>
        <v>0.7</v>
      </c>
      <c r="G42" s="32"/>
      <c r="H42" s="33"/>
      <c r="I42" s="46">
        <f>IF(I36&lt;&gt;"",COUNT(I$6:I$35)/(COUNT(I$6:I$35)+COUNTIF(I$6:I$35,"=sct")),"")</f>
        <v>0.81818181818181823</v>
      </c>
      <c r="J42" s="47">
        <f>IF(J36&lt;&gt;"",COUNT(J$6:J$35)/(COUNT(J$6:J$35)+COUNTIF(J$6:J$35,"=sct")),"")</f>
        <v>0.8</v>
      </c>
      <c r="K42" s="851"/>
      <c r="L42" s="850"/>
      <c r="M42" s="849">
        <f>IF(M$36&lt;&gt;"",COUNT(M$6:M$35)/(COUNT(M$6:M$35)+COUNTIF(M$6:M$35,"=sct")),"")</f>
        <v>0.75</v>
      </c>
      <c r="N42" s="848">
        <f>IF(N$36&lt;&gt;"",COUNT(N$6:N$35)/(COUNT(N$6:N$35)+COUNTIF(N$6:N$35,"=sct")),"")</f>
        <v>0.7142857142857143</v>
      </c>
    </row>
    <row r="43" spans="1:14" ht="18" customHeight="1" thickBot="1" x14ac:dyDescent="0.3">
      <c r="A43" s="1404" t="str">
        <f>A37</f>
        <v xml:space="preserve">  Ambos puntos de giro</v>
      </c>
      <c r="B43" s="1404"/>
      <c r="C43" s="36"/>
      <c r="D43" s="37"/>
      <c r="E43" s="467">
        <f>IF(E37&lt;&gt;"",COUNT(E$6:F$35)/(COUNT(E$6:F$35)+COUNTIF(E$6:F$35,"=sct")),"")</f>
        <v>0.66666666666666663</v>
      </c>
      <c r="F43" s="468"/>
      <c r="G43" s="36"/>
      <c r="H43" s="37"/>
      <c r="I43" s="467">
        <f>IF(I37&lt;&gt;"",COUNT(I$6:J$35)/(COUNT(I$6:J$35)+COUNTIF(I$6:J$35,"=sct")),"")</f>
        <v>0.80952380952380953</v>
      </c>
      <c r="J43" s="468"/>
      <c r="K43" s="847"/>
      <c r="L43" s="846"/>
      <c r="M43" s="845">
        <f>IF(M$37&lt;&gt;"",COUNT(M$6:N$35)/(COUNT(M$6:N$35)+COUNTIF(M$6:N$35,"=sct")),"")</f>
        <v>0.73333333333333328</v>
      </c>
      <c r="N43" s="844"/>
    </row>
    <row r="44" spans="1:14" ht="18" customHeight="1" thickTop="1" x14ac:dyDescent="0.25">
      <c r="A44" s="1403" t="s">
        <v>12</v>
      </c>
      <c r="B44" s="1403"/>
      <c r="C44" s="32"/>
      <c r="D44" s="33"/>
      <c r="E44" s="48">
        <f>IF(E36&lt;&gt;"",COUNTIF(E$6:E$35,"&lt;0")/COUNT(E$6:E$35),"")</f>
        <v>0.42857142857142855</v>
      </c>
      <c r="F44" s="49">
        <f>IF(F36&lt;&gt;"",COUNTIF(F$6:F$35,"&lt;0")/COUNT(F$6:F$35),"")</f>
        <v>0.2857142857142857</v>
      </c>
      <c r="G44" s="32"/>
      <c r="H44" s="33"/>
      <c r="I44" s="48">
        <f>IF(I36&lt;&gt;"",COUNTIF(I$6:I$35,"&lt;0")/COUNT(I$6:I$35),"")</f>
        <v>0.33333333333333331</v>
      </c>
      <c r="J44" s="49">
        <f>IF(J36&lt;&gt;"",COUNTIF(J$6:J$35,"&lt;0")/COUNT(J$6:J$35),"")</f>
        <v>0.625</v>
      </c>
      <c r="K44" s="843"/>
      <c r="L44" s="842"/>
      <c r="M44" s="841">
        <f>IF(M$36&lt;&gt;"",COUNTIF(M$6:M$35,"&lt;0")/COUNT(M$6:M$35),"")</f>
        <v>0.5</v>
      </c>
      <c r="N44" s="840">
        <f>IF(N$36&lt;&gt;"",COUNTIF(N$6:N$35,"&lt;0")/COUNT(N$6:N$35),"")</f>
        <v>0.6</v>
      </c>
    </row>
    <row r="45" spans="1:14" ht="18" customHeight="1" thickBot="1" x14ac:dyDescent="0.3">
      <c r="A45" s="1404" t="str">
        <f>A37</f>
        <v xml:space="preserve">  Ambos puntos de giro</v>
      </c>
      <c r="B45" s="1404"/>
      <c r="C45" s="36"/>
      <c r="D45" s="37"/>
      <c r="E45" s="467">
        <f>IF(E37&lt;&gt;"",COUNTIF(E$6:F$35,"&lt;0")/(COUNT(E$6:F$35)),"")</f>
        <v>0.35714285714285715</v>
      </c>
      <c r="F45" s="468"/>
      <c r="G45" s="36"/>
      <c r="H45" s="37"/>
      <c r="I45" s="467">
        <f>IF(I37&lt;&gt;"",COUNTIF(I$6:J$35,"&lt;0")/(COUNT(I$6:J$35)),"")</f>
        <v>0.47058823529411764</v>
      </c>
      <c r="J45" s="468"/>
      <c r="K45" s="847"/>
      <c r="L45" s="846"/>
      <c r="M45" s="845">
        <f>IF(M$37&lt;&gt;"",COUNTIF(M$6:N$35,"&lt;0")/(COUNT(M$6:N$35)),"")</f>
        <v>0.54545454545454541</v>
      </c>
      <c r="N45" s="844"/>
    </row>
    <row r="46" spans="1:14" ht="18" customHeight="1" thickTop="1" x14ac:dyDescent="0.25">
      <c r="A46" s="1403" t="s">
        <v>13</v>
      </c>
      <c r="B46" s="1403"/>
      <c r="C46" s="32"/>
      <c r="D46" s="33"/>
      <c r="E46" s="48">
        <f>IF(E36&lt;&gt;"",COUNTIF(E$6:E$35,"&gt;=0")/(COUNT(E$6:E$35)),"")</f>
        <v>0.5714285714285714</v>
      </c>
      <c r="F46" s="49">
        <f>IF(F36&lt;&gt;"",COUNTIF(F$6:F$35,"&gt;=0")/(COUNT(F$6:F$35)),"")</f>
        <v>0.7142857142857143</v>
      </c>
      <c r="G46" s="32"/>
      <c r="H46" s="33"/>
      <c r="I46" s="48">
        <f>IF(I36&lt;&gt;"",COUNTIF(I$6:I$35,"&gt;=0")/(COUNT(I$6:I$35)),"")</f>
        <v>0.66666666666666663</v>
      </c>
      <c r="J46" s="49">
        <f>IF(J36&lt;&gt;"",COUNTIF(J$6:J$35,"&gt;=0")/(COUNT(J$6:J$35)),"")</f>
        <v>0.375</v>
      </c>
      <c r="K46" s="843"/>
      <c r="L46" s="842"/>
      <c r="M46" s="841">
        <f>IF(M$36&lt;&gt;"",COUNTIF(M$6:M$35,"&gt;=0")/(COUNT(M$6:M$35)),"")</f>
        <v>0.5</v>
      </c>
      <c r="N46" s="840">
        <f>IF(N$36&lt;&gt;"",COUNTIF(N$6:N$35,"&gt;=0")/(COUNT(N$6:N$35)),"")</f>
        <v>0.4</v>
      </c>
    </row>
    <row r="47" spans="1:14" ht="18" customHeight="1" thickBot="1" x14ac:dyDescent="0.3">
      <c r="A47" s="1405" t="str">
        <f>A37</f>
        <v xml:space="preserve">  Ambos puntos de giro</v>
      </c>
      <c r="B47" s="1405"/>
      <c r="C47" s="40"/>
      <c r="D47" s="41"/>
      <c r="E47" s="469">
        <f>IF(E37&lt;&gt;"",COUNTIF(E$6:F$35,"&gt;=0")/(COUNT(E$6:F$35)),"")</f>
        <v>0.6428571428571429</v>
      </c>
      <c r="F47" s="470"/>
      <c r="G47" s="40"/>
      <c r="H47" s="41"/>
      <c r="I47" s="469">
        <f>IF(I37&lt;&gt;"",COUNTIF(I$6:J$35,"&gt;=0")/(COUNT(I$6:J$35)),"")</f>
        <v>0.52941176470588236</v>
      </c>
      <c r="J47" s="470"/>
      <c r="K47" s="839"/>
      <c r="L47" s="838"/>
      <c r="M47" s="837">
        <f>IF(M$37&lt;&gt;"",COUNTIF(M$6:N$35,"&gt;=0")/(COUNT(M$6:N$35)),"")</f>
        <v>0.45454545454545453</v>
      </c>
      <c r="N47" s="836"/>
    </row>
    <row r="48" spans="1:14" ht="69.900000000000006" customHeight="1" x14ac:dyDescent="0.25">
      <c r="A48" s="462" t="s">
        <v>4</v>
      </c>
      <c r="B48" s="498" t="s">
        <v>6</v>
      </c>
      <c r="C48" s="1419" t="s">
        <v>220</v>
      </c>
      <c r="D48" s="1419"/>
      <c r="E48" s="1419"/>
      <c r="F48" s="1419"/>
      <c r="G48" s="1419"/>
      <c r="H48" s="1419"/>
      <c r="I48" s="1419"/>
      <c r="J48" s="1420"/>
    </row>
    <row r="49" spans="1:10" ht="30" customHeight="1" x14ac:dyDescent="0.25">
      <c r="A49" s="497"/>
      <c r="B49" s="499"/>
      <c r="C49" s="1409" t="s">
        <v>221</v>
      </c>
      <c r="D49" s="1409"/>
      <c r="E49" s="1409"/>
      <c r="F49" s="1409"/>
      <c r="G49" s="1409"/>
      <c r="H49" s="1409"/>
      <c r="I49" s="1409"/>
      <c r="J49" s="1410"/>
    </row>
    <row r="50" spans="1:10" ht="30" customHeight="1" x14ac:dyDescent="0.25">
      <c r="A50" s="11"/>
      <c r="B50" s="500"/>
      <c r="C50" s="1417" t="s">
        <v>222</v>
      </c>
      <c r="D50" s="1417"/>
      <c r="E50" s="1417"/>
      <c r="F50" s="1417"/>
      <c r="G50" s="1417"/>
      <c r="H50" s="1417"/>
      <c r="I50" s="1417"/>
      <c r="J50" s="1418"/>
    </row>
    <row r="51" spans="1:10" ht="35.1" customHeight="1" thickBot="1" x14ac:dyDescent="0.3">
      <c r="A51" s="461" t="s">
        <v>5</v>
      </c>
      <c r="B51" s="501"/>
      <c r="C51" s="1407" t="e" cm="1">
        <f t="array" ref="C51">[2]!FUENTE</f>
        <v>#NAME?</v>
      </c>
      <c r="D51" s="1407"/>
      <c r="E51" s="1407"/>
      <c r="F51" s="1407"/>
      <c r="G51" s="1407"/>
      <c r="H51" s="1407"/>
      <c r="I51" s="1407"/>
      <c r="J51" s="1408"/>
    </row>
  </sheetData>
  <mergeCells count="24">
    <mergeCell ref="M4:N4"/>
    <mergeCell ref="M39:N39"/>
    <mergeCell ref="I4:J4"/>
    <mergeCell ref="E4:F4"/>
    <mergeCell ref="C50:J50"/>
    <mergeCell ref="C48:J48"/>
    <mergeCell ref="C51:J51"/>
    <mergeCell ref="C49:J49"/>
    <mergeCell ref="A43:B43"/>
    <mergeCell ref="A46:B46"/>
    <mergeCell ref="A47:B47"/>
    <mergeCell ref="A44:B44"/>
    <mergeCell ref="A45:B45"/>
    <mergeCell ref="A38:B38"/>
    <mergeCell ref="A39:B39"/>
    <mergeCell ref="A40:B40"/>
    <mergeCell ref="A41:B41"/>
    <mergeCell ref="A42:B42"/>
    <mergeCell ref="B26:B27"/>
    <mergeCell ref="B28:B29"/>
    <mergeCell ref="B30:B31"/>
    <mergeCell ref="A36:B36"/>
    <mergeCell ref="A37:B37"/>
    <mergeCell ref="B32:B33"/>
  </mergeCells>
  <phoneticPr fontId="26" type="noConversion"/>
  <printOptions horizontalCentered="1"/>
  <pageMargins left="0.19685039370078741" right="0.19685039370078741" top="0.39370078740157483" bottom="0.19685039370078741" header="0" footer="0"/>
  <pageSetup paperSize="9" scale="80" orientation="landscape" horizontalDpi="300" verticalDpi="300" r:id="rId1"/>
  <headerFooter alignWithMargins="0"/>
  <rowBreaks count="1" manualBreakCount="1">
    <brk id="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544F-EE57-4C4C-A3BC-DA944ECEA38C}">
  <sheetPr codeName="Hoja6">
    <tabColor rgb="FF66FFFF"/>
  </sheetPr>
  <dimension ref="A1:Q37"/>
  <sheetViews>
    <sheetView workbookViewId="0">
      <pane xSplit="5" ySplit="6" topLeftCell="F7" activePane="bottomRight" state="frozen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baseColWidth="10" defaultColWidth="10.88671875" defaultRowHeight="13.2" x14ac:dyDescent="0.25"/>
  <cols>
    <col min="1" max="1" width="10.88671875" style="1118"/>
    <col min="2" max="13" width="11.5546875" style="1118" customWidth="1"/>
    <col min="14" max="17" width="10.88671875" style="1118"/>
  </cols>
  <sheetData>
    <row r="1" spans="1:17" ht="21.6" customHeight="1" x14ac:dyDescent="0.3">
      <c r="A1" s="1045">
        <f>REGV!A11</f>
        <v>1994.01</v>
      </c>
      <c r="B1" s="1046">
        <f>MAX(B$7:B$24)</f>
        <v>2022.05</v>
      </c>
      <c r="C1" s="1047">
        <f>MAX(C$7:C$24)</f>
        <v>2024.03</v>
      </c>
      <c r="D1" s="1048"/>
      <c r="E1" s="1048"/>
      <c r="F1" s="1055" t="str">
        <f>REGV!H10</f>
        <v>REGVN</v>
      </c>
      <c r="G1" s="1056"/>
      <c r="H1" s="1056"/>
      <c r="I1" s="1057"/>
      <c r="J1" s="1061" t="str">
        <f>REGV!AI10</f>
        <v>REGVU</v>
      </c>
      <c r="K1" s="1062"/>
      <c r="L1" s="1062"/>
      <c r="M1" s="1063"/>
      <c r="N1" s="1064" t="str">
        <f>REGV!$BJ$10</f>
        <v>REMAQN</v>
      </c>
      <c r="O1" s="1065"/>
      <c r="P1" s="1065"/>
      <c r="Q1" s="1066"/>
    </row>
    <row r="2" spans="1:17" ht="15" thickBot="1" x14ac:dyDescent="0.35">
      <c r="A2" s="1049"/>
      <c r="B2" s="1050"/>
      <c r="C2" s="1051"/>
      <c r="D2" s="1052"/>
      <c r="E2" s="1052"/>
      <c r="F2" s="1058"/>
      <c r="G2" s="1059"/>
      <c r="H2" s="1059"/>
      <c r="I2" s="1060"/>
      <c r="J2" s="1067"/>
      <c r="K2" s="1068"/>
      <c r="L2" s="1068"/>
      <c r="M2" s="1069"/>
      <c r="N2" s="1070"/>
      <c r="O2" s="1065"/>
      <c r="P2" s="1065"/>
      <c r="Q2" s="1066"/>
    </row>
    <row r="3" spans="1:17" ht="48" customHeight="1" thickBot="1" x14ac:dyDescent="0.3">
      <c r="A3" s="504"/>
      <c r="B3" s="505" t="s">
        <v>231</v>
      </c>
      <c r="C3" s="506"/>
      <c r="D3" s="506"/>
      <c r="E3" s="506"/>
      <c r="F3" s="506"/>
      <c r="G3" s="506"/>
      <c r="H3" s="506"/>
      <c r="I3" s="507"/>
      <c r="J3" s="506"/>
      <c r="K3" s="506"/>
      <c r="L3" s="506"/>
      <c r="M3" s="507"/>
      <c r="N3" s="506"/>
      <c r="O3" s="506"/>
      <c r="P3" s="506"/>
      <c r="Q3" s="912"/>
    </row>
    <row r="4" spans="1:17" ht="40.5" customHeight="1" thickBot="1" x14ac:dyDescent="0.3">
      <c r="A4" s="1053" t="s">
        <v>223</v>
      </c>
      <c r="B4" s="1466" t="s">
        <v>232</v>
      </c>
      <c r="C4" s="1467"/>
      <c r="D4" s="1467"/>
      <c r="E4" s="1468"/>
      <c r="F4" s="1469" t="str">
        <f>"Comportamiento de: "&amp;F$1&amp;"
en el Ciclo Económico de Argentina"</f>
        <v>Comportamiento de: REGVN
en el Ciclo Económico de Argentina</v>
      </c>
      <c r="G4" s="1470"/>
      <c r="H4" s="1470"/>
      <c r="I4" s="1471"/>
      <c r="J4" s="1483" t="str">
        <f>"Comportamiento de: "&amp;J$1&amp;"
en el Ciclo Económico de Argentina"</f>
        <v>Comportamiento de: REGVU
en el Ciclo Económico de Argentina</v>
      </c>
      <c r="K4" s="1484"/>
      <c r="L4" s="1484"/>
      <c r="M4" s="1485"/>
      <c r="N4" s="1483" t="str">
        <f>"Comportamiento de: "&amp;N$1&amp;"
en el Ciclo Económico de Argentina"</f>
        <v>Comportamiento de: REMAQN
en el Ciclo Económico de Argentina</v>
      </c>
      <c r="O4" s="1484"/>
      <c r="P4" s="1484"/>
      <c r="Q4" s="1485"/>
    </row>
    <row r="5" spans="1:17" ht="25.5" customHeight="1" thickBot="1" x14ac:dyDescent="0.3">
      <c r="A5" s="1054"/>
      <c r="B5" s="1472" t="s">
        <v>233</v>
      </c>
      <c r="C5" s="1474" t="s">
        <v>234</v>
      </c>
      <c r="D5" s="1476" t="s">
        <v>235</v>
      </c>
      <c r="E5" s="1478" t="s">
        <v>236</v>
      </c>
      <c r="F5" s="1480" t="s">
        <v>243</v>
      </c>
      <c r="G5" s="1481"/>
      <c r="H5" s="1481" t="s">
        <v>244</v>
      </c>
      <c r="I5" s="1482"/>
      <c r="J5" s="1480" t="s">
        <v>243</v>
      </c>
      <c r="K5" s="1481"/>
      <c r="L5" s="1481" t="s">
        <v>244</v>
      </c>
      <c r="M5" s="1482"/>
      <c r="N5" s="1480" t="s">
        <v>243</v>
      </c>
      <c r="O5" s="1481"/>
      <c r="P5" s="1481" t="s">
        <v>244</v>
      </c>
      <c r="Q5" s="1482"/>
    </row>
    <row r="6" spans="1:17" ht="38.1" customHeight="1" thickTop="1" thickBot="1" x14ac:dyDescent="0.3">
      <c r="A6" s="1054"/>
      <c r="B6" s="1473"/>
      <c r="C6" s="1475"/>
      <c r="D6" s="1477"/>
      <c r="E6" s="1479"/>
      <c r="F6" s="1071" t="s">
        <v>240</v>
      </c>
      <c r="G6" s="1072" t="s">
        <v>241</v>
      </c>
      <c r="H6" s="1073" t="s">
        <v>240</v>
      </c>
      <c r="I6" s="1074" t="s">
        <v>241</v>
      </c>
      <c r="J6" s="1071" t="s">
        <v>240</v>
      </c>
      <c r="K6" s="1072" t="s">
        <v>241</v>
      </c>
      <c r="L6" s="1073" t="s">
        <v>240</v>
      </c>
      <c r="M6" s="1074" t="s">
        <v>241</v>
      </c>
      <c r="N6" s="1071" t="s">
        <v>240</v>
      </c>
      <c r="O6" s="1072" t="s">
        <v>241</v>
      </c>
      <c r="P6" s="1075" t="s">
        <v>240</v>
      </c>
      <c r="Q6" s="1074" t="s">
        <v>241</v>
      </c>
    </row>
    <row r="7" spans="1:17" ht="9.9" customHeight="1" x14ac:dyDescent="0.25">
      <c r="A7" s="508"/>
      <c r="B7" s="1076"/>
      <c r="C7" s="1077"/>
      <c r="D7" s="1078"/>
      <c r="E7" s="1079"/>
      <c r="F7" s="1080"/>
      <c r="G7" s="1081"/>
      <c r="H7" s="1078"/>
      <c r="I7" s="1079"/>
      <c r="J7" s="1080"/>
      <c r="K7" s="1081"/>
      <c r="L7" s="1078"/>
      <c r="M7" s="1079"/>
      <c r="N7" s="911"/>
      <c r="O7" s="910"/>
      <c r="P7" s="909"/>
      <c r="Q7" s="908"/>
    </row>
    <row r="8" spans="1:17" x14ac:dyDescent="0.25">
      <c r="A8" s="1082">
        <f t="shared" ref="A8:A23" si="0">IF(B8&lt;&gt;"",100*(B8-$A$1)-88*(TRUNC(B8)-TRUNC($A$1))+11,IF(C8&lt;&gt;"",100*(C8-$A$1)-88*(TRUNC(C8)-TRUNC($A$1))+11,""))</f>
        <v>19.999999999991815</v>
      </c>
      <c r="B8" s="509">
        <f>IF(Fechas_BC!A7="","",Fechas_BC!A7)</f>
        <v>1994.1</v>
      </c>
      <c r="C8" s="510" t="str">
        <f>IF(Fechas_BC!B7="","",Fechas_BC!B7)</f>
        <v/>
      </c>
      <c r="D8" s="511"/>
      <c r="E8" s="512"/>
      <c r="F8" s="513"/>
      <c r="G8" s="514"/>
      <c r="H8" s="515"/>
      <c r="I8" s="516"/>
      <c r="J8" s="513"/>
      <c r="K8" s="514"/>
      <c r="L8" s="515"/>
      <c r="M8" s="516"/>
      <c r="N8" s="907"/>
      <c r="O8" s="906"/>
      <c r="P8" s="905" t="str" cm="1">
        <f t="array" ref="P8">IF(REGV_BC!$E8&lt;&gt;"",LN(INDEX(REGV!$BJ$1:$BJ$419,REGV_BC!$A8)/INDEX(REGV!$BJ$1:$BJ$419,REGV_BC!$A7)),"")</f>
        <v/>
      </c>
      <c r="Q8" s="904" t="str">
        <f>IF(REGV_BC!$E8&lt;&gt;"",12*P8/REGV_BC!$E8,"")</f>
        <v/>
      </c>
    </row>
    <row r="9" spans="1:17" x14ac:dyDescent="0.25">
      <c r="A9" s="1082">
        <f t="shared" si="0"/>
        <v>30.999999999992724</v>
      </c>
      <c r="B9" s="509" t="str">
        <f>IF(Fechas_BC!A8="","",Fechas_BC!A8)</f>
        <v/>
      </c>
      <c r="C9" s="510">
        <f>IF(Fechas_BC!B8="","",Fechas_BC!B8)</f>
        <v>1995.09</v>
      </c>
      <c r="D9" s="511">
        <f>IF(AND(B8&lt;&gt;"",C9&lt;&gt;""),100*(C9-B8)-88*(TRUNC(C9)-TRUNC(B8)),"")</f>
        <v>11.000000000000909</v>
      </c>
      <c r="E9" s="512" t="str">
        <f t="shared" ref="E9" si="1">IF(AND(C8&lt;&gt;"",B9&lt;&gt;""),100*(B9-C8)-88*(TRUNC(B9)-TRUNC(C8)),"")</f>
        <v/>
      </c>
      <c r="F9" s="513">
        <f>IF($D9&lt;&gt;"",INDEX(REGV!$H$1:$H$419,$A9)/INDEX(REGV!$H$1:$H$419,$A8)-1,"")</f>
        <v>-0.34150517838894179</v>
      </c>
      <c r="G9" s="514">
        <f t="shared" ref="G9" si="2">IF($D9&lt;&gt;"",12*F9/$D9,"")</f>
        <v>-0.37255110369699662</v>
      </c>
      <c r="H9" s="517" t="str" cm="1">
        <f t="array" ref="H9">IF($E9&lt;&gt;"",INDEX(REGV!$H$1:$H$419,$A9)/INDEX(REGV!$H$1:$H$419,$A8)-1,"")</f>
        <v/>
      </c>
      <c r="I9" s="518" t="str">
        <f t="shared" ref="I9" si="3">IF($E9&lt;&gt;"",12*H9/$E9,"")</f>
        <v/>
      </c>
      <c r="J9" s="513">
        <f>IF($D9&lt;&gt;"",INDEX(REGV!$AI$1:$AI$419,$A9)/INDEX(REGV!$AI$1:$AI$419,$A8)-1,"")</f>
        <v>-0.12045619109495431</v>
      </c>
      <c r="K9" s="514">
        <f t="shared" ref="K9" si="4">IF($D9&lt;&gt;"",12*J9/$D9,"")</f>
        <v>-0.13140675392175746</v>
      </c>
      <c r="L9" s="517" t="str" cm="1">
        <f t="array" ref="L9">IF($E9&lt;&gt;"",INDEX(REGV!$AI$1:$AI$419,$A9)/INDEX(REGV!$AI$1:$AI$419,$A8)-1,"")</f>
        <v/>
      </c>
      <c r="M9" s="518" t="str">
        <f t="shared" ref="M9" si="5">IF($E9&lt;&gt;"",12*L9/$E9,"")</f>
        <v/>
      </c>
      <c r="N9" s="907"/>
      <c r="O9" s="906"/>
      <c r="P9" s="905" t="str" cm="1">
        <f t="array" ref="P9">IF(REGV_BC!$E9&lt;&gt;"",LN(INDEX(REGV!$BJ$1:$BJ$419,REGV_BC!$A9)/INDEX(REGV!$BJ$1:$BJ$419,REGV_BC!$A8)),"")</f>
        <v/>
      </c>
      <c r="Q9" s="904" t="str">
        <f>IF(REGV_BC!$E9&lt;&gt;"",12*P9/REGV_BC!$E9,"")</f>
        <v/>
      </c>
    </row>
    <row r="10" spans="1:17" x14ac:dyDescent="0.25">
      <c r="A10" s="1082">
        <f t="shared" si="0"/>
        <v>65.999999999993634</v>
      </c>
      <c r="B10" s="509">
        <f>IF(Fechas_BC!A9="","",Fechas_BC!A9)</f>
        <v>1998.08</v>
      </c>
      <c r="C10" s="510" t="str">
        <f>IF(Fechas_BC!B9="","",Fechas_BC!B9)</f>
        <v/>
      </c>
      <c r="D10" s="511" t="str">
        <f t="shared" ref="D10:D23" si="6">IF(AND(B9&lt;&gt;"",C10&lt;&gt;""),100*(C10-B9)-88*(TRUNC(C10)-TRUNC(B9)),"")</f>
        <v/>
      </c>
      <c r="E10" s="512">
        <f t="shared" ref="E10:E23" si="7">IF(AND(C9&lt;&gt;"",B10&lt;&gt;""),100*(B10-C9)-88*(TRUNC(B10)-TRUNC(C9)),"")</f>
        <v>35.000000000000909</v>
      </c>
      <c r="F10" s="513" t="str">
        <f>IF($D10&lt;&gt;"",INDEX(REGV!$H$1:$H$419,$A10)/INDEX(REGV!$H$1:$H$419,$A9)-1,"")</f>
        <v/>
      </c>
      <c r="G10" s="514" t="str">
        <f t="shared" ref="G10:G23" si="8">IF($D10&lt;&gt;"",12*F10/$D10,"")</f>
        <v/>
      </c>
      <c r="H10" s="517" cm="1">
        <f t="array" ref="H10">IF($E10&lt;&gt;"",INDEX(REGV!$H$1:$H$419,$A10)/INDEX(REGV!$H$1:$H$419,$A9)-1,"")</f>
        <v>0.44161193651201169</v>
      </c>
      <c r="I10" s="518">
        <f t="shared" ref="I10:I23" si="9">IF($E10&lt;&gt;"",12*H10/$E10,"")</f>
        <v>0.15140980680411437</v>
      </c>
      <c r="J10" s="513" t="str">
        <f>IF($D10&lt;&gt;"",INDEX(REGV!$AI$1:$AI$419,$A10)/INDEX(REGV!$AI$1:$AI$419,$A9)-1,"")</f>
        <v/>
      </c>
      <c r="K10" s="514" t="str">
        <f t="shared" ref="K10:K23" si="10">IF($D10&lt;&gt;"",12*J10/$D10,"")</f>
        <v/>
      </c>
      <c r="L10" s="517" cm="1">
        <f t="array" ref="L10">IF($E10&lt;&gt;"",INDEX(REGV!$AI$1:$AI$419,$A10)/INDEX(REGV!$AI$1:$AI$419,$A9)-1,"")</f>
        <v>0.4162853684440031</v>
      </c>
      <c r="M10" s="518">
        <f t="shared" ref="M10:M23" si="11">IF($E10&lt;&gt;"",12*L10/$E10,"")</f>
        <v>0.1427264120379402</v>
      </c>
      <c r="N10" s="907"/>
      <c r="O10" s="906"/>
      <c r="P10" s="905"/>
      <c r="Q10" s="904"/>
    </row>
    <row r="11" spans="1:17" x14ac:dyDescent="0.25">
      <c r="A11" s="1082">
        <f t="shared" si="0"/>
        <v>113.99999999999363</v>
      </c>
      <c r="B11" s="509" t="str">
        <f>IF(Fechas_BC!A10="","",Fechas_BC!A10)</f>
        <v/>
      </c>
      <c r="C11" s="510">
        <f>IF(Fechas_BC!B10="","",Fechas_BC!B10)</f>
        <v>2002.08</v>
      </c>
      <c r="D11" s="511">
        <f t="shared" si="6"/>
        <v>48</v>
      </c>
      <c r="E11" s="512" t="str">
        <f t="shared" si="7"/>
        <v/>
      </c>
      <c r="F11" s="513">
        <f>IF($D11&lt;&gt;"",INDEX(REGV!$H$1:$H$419,$A11)/INDEX(REGV!$H$1:$H$419,$A10)-1,"")</f>
        <v>-0.84580227636781391</v>
      </c>
      <c r="G11" s="514">
        <f t="shared" si="8"/>
        <v>-0.21145056909195348</v>
      </c>
      <c r="H11" s="517" t="str" cm="1">
        <f t="array" ref="H11">IF($E11&lt;&gt;"",INDEX(REGV!$H$1:$H$419,$A11)/INDEX(REGV!$H$1:$H$419,$A10)-1,"")</f>
        <v/>
      </c>
      <c r="I11" s="518" t="str">
        <f t="shared" si="9"/>
        <v/>
      </c>
      <c r="J11" s="513">
        <f>IF($D11&lt;&gt;"",INDEX(REGV!$AI$1:$AI$419,$A11)/INDEX(REGV!$AI$1:$AI$419,$A10)-1,"")</f>
        <v>-0.22177985368242459</v>
      </c>
      <c r="K11" s="514">
        <f t="shared" si="10"/>
        <v>-5.5444963420606147E-2</v>
      </c>
      <c r="L11" s="517" t="str" cm="1">
        <f t="array" ref="L11">IF($E11&lt;&gt;"",INDEX(REGV!$AI$1:$AI$419,$A11)/INDEX(REGV!$AI$1:$AI$419,$A10)-1,"")</f>
        <v/>
      </c>
      <c r="M11" s="518" t="str">
        <f t="shared" si="11"/>
        <v/>
      </c>
      <c r="N11" s="907"/>
      <c r="O11" s="906"/>
      <c r="P11" s="905" t="str" cm="1">
        <f t="array" ref="P11">IF(REGV_BC!$E11&lt;&gt;"",LN(INDEX(REGV!$BJ$1:$BJ$419,REGV_BC!$A11)/INDEX(REGV!$BJ$1:$BJ$419,REGV_BC!$A10)),"")</f>
        <v/>
      </c>
      <c r="Q11" s="904" t="str">
        <f>IF(REGV_BC!$E11&lt;&gt;"",12*P11/REGV_BC!$E11,"")</f>
        <v/>
      </c>
    </row>
    <row r="12" spans="1:17" x14ac:dyDescent="0.25">
      <c r="A12" s="1082">
        <f t="shared" si="0"/>
        <v>181.99999999999727</v>
      </c>
      <c r="B12" s="509">
        <f>IF(Fechas_BC!A11="","",Fechas_BC!A11)</f>
        <v>2008.04</v>
      </c>
      <c r="C12" s="510" t="str">
        <f>IF(Fechas_BC!B11="","",Fechas_BC!B11)</f>
        <v/>
      </c>
      <c r="D12" s="511" t="str">
        <f t="shared" si="6"/>
        <v/>
      </c>
      <c r="E12" s="512">
        <f t="shared" si="7"/>
        <v>68.000000000003638</v>
      </c>
      <c r="F12" s="513" t="str">
        <f>IF($D12&lt;&gt;"",INDEX(REGV!$H$1:$H$419,$A12)/INDEX(REGV!$H$1:$H$419,$A11)-1,"")</f>
        <v/>
      </c>
      <c r="G12" s="514" t="str">
        <f t="shared" si="8"/>
        <v/>
      </c>
      <c r="H12" s="517" cm="1">
        <f t="array" ref="H12">IF($E12&lt;&gt;"",INDEX(REGV!$H$1:$H$419,$A12)/INDEX(REGV!$H$1:$H$419,$A11)-1,"")</f>
        <v>7.3978724643673974</v>
      </c>
      <c r="I12" s="518">
        <f t="shared" si="9"/>
        <v>1.3055069054765298</v>
      </c>
      <c r="J12" s="513" t="str">
        <f>IF($D12&lt;&gt;"",INDEX(REGV!$AI$1:$AI$419,$A12)/INDEX(REGV!$AI$1:$AI$419,$A11)-1,"")</f>
        <v/>
      </c>
      <c r="K12" s="514" t="str">
        <f t="shared" si="10"/>
        <v/>
      </c>
      <c r="L12" s="517" cm="1">
        <f t="array" ref="L12">IF($E12&lt;&gt;"",INDEX(REGV!$AI$1:$AI$419,$A12)/INDEX(REGV!$AI$1:$AI$419,$A11)-1,"")</f>
        <v>1.2908649326839923</v>
      </c>
      <c r="M12" s="518">
        <f t="shared" si="11"/>
        <v>0.22779969400304528</v>
      </c>
      <c r="N12" s="903" t="str" cm="1">
        <f t="array" ref="N12">IF(REGV_BC!$D12&lt;&gt;"",LN(INDEX(REGV!$BJ$1:$BJ$419,REGV_BC!$A12)/INDEX(REGV!$BJ$1:$BJ$419,REGV_BC!$A11)),"")</f>
        <v/>
      </c>
      <c r="O12" s="514" t="str">
        <f>IF(REGV_BC!$D12&lt;&gt;"",12*N12/REGV_BC!$D12,"")</f>
        <v/>
      </c>
      <c r="P12" s="513" cm="1">
        <f t="array" ref="P12">IF(REGV_BC!$E12&lt;&gt;"",LN(INDEX(REGV!$BJ$1:$BJ$419,REGV_BC!$A12)/INDEX(REGV!$BJ$1:$BJ$419,REGV_BC!$A11)),"")</f>
        <v>1.0126776039199294</v>
      </c>
      <c r="Q12" s="518">
        <f>IF(REGV_BC!$E12&lt;&gt;"",12*P12/REGV_BC!$E12,"")</f>
        <v>0.17870781245644859</v>
      </c>
    </row>
    <row r="13" spans="1:17" x14ac:dyDescent="0.25">
      <c r="A13" s="1082">
        <f t="shared" si="0"/>
        <v>194.99999999999636</v>
      </c>
      <c r="B13" s="509" t="str">
        <f>IF(Fechas_BC!A12="","",Fechas_BC!A12)</f>
        <v/>
      </c>
      <c r="C13" s="510">
        <f>IF(Fechas_BC!B12="","",Fechas_BC!B12)</f>
        <v>2009.05</v>
      </c>
      <c r="D13" s="511">
        <f t="shared" si="6"/>
        <v>12.999999999999091</v>
      </c>
      <c r="E13" s="512" t="str">
        <f t="shared" si="7"/>
        <v/>
      </c>
      <c r="F13" s="513">
        <f>IF($D13&lt;&gt;"",INDEX(REGV!$H$1:$H$419,$A13)/INDEX(REGV!$H$1:$H$419,$A12)-1,"")</f>
        <v>-0.18310556229277575</v>
      </c>
      <c r="G13" s="514">
        <f t="shared" si="8"/>
        <v>-0.16902051903949714</v>
      </c>
      <c r="H13" s="517" t="str" cm="1">
        <f t="array" ref="H13">IF($E13&lt;&gt;"",INDEX(REGV!$H$1:$H$419,$A13)/INDEX(REGV!$H$1:$H$419,$A12)-1,"")</f>
        <v/>
      </c>
      <c r="I13" s="518" t="str">
        <f t="shared" si="9"/>
        <v/>
      </c>
      <c r="J13" s="513">
        <f>IF($D13&lt;&gt;"",INDEX(REGV!$AI$1:$AI$419,$A13)/INDEX(REGV!$AI$1:$AI$419,$A12)-1,"")</f>
        <v>-0.16071339274518937</v>
      </c>
      <c r="K13" s="514">
        <f t="shared" si="10"/>
        <v>-0.14835082407249287</v>
      </c>
      <c r="L13" s="517" t="str" cm="1">
        <f t="array" ref="L13">IF($E13&lt;&gt;"",INDEX(REGV!$AI$1:$AI$419,$A13)/INDEX(REGV!$AI$1:$AI$419,$A12)-1,"")</f>
        <v/>
      </c>
      <c r="M13" s="518" t="str">
        <f t="shared" si="11"/>
        <v/>
      </c>
      <c r="N13" s="903" cm="1">
        <f t="array" ref="N13">IF(REGV_BC!$D13&lt;&gt;"",LN(INDEX(REGV!$BJ$1:$BJ$419,REGV_BC!$A13)/INDEX(REGV!$BJ$1:$BJ$419,REGV_BC!$A12)),"")</f>
        <v>-0.68081507713847422</v>
      </c>
      <c r="O13" s="514">
        <f>IF(REGV_BC!$D13&lt;&gt;"",12*N13/REGV_BC!$D13,"")</f>
        <v>-0.62844468658940478</v>
      </c>
      <c r="P13" s="513" t="str" cm="1">
        <f t="array" ref="P13">IF(REGV_BC!$E13&lt;&gt;"",LN(INDEX(REGV!$BJ$1:$BJ$419,REGV_BC!$A13)/INDEX(REGV!$BJ$1:$BJ$419,REGV_BC!$A12)),"")</f>
        <v/>
      </c>
      <c r="Q13" s="518" t="str">
        <f>IF(REGV_BC!$E13&lt;&gt;"",12*P13/REGV_BC!$E13,"")</f>
        <v/>
      </c>
    </row>
    <row r="14" spans="1:17" x14ac:dyDescent="0.25">
      <c r="A14" s="1082">
        <f t="shared" si="0"/>
        <v>224.99999999999091</v>
      </c>
      <c r="B14" s="509">
        <f>IF(Fechas_BC!A13="","",Fechas_BC!A13)</f>
        <v>2011.11</v>
      </c>
      <c r="C14" s="510" t="str">
        <f>IF(Fechas_BC!B13="","",Fechas_BC!B13)</f>
        <v/>
      </c>
      <c r="D14" s="511" t="str">
        <f t="shared" si="6"/>
        <v/>
      </c>
      <c r="E14" s="512">
        <f t="shared" si="7"/>
        <v>29.999999999994543</v>
      </c>
      <c r="F14" s="513" t="str">
        <f>IF($D14&lt;&gt;"",INDEX(REGV!$H$1:$H$419,$A14)/INDEX(REGV!$H$1:$H$419,$A13)-1,"")</f>
        <v/>
      </c>
      <c r="G14" s="514" t="str">
        <f t="shared" si="8"/>
        <v/>
      </c>
      <c r="H14" s="517" cm="1">
        <f t="array" ref="H14">IF($E14&lt;&gt;"",INDEX(REGV!$H$1:$H$419,$A14)/INDEX(REGV!$H$1:$H$419,$A13)-1,"")</f>
        <v>0.7497602536801149</v>
      </c>
      <c r="I14" s="518">
        <f t="shared" si="9"/>
        <v>0.2999041014721005</v>
      </c>
      <c r="J14" s="513" t="str">
        <f>IF($D14&lt;&gt;"",INDEX(REGV!$AI$1:$AI$419,$A14)/INDEX(REGV!$AI$1:$AI$419,$A13)-1,"")</f>
        <v/>
      </c>
      <c r="K14" s="514" t="str">
        <f t="shared" si="10"/>
        <v/>
      </c>
      <c r="L14" s="517" cm="1">
        <f t="array" ref="L14">IF($E14&lt;&gt;"",INDEX(REGV!$AI$1:$AI$419,$A14)/INDEX(REGV!$AI$1:$AI$419,$A13)-1,"")</f>
        <v>0.50013007170794999</v>
      </c>
      <c r="M14" s="518">
        <f t="shared" si="11"/>
        <v>0.20005202868321639</v>
      </c>
      <c r="N14" s="903" t="str" cm="1">
        <f t="array" ref="N14">IF(REGV_BC!$D14&lt;&gt;"",LN(INDEX(REGV!$BJ$1:$BJ$419,REGV_BC!$A14)/INDEX(REGV!$BJ$1:$BJ$419,REGV_BC!$A13)),"")</f>
        <v/>
      </c>
      <c r="O14" s="514" t="str">
        <f>IF(REGV_BC!$D14&lt;&gt;"",12*N14/REGV_BC!$D14,"")</f>
        <v/>
      </c>
      <c r="P14" s="513" cm="1">
        <f t="array" ref="P14">IF(REGV_BC!$E14&lt;&gt;"",LN(INDEX(REGV!$BJ$1:$BJ$419,REGV_BC!$A14)/INDEX(REGV!$BJ$1:$BJ$419,REGV_BC!$A13)),"")</f>
        <v>0.31234960878511508</v>
      </c>
      <c r="Q14" s="518">
        <f>IF(REGV_BC!$E14&lt;&gt;"",12*P14/REGV_BC!$E14,"")</f>
        <v>0.12493984351406875</v>
      </c>
    </row>
    <row r="15" spans="1:17" x14ac:dyDescent="0.25">
      <c r="A15" s="1082">
        <f t="shared" si="0"/>
        <v>230.99999999999636</v>
      </c>
      <c r="B15" s="509" t="str">
        <f>IF(Fechas_BC!A14="","",Fechas_BC!A14)</f>
        <v/>
      </c>
      <c r="C15" s="510">
        <f>IF(Fechas_BC!B14="","",Fechas_BC!B14)</f>
        <v>2012.05</v>
      </c>
      <c r="D15" s="511">
        <f t="shared" si="6"/>
        <v>6.000000000005457</v>
      </c>
      <c r="E15" s="512" t="str">
        <f t="shared" si="7"/>
        <v/>
      </c>
      <c r="F15" s="513">
        <f>IF($D15&lt;&gt;"",INDEX(REGV!$H$1:$H$419,$A15)/INDEX(REGV!$H$1:$H$419,$A14)-1,"")</f>
        <v>-5.1378680300586232E-2</v>
      </c>
      <c r="G15" s="514">
        <f t="shared" si="8"/>
        <v>-0.10275736060107901</v>
      </c>
      <c r="H15" s="517" t="str" cm="1">
        <f t="array" ref="H15">IF($E15&lt;&gt;"",INDEX(REGV!$H$1:$H$419,$A15)/INDEX(REGV!$H$1:$H$419,$A14)-1,"")</f>
        <v/>
      </c>
      <c r="I15" s="518" t="str">
        <f t="shared" si="9"/>
        <v/>
      </c>
      <c r="J15" s="513">
        <f>IF($D15&lt;&gt;"",INDEX(REGV!$AI$1:$AI$419,$A15)/INDEX(REGV!$AI$1:$AI$419,$A14)-1,"")</f>
        <v>-3.9443949687172242E-2</v>
      </c>
      <c r="K15" s="514">
        <f t="shared" si="10"/>
        <v>-7.8887899374272735E-2</v>
      </c>
      <c r="L15" s="517" t="str" cm="1">
        <f t="array" ref="L15">IF($E15&lt;&gt;"",INDEX(REGV!$AI$1:$AI$419,$A15)/INDEX(REGV!$AI$1:$AI$419,$A14)-1,"")</f>
        <v/>
      </c>
      <c r="M15" s="518" t="str">
        <f t="shared" si="11"/>
        <v/>
      </c>
      <c r="N15" s="903" cm="1">
        <f t="array" ref="N15">IF(REGV_BC!$D15&lt;&gt;"",LN(INDEX(REGV!$BJ$1:$BJ$419,REGV_BC!$A15)/INDEX(REGV!$BJ$1:$BJ$419,REGV_BC!$A14)),"")</f>
        <v>-0.25643092535988926</v>
      </c>
      <c r="O15" s="514">
        <f>IF(REGV_BC!$D15&lt;&gt;"",12*N15/REGV_BC!$D15,"")</f>
        <v>-0.51286185071931201</v>
      </c>
      <c r="P15" s="513" t="str" cm="1">
        <f t="array" ref="P15">IF(REGV_BC!$E15&lt;&gt;"",LN(INDEX(REGV!$BJ$1:$BJ$419,REGV_BC!$A15)/INDEX(REGV!$BJ$1:$BJ$419,REGV_BC!$A14)),"")</f>
        <v/>
      </c>
      <c r="Q15" s="518" t="str">
        <f>IF(REGV_BC!$E15&lt;&gt;"",12*P15/REGV_BC!$E15,"")</f>
        <v/>
      </c>
    </row>
    <row r="16" spans="1:17" x14ac:dyDescent="0.25">
      <c r="A16" s="1082">
        <f t="shared" si="0"/>
        <v>242.99999999999636</v>
      </c>
      <c r="B16" s="509">
        <f>IF(Fechas_BC!A15="","",Fechas_BC!A15)</f>
        <v>2013.05</v>
      </c>
      <c r="C16" s="510" t="str">
        <f>IF(Fechas_BC!B15="","",Fechas_BC!B15)</f>
        <v/>
      </c>
      <c r="D16" s="511" t="str">
        <f t="shared" si="6"/>
        <v/>
      </c>
      <c r="E16" s="512">
        <f t="shared" si="7"/>
        <v>12</v>
      </c>
      <c r="F16" s="513" t="str">
        <f>IF($D16&lt;&gt;"",INDEX(REGV!$H$1:$H$419,$A16)/INDEX(REGV!$H$1:$H$419,$A15)-1,"")</f>
        <v/>
      </c>
      <c r="G16" s="514" t="str">
        <f t="shared" si="8"/>
        <v/>
      </c>
      <c r="H16" s="517" cm="1">
        <f t="array" ref="H16">IF($E16&lt;&gt;"",INDEX(REGV!$H$1:$H$419,$A16)/INDEX(REGV!$H$1:$H$419,$A15)-1,"")</f>
        <v>0.17177708170251016</v>
      </c>
      <c r="I16" s="518">
        <f t="shared" si="9"/>
        <v>0.17177708170251016</v>
      </c>
      <c r="J16" s="513" t="str">
        <f>IF($D16&lt;&gt;"",INDEX(REGV!$AI$1:$AI$419,$A16)/INDEX(REGV!$AI$1:$AI$419,$A15)-1,"")</f>
        <v/>
      </c>
      <c r="K16" s="514" t="str">
        <f t="shared" si="10"/>
        <v/>
      </c>
      <c r="L16" s="517" cm="1">
        <f t="array" ref="L16">IF($E16&lt;&gt;"",INDEX(REGV!$AI$1:$AI$419,$A16)/INDEX(REGV!$AI$1:$AI$419,$A15)-1,"")</f>
        <v>7.5237256612359582E-2</v>
      </c>
      <c r="M16" s="518">
        <f t="shared" si="11"/>
        <v>7.5237256612359582E-2</v>
      </c>
      <c r="N16" s="903" t="str" cm="1">
        <f t="array" ref="N16">IF(REGV_BC!$D16&lt;&gt;"",LN(INDEX(REGV!$BJ$1:$BJ$419,REGV_BC!$A16)/INDEX(REGV!$BJ$1:$BJ$419,REGV_BC!$A15)),"")</f>
        <v/>
      </c>
      <c r="O16" s="514" t="str">
        <f>IF(REGV_BC!$D16&lt;&gt;"",12*N16/REGV_BC!$D16,"")</f>
        <v/>
      </c>
      <c r="P16" s="513" cm="1">
        <f t="array" ref="P16">IF(REGV_BC!$E16&lt;&gt;"",LN(INDEX(REGV!$BJ$1:$BJ$419,REGV_BC!$A16)/INDEX(REGV!$BJ$1:$BJ$419,REGV_BC!$A15)),"")</f>
        <v>0.27086045960427951</v>
      </c>
      <c r="Q16" s="518">
        <f>IF(REGV_BC!$E16&lt;&gt;"",12*P16/REGV_BC!$E16,"")</f>
        <v>0.27086045960427951</v>
      </c>
    </row>
    <row r="17" spans="1:17" x14ac:dyDescent="0.25">
      <c r="A17" s="1082">
        <f t="shared" si="0"/>
        <v>257.99999999999363</v>
      </c>
      <c r="B17" s="509" t="str">
        <f>IF(Fechas_BC!A16="","",Fechas_BC!A16)</f>
        <v/>
      </c>
      <c r="C17" s="510">
        <f>IF(Fechas_BC!B16="","",Fechas_BC!B16)</f>
        <v>2014.08</v>
      </c>
      <c r="D17" s="511">
        <f t="shared" si="6"/>
        <v>14.999999999997272</v>
      </c>
      <c r="E17" s="512" t="str">
        <f t="shared" si="7"/>
        <v/>
      </c>
      <c r="F17" s="513">
        <f>IF($D17&lt;&gt;"",INDEX(REGV!$H$1:$H$419,$A17)/INDEX(REGV!$H$1:$H$419,$A16)-1,"")</f>
        <v>-0.33735018289068175</v>
      </c>
      <c r="G17" s="514">
        <f t="shared" si="8"/>
        <v>-0.26988014631259449</v>
      </c>
      <c r="H17" s="517" t="str" cm="1">
        <f t="array" ref="H17">IF($E17&lt;&gt;"",INDEX(REGV!$H$1:$H$419,$A17)/INDEX(REGV!$H$1:$H$419,$A16)-1,"")</f>
        <v/>
      </c>
      <c r="I17" s="518" t="str">
        <f t="shared" si="9"/>
        <v/>
      </c>
      <c r="J17" s="513">
        <f>IF($D17&lt;&gt;"",INDEX(REGV!$AI$1:$AI$419,$A17)/INDEX(REGV!$AI$1:$AI$419,$A16)-1,"")</f>
        <v>-0.19059672268494565</v>
      </c>
      <c r="K17" s="514">
        <f t="shared" si="10"/>
        <v>-0.15247737814798426</v>
      </c>
      <c r="L17" s="517" t="str" cm="1">
        <f t="array" ref="L17">IF($E17&lt;&gt;"",INDEX(REGV!$AI$1:$AI$419,$A17)/INDEX(REGV!$AI$1:$AI$419,$A16)-1,"")</f>
        <v/>
      </c>
      <c r="M17" s="518" t="str">
        <f t="shared" si="11"/>
        <v/>
      </c>
      <c r="N17" s="903" cm="1">
        <f t="array" ref="N17">IF(REGV_BC!$D17&lt;&gt;"",LN(INDEX(REGV!$BJ$1:$BJ$419,REGV_BC!$A17)/INDEX(REGV!$BJ$1:$BJ$419,REGV_BC!$A16)),"")</f>
        <v>-0.33701167875407895</v>
      </c>
      <c r="O17" s="514">
        <f>IF(REGV_BC!$D17&lt;&gt;"",12*N17/REGV_BC!$D17,"")</f>
        <v>-0.26960934300331224</v>
      </c>
      <c r="P17" s="513" t="str" cm="1">
        <f t="array" ref="P17">IF(REGV_BC!$E17&lt;&gt;"",LN(INDEX(REGV!$BJ$1:$BJ$419,REGV_BC!$A17)/INDEX(REGV!$BJ$1:$BJ$419,REGV_BC!$A16)),"")</f>
        <v/>
      </c>
      <c r="Q17" s="518" t="str">
        <f>IF(REGV_BC!$E17&lt;&gt;"",12*P17/REGV_BC!$E17,"")</f>
        <v/>
      </c>
    </row>
    <row r="18" spans="1:17" x14ac:dyDescent="0.25">
      <c r="A18" s="1082">
        <f t="shared" si="0"/>
        <v>268.99999999999454</v>
      </c>
      <c r="B18" s="509">
        <f>IF(Fechas_BC!A17="","",Fechas_BC!A17)</f>
        <v>2015.07</v>
      </c>
      <c r="C18" s="510" t="str">
        <f>IF(Fechas_BC!B17="","",Fechas_BC!B17)</f>
        <v/>
      </c>
      <c r="D18" s="511" t="str">
        <f t="shared" si="6"/>
        <v/>
      </c>
      <c r="E18" s="512">
        <f t="shared" si="7"/>
        <v>11.000000000000909</v>
      </c>
      <c r="F18" s="513" t="str">
        <f>IF($D18&lt;&gt;"",INDEX(REGV!$H$1:$H$419,$A18)/INDEX(REGV!$H$1:$H$419,$A17)-1,"")</f>
        <v/>
      </c>
      <c r="G18" s="514" t="str">
        <f t="shared" si="8"/>
        <v/>
      </c>
      <c r="H18" s="517" cm="1">
        <f t="array" ref="H18">IF($E18&lt;&gt;"",INDEX(REGV!$H$1:$H$419,$A18)/INDEX(REGV!$H$1:$H$419,$A17)-1,"")</f>
        <v>1.7175684868316665E-2</v>
      </c>
      <c r="I18" s="518">
        <f t="shared" si="9"/>
        <v>1.8737110765434814E-2</v>
      </c>
      <c r="J18" s="513" t="str">
        <f>IF($D18&lt;&gt;"",INDEX(REGV!$AI$1:$AI$419,$A18)/INDEX(REGV!$AI$1:$AI$419,$A17)-1,"")</f>
        <v/>
      </c>
      <c r="K18" s="514" t="str">
        <f t="shared" si="10"/>
        <v/>
      </c>
      <c r="L18" s="517" cm="1">
        <f t="array" ref="L18">IF($E18&lt;&gt;"",INDEX(REGV!$AI$1:$AI$419,$A18)/INDEX(REGV!$AI$1:$AI$419,$A17)-1,"")</f>
        <v>0.18460947181707055</v>
      </c>
      <c r="M18" s="518">
        <f t="shared" si="11"/>
        <v>0.20139215107315123</v>
      </c>
      <c r="N18" s="903" t="str" cm="1">
        <f t="array" ref="N18">IF(REGV_BC!$D18&lt;&gt;"",LN(INDEX(REGV!$BJ$1:$BJ$419,REGV_BC!$A18)/INDEX(REGV!$BJ$1:$BJ$419,REGV_BC!$A17)),"")</f>
        <v/>
      </c>
      <c r="O18" s="514" t="str">
        <f>IF(REGV_BC!$D18&lt;&gt;"",12*N18/REGV_BC!$D18,"")</f>
        <v/>
      </c>
      <c r="P18" s="513" cm="1">
        <f t="array" ref="P18">IF(REGV_BC!$E18&lt;&gt;"",LN(INDEX(REGV!$BJ$1:$BJ$419,REGV_BC!$A18)/INDEX(REGV!$BJ$1:$BJ$419,REGV_BC!$A17)),"")</f>
        <v>1.5330389974760449E-3</v>
      </c>
      <c r="Q18" s="518">
        <f>IF(REGV_BC!$E18&lt;&gt;"",12*P18/REGV_BC!$E18,"")</f>
        <v>1.6724061790646381E-3</v>
      </c>
    </row>
    <row r="19" spans="1:17" x14ac:dyDescent="0.25">
      <c r="A19" s="1082">
        <f t="shared" si="0"/>
        <v>279.99999999999545</v>
      </c>
      <c r="B19" s="509" t="str">
        <f>IF(Fechas_BC!A18="","",Fechas_BC!A18)</f>
        <v/>
      </c>
      <c r="C19" s="510">
        <f>IF(Fechas_BC!B18="","",Fechas_BC!B18)</f>
        <v>2016.06</v>
      </c>
      <c r="D19" s="511">
        <f t="shared" si="6"/>
        <v>11.000000000000909</v>
      </c>
      <c r="E19" s="512" t="str">
        <f t="shared" si="7"/>
        <v/>
      </c>
      <c r="F19" s="513">
        <f>IF($D19&lt;&gt;"",INDEX(REGV!$H$1:$H$419,$A19)/INDEX(REGV!$H$1:$H$419,$A18)-1,"")</f>
        <v>7.8578304408349897E-2</v>
      </c>
      <c r="G19" s="514">
        <f t="shared" si="8"/>
        <v>8.5721786627283705E-2</v>
      </c>
      <c r="H19" s="517" t="str" cm="1">
        <f t="array" ref="H19">IF($E19&lt;&gt;"",INDEX(REGV!$H$1:$H$419,$A19)/INDEX(REGV!$H$1:$H$419,$A18)-1,"")</f>
        <v/>
      </c>
      <c r="I19" s="518" t="str">
        <f t="shared" si="9"/>
        <v/>
      </c>
      <c r="J19" s="513">
        <f>IF($D19&lt;&gt;"",INDEX(REGV!$AI$1:$AI$419,$A19)/INDEX(REGV!$AI$1:$AI$419,$A18)-1,"")</f>
        <v>-0.20453905073283896</v>
      </c>
      <c r="K19" s="514">
        <f t="shared" si="10"/>
        <v>-0.22313350989035133</v>
      </c>
      <c r="L19" s="517" t="str" cm="1">
        <f t="array" ref="L19">IF($E19&lt;&gt;"",INDEX(REGV!$AI$1:$AI$419,$A19)/INDEX(REGV!$AI$1:$AI$419,$A18)-1,"")</f>
        <v/>
      </c>
      <c r="M19" s="518" t="str">
        <f t="shared" si="11"/>
        <v/>
      </c>
      <c r="N19" s="903" cm="1">
        <f t="array" ref="N19">IF(REGV_BC!$D19&lt;&gt;"",LN(INDEX(REGV!$BJ$1:$BJ$419,REGV_BC!$A19)/INDEX(REGV!$BJ$1:$BJ$419,REGV_BC!$A18)),"")</f>
        <v>-3.9630323473554635E-2</v>
      </c>
      <c r="O19" s="514">
        <f>IF(REGV_BC!$D19&lt;&gt;"",12*N19/REGV_BC!$D19,"")</f>
        <v>-4.323308015296512E-2</v>
      </c>
      <c r="P19" s="513" t="str" cm="1">
        <f t="array" ref="P19">IF(REGV_BC!$E19&lt;&gt;"",LN(INDEX(REGV!$BJ$1:$BJ$419,REGV_BC!$A19)/INDEX(REGV!$BJ$1:$BJ$419,REGV_BC!$A18)),"")</f>
        <v/>
      </c>
      <c r="Q19" s="518" t="str">
        <f>IF(REGV_BC!$E19&lt;&gt;"",12*P19/REGV_BC!$E19,"")</f>
        <v/>
      </c>
    </row>
    <row r="20" spans="1:17" x14ac:dyDescent="0.25">
      <c r="A20" s="1082">
        <f t="shared" si="0"/>
        <v>296.99999999999091</v>
      </c>
      <c r="B20" s="509">
        <f>IF(Fechas_BC!A19="","",Fechas_BC!A19)</f>
        <v>2017.11</v>
      </c>
      <c r="C20" s="510" t="str">
        <f>IF(Fechas_BC!B19="","",Fechas_BC!B19)</f>
        <v/>
      </c>
      <c r="D20" s="511" t="str">
        <f t="shared" si="6"/>
        <v/>
      </c>
      <c r="E20" s="512">
        <f t="shared" si="7"/>
        <v>16.999999999995453</v>
      </c>
      <c r="F20" s="513" t="str">
        <f>IF($D20&lt;&gt;"",INDEX(REGV!$H$1:$H$419,$A20)/INDEX(REGV!$H$1:$H$419,$A19)-1,"")</f>
        <v/>
      </c>
      <c r="G20" s="514" t="str">
        <f t="shared" si="8"/>
        <v/>
      </c>
      <c r="H20" s="517" cm="1">
        <f t="array" ref="H20">IF($E20&lt;&gt;"",INDEX(REGV!$H$1:$H$419,$A20)/INDEX(REGV!$H$1:$H$419,$A19)-1,"")</f>
        <v>0.35540207937097779</v>
      </c>
      <c r="I20" s="518">
        <f t="shared" si="9"/>
        <v>0.25087205602663964</v>
      </c>
      <c r="J20" s="513" t="str">
        <f>IF($D20&lt;&gt;"",INDEX(REGV!$AI$1:$AI$419,$A20)/INDEX(REGV!$AI$1:$AI$419,$A19)-1,"")</f>
        <v/>
      </c>
      <c r="K20" s="514" t="str">
        <f t="shared" si="10"/>
        <v/>
      </c>
      <c r="L20" s="517" cm="1">
        <f t="array" ref="L20">IF($E20&lt;&gt;"",INDEX(REGV!$AI$1:$AI$419,$A20)/INDEX(REGV!$AI$1:$AI$419,$A19)-1,"")</f>
        <v>0.23323951384274322</v>
      </c>
      <c r="M20" s="518">
        <f t="shared" si="11"/>
        <v>0.16463965683021572</v>
      </c>
      <c r="N20" s="903" t="str" cm="1">
        <f t="array" ref="N20">IF(REGV_BC!$D20&lt;&gt;"",LN(INDEX(REGV!$BJ$1:$BJ$419,REGV_BC!$A20)/INDEX(REGV!$BJ$1:$BJ$419,REGV_BC!$A19)),"")</f>
        <v/>
      </c>
      <c r="O20" s="514" t="str">
        <f>IF(REGV_BC!$D20&lt;&gt;"",12*N20/REGV_BC!$D20,"")</f>
        <v/>
      </c>
      <c r="P20" s="513" cm="1">
        <f t="array" ref="P20">IF(REGV_BC!$E20&lt;&gt;"",LN(INDEX(REGV!$BJ$1:$BJ$419,REGV_BC!$A20)/INDEX(REGV!$BJ$1:$BJ$419,REGV_BC!$A19)),"")</f>
        <v>0.49205305861467336</v>
      </c>
      <c r="Q20" s="518">
        <f>IF(REGV_BC!$E20&lt;&gt;"",12*P20/REGV_BC!$E20,"")</f>
        <v>0.34733157078692117</v>
      </c>
    </row>
    <row r="21" spans="1:17" x14ac:dyDescent="0.25">
      <c r="A21" s="1082">
        <f t="shared" si="0"/>
        <v>326.99999999999636</v>
      </c>
      <c r="B21" s="509" t="str">
        <f>IF(Fechas_BC!A20="","",Fechas_BC!A20)</f>
        <v/>
      </c>
      <c r="C21" s="510">
        <f>IF(Fechas_BC!B20="","",Fechas_BC!B20)</f>
        <v>2020.05</v>
      </c>
      <c r="D21" s="511">
        <f t="shared" si="6"/>
        <v>30.000000000005457</v>
      </c>
      <c r="E21" s="512" t="str">
        <f t="shared" si="7"/>
        <v/>
      </c>
      <c r="F21" s="513">
        <f>IF($D21&lt;&gt;"",INDEX(REGV!$H$1:$H$419,$A21)/INDEX(REGV!$H$1:$H$419,$A20)-1,"")</f>
        <v>-0.71404544998009034</v>
      </c>
      <c r="G21" s="514">
        <f t="shared" si="8"/>
        <v>-0.28561817999198419</v>
      </c>
      <c r="H21" s="517" t="str" cm="1">
        <f t="array" ref="H21">IF($E21&lt;&gt;"",INDEX(REGV!$H$1:$H$419,$A21)/INDEX(REGV!$H$1:$H$419,$A20)-1,"")</f>
        <v/>
      </c>
      <c r="I21" s="518" t="str">
        <f t="shared" si="9"/>
        <v/>
      </c>
      <c r="J21" s="513">
        <f>IF($D21&lt;&gt;"",INDEX(REGV!$AI$1:$AI$419,$A21)/INDEX(REGV!$AI$1:$AI$419,$A20)-1,"")</f>
        <v>-0.30961734422785414</v>
      </c>
      <c r="K21" s="514">
        <f t="shared" si="10"/>
        <v>-0.12384693769111912</v>
      </c>
      <c r="L21" s="517" t="str" cm="1">
        <f t="array" ref="L21">IF($E21&lt;&gt;"",INDEX(REGV!$AI$1:$AI$419,$A21)/INDEX(REGV!$AI$1:$AI$419,$A20)-1,"")</f>
        <v/>
      </c>
      <c r="M21" s="518" t="str">
        <f t="shared" si="11"/>
        <v/>
      </c>
      <c r="N21" s="903" cm="1">
        <f t="array" ref="N21">IF(REGV_BC!$D21&lt;&gt;"",LN(INDEX(REGV!$BJ$1:$BJ$419,REGV_BC!$A21)/INDEX(REGV!$BJ$1:$BJ$419,REGV_BC!$A20)),"")</f>
        <v>-0.87683765991629026</v>
      </c>
      <c r="O21" s="514">
        <f>IF(REGV_BC!$D21&lt;&gt;"",12*N21/REGV_BC!$D21,"")</f>
        <v>-0.35073506396645232</v>
      </c>
      <c r="P21" s="513" t="str" cm="1">
        <f t="array" ref="P21">IF(REGV_BC!$E21&lt;&gt;"",LN(INDEX(REGV!$BJ$1:$BJ$419,REGV_BC!$A21)/INDEX(REGV!$BJ$1:$BJ$419,REGV_BC!$A20)),"")</f>
        <v/>
      </c>
      <c r="Q21" s="518" t="str">
        <f>IF(REGV_BC!$E21&lt;&gt;"",12*P21/REGV_BC!$E21,"")</f>
        <v/>
      </c>
    </row>
    <row r="22" spans="1:17" x14ac:dyDescent="0.25">
      <c r="A22" s="1082">
        <f t="shared" si="0"/>
        <v>350.99999999999636</v>
      </c>
      <c r="B22" s="509">
        <f>IF(Fechas_BC!A21="","",Fechas_BC!A21)</f>
        <v>2022.05</v>
      </c>
      <c r="C22" s="510" t="str">
        <f>IF(Fechas_BC!B21="","",Fechas_BC!B21)</f>
        <v/>
      </c>
      <c r="D22" s="511" t="str">
        <f t="shared" si="6"/>
        <v/>
      </c>
      <c r="E22" s="512">
        <f t="shared" si="7"/>
        <v>24</v>
      </c>
      <c r="F22" s="513" t="str">
        <f>IF($D22&lt;&gt;"",INDEX(REGV!$H$1:$H$419,$A22)/INDEX(REGV!$H$1:$H$419,$A21)-1,"")</f>
        <v/>
      </c>
      <c r="G22" s="514" t="str">
        <f t="shared" si="8"/>
        <v/>
      </c>
      <c r="H22" s="517" cm="1">
        <f t="array" ref="H22">IF($E22&lt;&gt;"",INDEX(REGV!$H$1:$H$419,$A22)/INDEX(REGV!$H$1:$H$419,$A21)-1,"")</f>
        <v>0.52105500640939817</v>
      </c>
      <c r="I22" s="518">
        <f t="shared" si="9"/>
        <v>0.26052750320469908</v>
      </c>
      <c r="J22" s="513" t="str">
        <f>IF($D22&lt;&gt;"",INDEX(REGV!$AI$1:$AI$419,$A22)/INDEX(REGV!$AI$1:$AI$419,$A21)-1,"")</f>
        <v/>
      </c>
      <c r="K22" s="514" t="str">
        <f t="shared" si="10"/>
        <v/>
      </c>
      <c r="L22" s="517" cm="1">
        <f t="array" ref="L22">IF($E22&lt;&gt;"",INDEX(REGV!$AI$1:$AI$419,$A22)/INDEX(REGV!$AI$1:$AI$419,$A21)-1,"")</f>
        <v>0.42920710335598322</v>
      </c>
      <c r="M22" s="518">
        <f t="shared" si="11"/>
        <v>0.21460355167799161</v>
      </c>
      <c r="N22" s="903" t="str" cm="1">
        <f t="array" ref="N22">IF(REGV_BC!$D22&lt;&gt;"",LN(INDEX(REGV!$BJ$1:$BJ$419,REGV_BC!$A22)/INDEX(REGV!$BJ$1:$BJ$419,REGV_BC!$A21)),"")</f>
        <v/>
      </c>
      <c r="O22" s="514" t="str">
        <f>IF(REGV_BC!$D22&lt;&gt;"",12*N22/REGV_BC!$D22,"")</f>
        <v/>
      </c>
      <c r="P22" s="513" cm="1">
        <f t="array" ref="P22">IF(REGV_BC!$E22&lt;&gt;"",LN(INDEX(REGV!$BJ$1:$BJ$419,REGV_BC!$A22)/INDEX(REGV!$BJ$1:$BJ$419,REGV_BC!$A21)),"")</f>
        <v>0.83509106516295939</v>
      </c>
      <c r="Q22" s="518">
        <f>IF(REGV_BC!$E22&lt;&gt;"",12*P22/REGV_BC!$E22,"")</f>
        <v>0.41754553258147969</v>
      </c>
    </row>
    <row r="23" spans="1:17" x14ac:dyDescent="0.25">
      <c r="A23" s="1082">
        <f t="shared" si="0"/>
        <v>372.99999999999818</v>
      </c>
      <c r="B23" s="509" t="str">
        <f>IF(Fechas_BC!A22="","",Fechas_BC!A22)</f>
        <v/>
      </c>
      <c r="C23" s="510">
        <f>IF(Fechas_BC!B22="","",Fechas_BC!B22)</f>
        <v>2024.03</v>
      </c>
      <c r="D23" s="511">
        <f t="shared" si="6"/>
        <v>22.000000000001819</v>
      </c>
      <c r="E23" s="512" t="str">
        <f t="shared" si="7"/>
        <v/>
      </c>
      <c r="F23" s="513">
        <f>IF($D23&lt;&gt;"",INDEX(REGV!$H$1:$H$419,$A23)/INDEX(REGV!$H$1:$H$419,$A22)-1,"")</f>
        <v>-0.14741845887726257</v>
      </c>
      <c r="G23" s="514">
        <f t="shared" si="8"/>
        <v>-8.0410068478500213E-2</v>
      </c>
      <c r="H23" s="517" t="str" cm="1">
        <f t="array" ref="H23">IF($E23&lt;&gt;"",INDEX(REGV!$H$1:$H$419,$A23)/INDEX(REGV!$H$1:$H$419,$A22)-1,"")</f>
        <v/>
      </c>
      <c r="I23" s="518" t="str">
        <f t="shared" si="9"/>
        <v/>
      </c>
      <c r="J23" s="513">
        <f>IF($D23&lt;&gt;"",INDEX(REGV!$AI$1:$AI$419,$A23)/INDEX(REGV!$AI$1:$AI$419,$A22)-1,"")</f>
        <v>-0.15717706646672103</v>
      </c>
      <c r="K23" s="514">
        <f t="shared" si="10"/>
        <v>-8.573294534547711E-2</v>
      </c>
      <c r="L23" s="517" t="str" cm="1">
        <f t="array" ref="L23">IF($E23&lt;&gt;"",INDEX(REGV!$AI$1:$AI$419,$A23)/INDEX(REGV!$AI$1:$AI$419,$A22)-1,"")</f>
        <v/>
      </c>
      <c r="M23" s="518" t="str">
        <f t="shared" si="11"/>
        <v/>
      </c>
      <c r="N23" s="903" cm="1">
        <f t="array" ref="N23">IF(REGV_BC!$D23&lt;&gt;"",LN(INDEX(REGV!$BJ$1:$BJ$419,REGV_BC!$A23)/INDEX(REGV!$BJ$1:$BJ$419,REGV_BC!$A22)),"")</f>
        <v>-0.59942372089968721</v>
      </c>
      <c r="O23" s="514">
        <f>IF(REGV_BC!$D23&lt;&gt;"",12*N23/REGV_BC!$D23,"")</f>
        <v>-0.32695839321798414</v>
      </c>
      <c r="P23" s="513" t="str" cm="1">
        <f t="array" ref="P23">IF(REGV_BC!$E23&lt;&gt;"",LN(INDEX(REGV!$BJ$1:$BJ$419,REGV_BC!$A23)/INDEX(REGV!$BJ$1:$BJ$419,REGV_BC!$A22)),"")</f>
        <v/>
      </c>
      <c r="Q23" s="518" t="str">
        <f>IF(REGV_BC!$E23&lt;&gt;"",12*P23/REGV_BC!$E23,"")</f>
        <v/>
      </c>
    </row>
    <row r="24" spans="1:17" ht="9.9" customHeight="1" thickBot="1" x14ac:dyDescent="0.3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3"/>
      <c r="P24" s="663"/>
      <c r="Q24" s="663"/>
    </row>
    <row r="25" spans="1:17" ht="9.9" customHeight="1" x14ac:dyDescent="0.25">
      <c r="A25" s="1083"/>
      <c r="B25" s="519"/>
      <c r="C25" s="520"/>
      <c r="D25" s="521"/>
      <c r="E25" s="521"/>
      <c r="F25" s="522"/>
      <c r="G25" s="522"/>
      <c r="H25" s="522"/>
      <c r="I25" s="523"/>
      <c r="J25" s="522"/>
      <c r="K25" s="522"/>
      <c r="L25" s="522"/>
      <c r="M25" s="523"/>
      <c r="N25" s="521"/>
      <c r="O25" s="522"/>
      <c r="P25" s="521"/>
      <c r="Q25" s="523"/>
    </row>
    <row r="26" spans="1:17" ht="28.35" customHeight="1" x14ac:dyDescent="0.25">
      <c r="A26" s="1084">
        <f>MAX(A7:A25)</f>
        <v>372.99999999999818</v>
      </c>
      <c r="B26" s="524" t="str">
        <f>IF(B27&lt;&gt;"","EXPANSIÓN",IF(C27&lt;&gt;"","RECESIÓN",""))&amp;" (No incluida en promedios ni desviaciones estándares)"</f>
        <v>EXPANSIÓN (No incluida en promedios ni desviaciones estándares)</v>
      </c>
      <c r="C26" s="525"/>
      <c r="D26" s="525"/>
      <c r="E26" s="525"/>
      <c r="F26" s="525"/>
      <c r="G26" s="525"/>
      <c r="H26" s="525"/>
      <c r="I26" s="526"/>
      <c r="J26" s="525"/>
      <c r="K26" s="525"/>
      <c r="L26" s="525"/>
      <c r="M26" s="526"/>
      <c r="N26" s="525"/>
      <c r="O26" s="525"/>
      <c r="P26" s="525"/>
      <c r="Q26" s="526"/>
    </row>
    <row r="27" spans="1:17" ht="20.100000000000001" customHeight="1" thickBot="1" x14ac:dyDescent="0.3">
      <c r="A27" s="1085">
        <f>IF(B27&lt;&gt;"",100*(B27-A1)-88*(TRUNC(B27)-TRUNC(A1))+11,IF(C27&lt;&gt;"",100*(C27-A1)-88*(TRUNC(C27)-TRUNC(A1))+11,""))</f>
        <v>395</v>
      </c>
      <c r="B27" s="527">
        <f>IF($B$1&lt;$C$1,VARS!$B$1,"")</f>
        <v>2026.01</v>
      </c>
      <c r="C27" s="528" t="str">
        <f>IF($B$1&gt;$C$1,VARS!$B$1,"")</f>
        <v/>
      </c>
      <c r="D27" s="455" t="str">
        <f>IF(C27&lt;&gt;"",100*(C27-$B$1)-88*(TRUNC(C27)-TRUNC($B$1)),"")</f>
        <v/>
      </c>
      <c r="E27" s="529">
        <f>IF(B27&lt;&gt;"",100*(B27-$C$1)-88*(TRUNC(B27)-TRUNC($C$1)),"")</f>
        <v>22.000000000001819</v>
      </c>
      <c r="F27" s="530" t="str">
        <f>IF($D27&lt;&gt;"",INDEX(REGV!$H$1:$H$419,$A27)/INDEX(REGV!$H$1:$H$419,$A26)-1,"")</f>
        <v/>
      </c>
      <c r="G27" s="456" t="str">
        <f t="shared" ref="G27" si="12">IF($D27&lt;&gt;"",12*F27/$D27,"")</f>
        <v/>
      </c>
      <c r="H27" s="531" cm="1">
        <f t="array" ref="H27">IF($E27&lt;&gt;"",INDEX(REGV!$H$1:$H$419,$A27)/INDEX(REGV!$H$1:$H$419,$A26)-1,"")</f>
        <v>0.55933865221398205</v>
      </c>
      <c r="I27" s="457">
        <f t="shared" ref="I27" si="13">IF($E27&lt;&gt;"",12*H27/$E27,"")</f>
        <v>0.30509381029851046</v>
      </c>
      <c r="J27" s="530" t="str">
        <f>IF($D27&lt;&gt;"",INDEX(REGV!$AI$1:$AI$419,$A27)/INDEX(REGV!$AI$1:$AI$419,$A26)-1,"")</f>
        <v/>
      </c>
      <c r="K27" s="456" t="str">
        <f t="shared" ref="K27" si="14">IF($D27&lt;&gt;"",12*J27/$D27,"")</f>
        <v/>
      </c>
      <c r="L27" s="531" cm="1">
        <f t="array" ref="L27">IF($E27&lt;&gt;"",INDEX(REGV!$AI$1:$AI$419,$A27)/INDEX(REGV!$AI$1:$AI$419,$A26)-1,"")</f>
        <v>0.21350622774329686</v>
      </c>
      <c r="M27" s="457">
        <f t="shared" ref="M27" si="15">IF($E27&lt;&gt;"",12*L27/$E27,"")</f>
        <v>0.11645794240542502</v>
      </c>
      <c r="N27" s="530" t="str" cm="1">
        <f t="array" ref="N27">IF(REGV_BC!$D27&lt;&gt;"",LN(INDEX(REGV!$BJ$1:$BJ$419,REGV_BC!$A27)/INDEX(REGV!$BJ$1:$BJ$419,REGV_BC!$A26)),"")</f>
        <v/>
      </c>
      <c r="O27" s="456" t="str">
        <f>IF(REGV_BC!$D27&lt;&gt;"",12*N27/REGV_BC!$D27,"")</f>
        <v/>
      </c>
      <c r="P27" s="531" cm="1">
        <f t="array" ref="P27">IF(REGV_BC!$E27&lt;&gt;"",LN(INDEX(REGV!$BJ$1:$BJ$419,REGV_BC!$A27)/INDEX(REGV!$BJ$1:$BJ$419,REGV_BC!$A26)),"")</f>
        <v>0.36477600298003532</v>
      </c>
      <c r="Q27" s="457">
        <f>IF(REGV_BC!$E27&lt;&gt;"",12*P27/REGV_BC!$E27,"")</f>
        <v>0.19896872889818462</v>
      </c>
    </row>
    <row r="28" spans="1:17" ht="20.100000000000001" customHeight="1" x14ac:dyDescent="0.25">
      <c r="A28" s="1086"/>
      <c r="B28" s="1454" t="s">
        <v>224</v>
      </c>
      <c r="C28" s="1455"/>
      <c r="D28" s="1087">
        <f t="shared" ref="D28:M28" si="16">MEDIAN(D$7:D$25)</f>
        <v>13.999999999998181</v>
      </c>
      <c r="E28" s="1088">
        <f t="shared" si="16"/>
        <v>24</v>
      </c>
      <c r="F28" s="1089">
        <f t="shared" si="16"/>
        <v>-0.26022787259172875</v>
      </c>
      <c r="G28" s="1090">
        <f t="shared" si="16"/>
        <v>-0.19023554406572529</v>
      </c>
      <c r="H28" s="515">
        <f t="shared" si="16"/>
        <v>0.44161193651201169</v>
      </c>
      <c r="I28" s="516">
        <f t="shared" si="16"/>
        <v>0.25087205602663964</v>
      </c>
      <c r="J28" s="1089">
        <f t="shared" si="16"/>
        <v>-0.17565505771506751</v>
      </c>
      <c r="K28" s="1090">
        <f t="shared" si="16"/>
        <v>-0.12762684580643829</v>
      </c>
      <c r="L28" s="515">
        <f t="shared" si="16"/>
        <v>0.4162853684440031</v>
      </c>
      <c r="M28" s="516">
        <f t="shared" si="16"/>
        <v>0.20005202868321639</v>
      </c>
      <c r="N28" s="1089">
        <f>MEDIAN(N$6:N$25)</f>
        <v>-0.4682176998268831</v>
      </c>
      <c r="O28" s="1090">
        <f>MEDIAN(O$6:O$25)</f>
        <v>-0.3388467285922182</v>
      </c>
      <c r="P28" s="515">
        <f>MEDIAN(P$6:P$25)</f>
        <v>0.40220133369989419</v>
      </c>
      <c r="Q28" s="516">
        <f>MEDIAN(Q$6:Q$25)</f>
        <v>0.22478413603036407</v>
      </c>
    </row>
    <row r="29" spans="1:17" ht="20.100000000000001" customHeight="1" thickBot="1" x14ac:dyDescent="0.3">
      <c r="A29" s="1086"/>
      <c r="B29" s="1456" t="s">
        <v>225</v>
      </c>
      <c r="C29" s="1457"/>
      <c r="D29" s="1091">
        <f t="shared" ref="D29:M29" si="17">AVERAGE(D$7:D$25)</f>
        <v>19.500000000001364</v>
      </c>
      <c r="E29" s="1092">
        <f t="shared" si="17"/>
        <v>28.142857142856492</v>
      </c>
      <c r="F29" s="1093">
        <f t="shared" si="17"/>
        <v>-0.31775343558622526</v>
      </c>
      <c r="G29" s="1094">
        <f t="shared" si="17"/>
        <v>-0.17574577007316519</v>
      </c>
      <c r="H29" s="1095">
        <f t="shared" si="17"/>
        <v>1.3792363581301037</v>
      </c>
      <c r="I29" s="1096">
        <f t="shared" si="17"/>
        <v>0.35124779506457543</v>
      </c>
      <c r="J29" s="1093">
        <f t="shared" si="17"/>
        <v>-0.17554044641526251</v>
      </c>
      <c r="K29" s="1094">
        <f t="shared" si="17"/>
        <v>-0.12491015148300763</v>
      </c>
      <c r="L29" s="1095">
        <f t="shared" si="17"/>
        <v>0.44708195978058596</v>
      </c>
      <c r="M29" s="1096">
        <f t="shared" si="17"/>
        <v>0.17520725013113142</v>
      </c>
      <c r="N29" s="1093">
        <f>AVERAGE(N$6:N$25)</f>
        <v>-0.46502489759032911</v>
      </c>
      <c r="O29" s="1094">
        <f>AVERAGE(O$6:O$25)</f>
        <v>-0.35530706960823849</v>
      </c>
      <c r="P29" s="1095">
        <f>AVERAGE(P$6:P$25)</f>
        <v>0.48742747251407215</v>
      </c>
      <c r="Q29" s="1096">
        <f>AVERAGE(Q$6:Q$25)</f>
        <v>0.22350960418704371</v>
      </c>
    </row>
    <row r="30" spans="1:17" ht="20.100000000000001" customHeight="1" thickTop="1" x14ac:dyDescent="0.25">
      <c r="A30" s="1086"/>
      <c r="B30" s="1458" t="s">
        <v>226</v>
      </c>
      <c r="C30" s="1459"/>
      <c r="D30" s="1087">
        <f t="shared" ref="D30:M30" si="18">_xlfn.STDEV.S(D$7:D$25)</f>
        <v>13.721724173212042</v>
      </c>
      <c r="E30" s="1088">
        <f t="shared" si="18"/>
        <v>19.726704163212766</v>
      </c>
      <c r="F30" s="1089">
        <f t="shared" si="18"/>
        <v>0.31892890590844658</v>
      </c>
      <c r="G30" s="1090">
        <f t="shared" si="18"/>
        <v>0.14331140687891392</v>
      </c>
      <c r="H30" s="515">
        <f t="shared" si="18"/>
        <v>2.6644961795829309</v>
      </c>
      <c r="I30" s="516">
        <f t="shared" si="18"/>
        <v>0.43094090830380394</v>
      </c>
      <c r="J30" s="1089">
        <f t="shared" si="18"/>
        <v>7.8645583536398833E-2</v>
      </c>
      <c r="K30" s="1090">
        <f t="shared" si="18"/>
        <v>5.2751296590056708E-2</v>
      </c>
      <c r="L30" s="515">
        <f t="shared" si="18"/>
        <v>0.40185831457692173</v>
      </c>
      <c r="M30" s="516">
        <f t="shared" si="18"/>
        <v>5.2886079236710952E-2</v>
      </c>
      <c r="N30" s="1089">
        <f>_xlfn.STDEV.S(N$6:N$25)</f>
        <v>0.30824586603767529</v>
      </c>
      <c r="O30" s="1090">
        <f>_xlfn.STDEV.S(O$6:O$25)</f>
        <v>0.20247789646752021</v>
      </c>
      <c r="P30" s="515">
        <f>_xlfn.STDEV.S(P$6:P$25)</f>
        <v>0.37694190539475841</v>
      </c>
      <c r="Q30" s="516">
        <f>_xlfn.STDEV.S(Q$6:Q$25)</f>
        <v>0.15241972648625662</v>
      </c>
    </row>
    <row r="31" spans="1:17" ht="20.100000000000001" customHeight="1" thickBot="1" x14ac:dyDescent="0.3">
      <c r="A31" s="1086"/>
      <c r="B31" s="1456" t="s">
        <v>227</v>
      </c>
      <c r="C31" s="1457"/>
      <c r="D31" s="1097">
        <f t="shared" ref="D31:E31" si="19">D30/D29</f>
        <v>0.70367816272877348</v>
      </c>
      <c r="E31" s="1098">
        <f t="shared" si="19"/>
        <v>0.7009488788959013</v>
      </c>
      <c r="F31" s="1099">
        <f t="shared" ref="F31:M31" si="20">F30/ABS(F29)</f>
        <v>1.0036993158549259</v>
      </c>
      <c r="G31" s="1100">
        <f t="shared" si="20"/>
        <v>0.81544726122996625</v>
      </c>
      <c r="H31" s="1101">
        <f t="shared" si="20"/>
        <v>1.9318633560351579</v>
      </c>
      <c r="I31" s="1098">
        <f t="shared" si="20"/>
        <v>1.2268857324060276</v>
      </c>
      <c r="J31" s="1099">
        <f t="shared" si="20"/>
        <v>0.44801973073688689</v>
      </c>
      <c r="K31" s="1100">
        <f t="shared" si="20"/>
        <v>0.42231392696079489</v>
      </c>
      <c r="L31" s="1101">
        <f t="shared" si="20"/>
        <v>0.8988470811350594</v>
      </c>
      <c r="M31" s="1098">
        <f t="shared" si="20"/>
        <v>0.30184869174722567</v>
      </c>
      <c r="N31" s="1099">
        <f>N30/ABS(N29)</f>
        <v>0.66285884397791806</v>
      </c>
      <c r="O31" s="1100">
        <f>O30/ABS(O29)</f>
        <v>0.56986734514112625</v>
      </c>
      <c r="P31" s="1101">
        <f>P30/ABS(P29)</f>
        <v>0.77332921644845531</v>
      </c>
      <c r="Q31" s="1098">
        <f>Q30/ABS(Q29)</f>
        <v>0.68193815223575083</v>
      </c>
    </row>
    <row r="32" spans="1:17" ht="20.100000000000001" customHeight="1" thickTop="1" x14ac:dyDescent="0.25">
      <c r="A32" s="1086"/>
      <c r="B32" s="1458" t="s">
        <v>228</v>
      </c>
      <c r="C32" s="1459"/>
      <c r="D32" s="1102">
        <f t="shared" ref="D32:M32" si="21">MIN(D$7:D$25)</f>
        <v>6.000000000005457</v>
      </c>
      <c r="E32" s="1103">
        <f t="shared" si="21"/>
        <v>11.000000000000909</v>
      </c>
      <c r="F32" s="1104">
        <f t="shared" si="21"/>
        <v>-0.84580227636781391</v>
      </c>
      <c r="G32" s="1105">
        <f t="shared" si="21"/>
        <v>-0.37255110369699662</v>
      </c>
      <c r="H32" s="1106">
        <f t="shared" si="21"/>
        <v>1.7175684868316665E-2</v>
      </c>
      <c r="I32" s="1107">
        <f t="shared" si="21"/>
        <v>1.8737110765434814E-2</v>
      </c>
      <c r="J32" s="1104">
        <f t="shared" si="21"/>
        <v>-0.30961734422785414</v>
      </c>
      <c r="K32" s="1105">
        <f t="shared" si="21"/>
        <v>-0.22313350989035133</v>
      </c>
      <c r="L32" s="1106">
        <f t="shared" si="21"/>
        <v>7.5237256612359582E-2</v>
      </c>
      <c r="M32" s="1107">
        <f t="shared" si="21"/>
        <v>7.5237256612359582E-2</v>
      </c>
      <c r="N32" s="1104">
        <f>MIN(N$6:N$25)</f>
        <v>-0.87683765991629026</v>
      </c>
      <c r="O32" s="1105">
        <f>MIN(O$6:O$25)</f>
        <v>-0.62844468658940478</v>
      </c>
      <c r="P32" s="1106">
        <f>MIN(P$6:P$25)</f>
        <v>1.5330389974760449E-3</v>
      </c>
      <c r="Q32" s="1107">
        <f>MIN(Q$6:Q$25)</f>
        <v>1.6724061790646381E-3</v>
      </c>
    </row>
    <row r="33" spans="1:17" ht="20.100000000000001" customHeight="1" thickBot="1" x14ac:dyDescent="0.3">
      <c r="A33" s="1086"/>
      <c r="B33" s="1456" t="s">
        <v>229</v>
      </c>
      <c r="C33" s="1457"/>
      <c r="D33" s="1091">
        <f t="shared" ref="D33:M33" si="22">MAX(D$7:D$25)</f>
        <v>48</v>
      </c>
      <c r="E33" s="1092">
        <f t="shared" si="22"/>
        <v>68.000000000003638</v>
      </c>
      <c r="F33" s="1093">
        <f t="shared" si="22"/>
        <v>7.8578304408349897E-2</v>
      </c>
      <c r="G33" s="1094">
        <f t="shared" si="22"/>
        <v>8.5721786627283705E-2</v>
      </c>
      <c r="H33" s="1095">
        <f t="shared" si="22"/>
        <v>7.3978724643673974</v>
      </c>
      <c r="I33" s="1096">
        <f t="shared" si="22"/>
        <v>1.3055069054765298</v>
      </c>
      <c r="J33" s="1093">
        <f t="shared" si="22"/>
        <v>-3.9443949687172242E-2</v>
      </c>
      <c r="K33" s="1094">
        <f t="shared" si="22"/>
        <v>-5.5444963420606147E-2</v>
      </c>
      <c r="L33" s="1095">
        <f t="shared" si="22"/>
        <v>1.2908649326839923</v>
      </c>
      <c r="M33" s="1096">
        <f t="shared" si="22"/>
        <v>0.22779969400304528</v>
      </c>
      <c r="N33" s="1093">
        <f>MAX(N$6:N$25)</f>
        <v>-3.9630323473554635E-2</v>
      </c>
      <c r="O33" s="1094">
        <f>MAX(O$6:O$25)</f>
        <v>-4.323308015296512E-2</v>
      </c>
      <c r="P33" s="1095">
        <f>MAX(P$6:P$25)</f>
        <v>1.0126776039199294</v>
      </c>
      <c r="Q33" s="1096">
        <f>MAX(Q$6:Q$25)</f>
        <v>0.41754553258147969</v>
      </c>
    </row>
    <row r="34" spans="1:17" ht="20.100000000000001" customHeight="1" thickTop="1" thickBot="1" x14ac:dyDescent="0.3">
      <c r="A34" s="1086"/>
      <c r="B34" s="1460" t="s">
        <v>230</v>
      </c>
      <c r="C34" s="1461"/>
      <c r="D34" s="1108">
        <f t="shared" ref="D34:M34" si="23">COUNT(D$7:D$25)</f>
        <v>8</v>
      </c>
      <c r="E34" s="1109">
        <f t="shared" si="23"/>
        <v>7</v>
      </c>
      <c r="F34" s="1110">
        <f t="shared" si="23"/>
        <v>8</v>
      </c>
      <c r="G34" s="1111">
        <f t="shared" si="23"/>
        <v>8</v>
      </c>
      <c r="H34" s="1112">
        <f t="shared" si="23"/>
        <v>7</v>
      </c>
      <c r="I34" s="1113">
        <f t="shared" si="23"/>
        <v>7</v>
      </c>
      <c r="J34" s="1114">
        <f t="shared" si="23"/>
        <v>8</v>
      </c>
      <c r="K34" s="1115">
        <f t="shared" si="23"/>
        <v>8</v>
      </c>
      <c r="L34" s="1116">
        <f t="shared" si="23"/>
        <v>7</v>
      </c>
      <c r="M34" s="1117">
        <f t="shared" si="23"/>
        <v>7</v>
      </c>
      <c r="N34" s="1114">
        <f>COUNT(N$6:N$25)</f>
        <v>6</v>
      </c>
      <c r="O34" s="1115">
        <f>COUNT(O$6:O$25)</f>
        <v>6</v>
      </c>
      <c r="P34" s="1116">
        <f>COUNT(P$6:P$25)</f>
        <v>6</v>
      </c>
      <c r="Q34" s="1117">
        <f>COUNT(Q$6:Q$25)</f>
        <v>6</v>
      </c>
    </row>
    <row r="35" spans="1:17" ht="26.4" customHeight="1" x14ac:dyDescent="0.25">
      <c r="A35" s="1086"/>
      <c r="B35" s="532" t="s">
        <v>4</v>
      </c>
      <c r="C35" s="1464" t="s">
        <v>34</v>
      </c>
      <c r="D35" s="1464"/>
      <c r="E35" s="1464"/>
      <c r="F35" s="1464"/>
      <c r="G35" s="1464"/>
      <c r="H35" s="1464"/>
      <c r="I35" s="1464"/>
      <c r="J35" s="1464"/>
      <c r="K35" s="1464"/>
      <c r="L35" s="1464"/>
      <c r="M35" s="1465"/>
    </row>
    <row r="36" spans="1:17" x14ac:dyDescent="0.25">
      <c r="A36" s="1086"/>
      <c r="B36" s="557"/>
      <c r="C36" s="1462" t="s">
        <v>242</v>
      </c>
      <c r="D36" s="1462"/>
      <c r="E36" s="1462"/>
      <c r="F36" s="1462"/>
      <c r="G36" s="1462"/>
      <c r="H36" s="1462"/>
      <c r="I36" s="1462"/>
      <c r="J36" s="1462"/>
      <c r="K36" s="1462"/>
      <c r="L36" s="1462"/>
      <c r="M36" s="1463"/>
    </row>
    <row r="37" spans="1:17" ht="29.4" customHeight="1" thickBot="1" x14ac:dyDescent="0.3">
      <c r="A37" s="1086"/>
      <c r="B37" s="533" t="s">
        <v>5</v>
      </c>
      <c r="C37" s="1452" t="s">
        <v>214</v>
      </c>
      <c r="D37" s="1452"/>
      <c r="E37" s="1452"/>
      <c r="F37" s="1452"/>
      <c r="G37" s="1452"/>
      <c r="H37" s="1452"/>
      <c r="I37" s="1452"/>
      <c r="J37" s="1452"/>
      <c r="K37" s="1452"/>
      <c r="L37" s="1452"/>
      <c r="M37" s="1453"/>
    </row>
  </sheetData>
  <mergeCells count="24">
    <mergeCell ref="N4:Q4"/>
    <mergeCell ref="N5:O5"/>
    <mergeCell ref="P5:Q5"/>
    <mergeCell ref="J4:M4"/>
    <mergeCell ref="J5:K5"/>
    <mergeCell ref="L5:M5"/>
    <mergeCell ref="B4:E4"/>
    <mergeCell ref="F4:I4"/>
    <mergeCell ref="B5:B6"/>
    <mergeCell ref="C5:C6"/>
    <mergeCell ref="D5:D6"/>
    <mergeCell ref="E5:E6"/>
    <mergeCell ref="F5:G5"/>
    <mergeCell ref="H5:I5"/>
    <mergeCell ref="C37:M37"/>
    <mergeCell ref="B28:C28"/>
    <mergeCell ref="B29:C29"/>
    <mergeCell ref="B30:C30"/>
    <mergeCell ref="B31:C31"/>
    <mergeCell ref="B32:C32"/>
    <mergeCell ref="B33:C33"/>
    <mergeCell ref="B34:C34"/>
    <mergeCell ref="C36:M36"/>
    <mergeCell ref="C35:M35"/>
  </mergeCells>
  <printOptions horizontalCentered="1" verticalCentered="1"/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L156"/>
  <sheetViews>
    <sheetView workbookViewId="0">
      <pane xSplit="2" ySplit="9" topLeftCell="C123" activePane="bottomRight" state="frozen"/>
      <selection pane="topRight" activeCell="C1" sqref="C1"/>
      <selection pane="bottomLeft" activeCell="A10" sqref="A10"/>
      <selection pane="bottomRight" activeCell="F141" sqref="F141:L153"/>
    </sheetView>
  </sheetViews>
  <sheetFormatPr baseColWidth="10" defaultColWidth="11.5546875" defaultRowHeight="13.2" x14ac:dyDescent="0.25"/>
  <cols>
    <col min="1" max="1" width="7.109375" bestFit="1" customWidth="1"/>
    <col min="2" max="2" width="8" bestFit="1" customWidth="1"/>
    <col min="3" max="5" width="15.33203125" customWidth="1"/>
    <col min="6" max="12" width="8.44140625" customWidth="1"/>
  </cols>
  <sheetData>
    <row r="1" spans="1:12" x14ac:dyDescent="0.25">
      <c r="A1" s="631"/>
      <c r="B1" s="1136"/>
      <c r="C1" s="1169"/>
      <c r="D1" s="1176"/>
      <c r="E1" s="1177"/>
      <c r="F1" s="1148"/>
      <c r="G1" s="631"/>
      <c r="H1" s="631"/>
      <c r="I1" s="631"/>
      <c r="J1" s="631"/>
      <c r="K1" s="631"/>
      <c r="L1" s="1142"/>
    </row>
    <row r="2" spans="1:12" ht="27.6" x14ac:dyDescent="0.25">
      <c r="A2" s="1132">
        <f>[5]OUTT!$D$9</f>
        <v>0</v>
      </c>
      <c r="B2" s="1137"/>
      <c r="C2" s="1170" t="str">
        <f>OUTT!B2</f>
        <v>Pat. Vehíc. Nuevos</v>
      </c>
      <c r="D2" s="1178" t="str">
        <f>OUTT!C2</f>
        <v>Transf. Vehíc. Usadados</v>
      </c>
      <c r="E2" s="1179" t="str">
        <f>OUTT!D2</f>
        <v>Patentamientos de maquinaria</v>
      </c>
      <c r="F2" s="1149" t="s">
        <v>18</v>
      </c>
      <c r="G2" s="1150"/>
      <c r="H2" s="1150"/>
      <c r="I2" s="1151"/>
      <c r="J2" s="1150"/>
      <c r="K2" s="1150"/>
      <c r="L2" s="1152"/>
    </row>
    <row r="3" spans="1:12" x14ac:dyDescent="0.25">
      <c r="A3" s="631"/>
      <c r="B3" s="1136"/>
      <c r="C3" s="1171"/>
      <c r="D3" s="1180"/>
      <c r="E3" s="1181"/>
      <c r="F3" s="1148"/>
      <c r="G3" s="631"/>
      <c r="H3" s="631"/>
      <c r="I3" s="631"/>
      <c r="J3" s="631"/>
      <c r="K3" s="631"/>
      <c r="L3" s="1142"/>
    </row>
    <row r="4" spans="1:12" x14ac:dyDescent="0.25">
      <c r="A4" s="631"/>
      <c r="B4" s="1136"/>
      <c r="C4" s="1172"/>
      <c r="D4" s="1182"/>
      <c r="E4" s="1183"/>
      <c r="F4" s="1148"/>
      <c r="G4" s="631"/>
      <c r="H4" s="631"/>
      <c r="I4" s="631"/>
      <c r="J4" s="631"/>
      <c r="K4" s="631"/>
      <c r="L4" s="1142"/>
    </row>
    <row r="5" spans="1:12" x14ac:dyDescent="0.25">
      <c r="A5" s="1133">
        <f>COUNT(C9:C155)</f>
        <v>127</v>
      </c>
      <c r="B5" s="1138"/>
      <c r="C5" s="1173"/>
      <c r="D5" s="1184"/>
      <c r="E5" s="1185">
        <f>COUNT(E9:E154)</f>
        <v>95</v>
      </c>
      <c r="F5" s="1153"/>
      <c r="G5" s="1135"/>
      <c r="H5" s="1135"/>
      <c r="I5" s="1135"/>
      <c r="J5" s="1135"/>
      <c r="K5" s="1135"/>
      <c r="L5" s="1143"/>
    </row>
    <row r="6" spans="1:12" x14ac:dyDescent="0.25">
      <c r="A6" s="631"/>
      <c r="B6" s="1136"/>
      <c r="C6" s="1174"/>
      <c r="D6" s="1186"/>
      <c r="E6" s="1187"/>
      <c r="F6" s="1148"/>
      <c r="G6" s="631"/>
      <c r="H6" s="631"/>
      <c r="I6" s="631"/>
      <c r="J6" s="631"/>
      <c r="K6" s="631"/>
      <c r="L6" s="1142"/>
    </row>
    <row r="7" spans="1:12" x14ac:dyDescent="0.25">
      <c r="A7" s="631"/>
      <c r="B7" s="1136"/>
      <c r="C7" s="1169"/>
      <c r="D7" s="1188"/>
      <c r="E7" s="1177"/>
      <c r="F7" s="1154"/>
      <c r="G7" s="1139"/>
      <c r="H7" s="1139"/>
      <c r="I7" s="1139"/>
      <c r="J7" s="1139"/>
      <c r="K7" s="1139"/>
      <c r="L7" s="1155"/>
    </row>
    <row r="8" spans="1:12" x14ac:dyDescent="0.25">
      <c r="A8" s="631"/>
      <c r="B8" s="1136"/>
      <c r="C8" s="1169"/>
      <c r="D8" s="1188"/>
      <c r="E8" s="1177"/>
      <c r="F8" s="1148"/>
      <c r="G8" s="631"/>
      <c r="H8" s="631"/>
      <c r="I8" s="631"/>
      <c r="J8" s="631"/>
      <c r="K8" s="631"/>
      <c r="L8" s="1142"/>
    </row>
    <row r="9" spans="1:12" ht="21" thickBot="1" x14ac:dyDescent="0.3">
      <c r="A9" s="1167" t="s">
        <v>24</v>
      </c>
      <c r="B9" s="1168" t="str">
        <f>[5]OUTT!$D10</f>
        <v>PIB-LND</v>
      </c>
      <c r="C9" s="1175" t="str">
        <f>OUTT!$H10</f>
        <v>REGVN-LND</v>
      </c>
      <c r="D9" s="1189" t="str">
        <f>OUTT!$I$10</f>
        <v>REGVU-LND</v>
      </c>
      <c r="E9" s="1190" t="str">
        <f>OUTT!J10</f>
        <v>REMAQN-LND</v>
      </c>
      <c r="F9" s="1156">
        <v>-3</v>
      </c>
      <c r="G9" s="1140">
        <v>-2</v>
      </c>
      <c r="H9" s="1140">
        <v>-1</v>
      </c>
      <c r="I9" s="1140">
        <v>0</v>
      </c>
      <c r="J9" s="1140">
        <v>1</v>
      </c>
      <c r="K9" s="1140">
        <v>2</v>
      </c>
      <c r="L9" s="1157">
        <v>3</v>
      </c>
    </row>
    <row r="10" spans="1:12" x14ac:dyDescent="0.25">
      <c r="A10" s="1164">
        <v>1992.1</v>
      </c>
      <c r="B10" s="1162">
        <f>[5]OUTT!$D119</f>
        <v>2.1573255125939994E-2</v>
      </c>
      <c r="C10" s="1131"/>
      <c r="D10" s="1131"/>
      <c r="E10" s="1144"/>
      <c r="F10" s="1158"/>
      <c r="G10" s="1141"/>
      <c r="H10" s="1141"/>
      <c r="I10" s="1141"/>
      <c r="J10" s="1141"/>
      <c r="K10" s="1141"/>
      <c r="L10" s="1159"/>
    </row>
    <row r="11" spans="1:12" x14ac:dyDescent="0.25">
      <c r="A11" s="1164">
        <v>1992.2</v>
      </c>
      <c r="B11" s="1162">
        <f>[5]OUTT!$D120</f>
        <v>2.7847069955415193E-2</v>
      </c>
      <c r="C11" s="1131"/>
      <c r="D11" s="1131"/>
      <c r="E11" s="1144"/>
      <c r="F11" s="1158"/>
      <c r="G11" s="1141"/>
      <c r="H11" s="1141"/>
      <c r="I11" s="1141"/>
      <c r="J11" s="1141"/>
      <c r="K11" s="1141"/>
      <c r="L11" s="1159"/>
    </row>
    <row r="12" spans="1:12" x14ac:dyDescent="0.25">
      <c r="A12" s="1164">
        <v>1992.3</v>
      </c>
      <c r="B12" s="1162">
        <f>[5]OUTT!$D121</f>
        <v>1.4503695874061862E-3</v>
      </c>
      <c r="C12" s="1131"/>
      <c r="D12" s="1131"/>
      <c r="E12" s="1144"/>
      <c r="F12" s="1158"/>
      <c r="G12" s="1141"/>
      <c r="H12" s="1141"/>
      <c r="I12" s="1141"/>
      <c r="J12" s="1141"/>
      <c r="K12" s="1141"/>
      <c r="L12" s="1159"/>
    </row>
    <row r="13" spans="1:12" x14ac:dyDescent="0.25">
      <c r="A13" s="1164">
        <v>1992.4</v>
      </c>
      <c r="B13" s="1162">
        <f>[5]OUTT!$D122</f>
        <v>-9.3830558986596202E-3</v>
      </c>
      <c r="C13" s="1131"/>
      <c r="D13" s="1131"/>
      <c r="E13" s="1144"/>
      <c r="F13" s="1158"/>
      <c r="G13" s="1141"/>
      <c r="H13" s="1141"/>
      <c r="I13" s="1141"/>
      <c r="J13" s="1141"/>
      <c r="K13" s="1141"/>
      <c r="L13" s="1159"/>
    </row>
    <row r="14" spans="1:12" x14ac:dyDescent="0.25">
      <c r="A14" s="1164">
        <v>1993.1</v>
      </c>
      <c r="B14" s="1162">
        <f>[5]OUTT!$D123</f>
        <v>2.1391117491679879E-2</v>
      </c>
      <c r="C14" s="1131"/>
      <c r="D14" s="1131"/>
      <c r="E14" s="1145"/>
      <c r="F14" s="1160"/>
      <c r="G14" s="1131"/>
      <c r="H14" s="1131"/>
      <c r="I14" s="1131"/>
      <c r="J14" s="1131"/>
      <c r="K14" s="1131"/>
      <c r="L14" s="1161"/>
    </row>
    <row r="15" spans="1:12" x14ac:dyDescent="0.25">
      <c r="A15" s="1164">
        <v>1993.2</v>
      </c>
      <c r="B15" s="1162">
        <f>[5]OUTT!$D124</f>
        <v>1.8308156810720178E-2</v>
      </c>
      <c r="C15" s="1131"/>
      <c r="D15" s="1131"/>
      <c r="E15" s="1145"/>
      <c r="F15" s="1160"/>
      <c r="G15" s="1131"/>
      <c r="H15" s="1131"/>
      <c r="I15" s="1131"/>
      <c r="J15" s="1131"/>
      <c r="K15" s="1131"/>
      <c r="L15" s="1161"/>
    </row>
    <row r="16" spans="1:12" x14ac:dyDescent="0.25">
      <c r="A16" s="1164">
        <v>1993.3</v>
      </c>
      <c r="B16" s="1162">
        <f>[5]OUTT!$D125</f>
        <v>1.5893826143669187E-2</v>
      </c>
      <c r="C16" s="1131"/>
      <c r="D16" s="1131"/>
      <c r="E16" s="1145"/>
      <c r="F16" s="1160"/>
      <c r="G16" s="1131"/>
      <c r="H16" s="1131"/>
      <c r="I16" s="1131"/>
      <c r="J16" s="1131"/>
      <c r="K16" s="1131"/>
      <c r="L16" s="1161"/>
    </row>
    <row r="17" spans="1:12" x14ac:dyDescent="0.25">
      <c r="A17" s="1164">
        <v>1993.4</v>
      </c>
      <c r="B17" s="1162">
        <f>[5]OUTT!$D126</f>
        <v>1.1854237810545953E-2</v>
      </c>
      <c r="C17" s="1131"/>
      <c r="D17" s="1131"/>
      <c r="E17" s="1145"/>
      <c r="F17" s="1160"/>
      <c r="G17" s="1131"/>
      <c r="H17" s="1131"/>
      <c r="I17" s="1131"/>
      <c r="J17" s="1131"/>
      <c r="K17" s="1131"/>
      <c r="L17" s="1161"/>
    </row>
    <row r="18" spans="1:12" x14ac:dyDescent="0.25">
      <c r="A18" s="1164">
        <v>1994.1</v>
      </c>
      <c r="B18" s="1162">
        <f>[5]OUTT!$D127</f>
        <v>2.2166281483983141E-2</v>
      </c>
      <c r="C18" s="1131"/>
      <c r="D18" s="1131"/>
      <c r="E18" s="1145"/>
      <c r="F18" s="1160"/>
      <c r="G18" s="1131"/>
      <c r="H18" s="1131"/>
      <c r="I18" s="1131"/>
      <c r="J18" s="1131"/>
      <c r="K18" s="1131"/>
      <c r="L18" s="1161"/>
    </row>
    <row r="19" spans="1:12" x14ac:dyDescent="0.25">
      <c r="A19" s="1165">
        <v>1994.2</v>
      </c>
      <c r="B19" s="1162">
        <f>[5]OUTT!$D128</f>
        <v>1.2942742485719805E-2</v>
      </c>
      <c r="C19" s="1131">
        <f>OUTT!$H12</f>
        <v>8.1146810005536807E-2</v>
      </c>
      <c r="D19" s="1131">
        <f>OUTT!$I12</f>
        <v>-6.2391971357850906E-2</v>
      </c>
      <c r="E19" s="1145"/>
      <c r="F19" s="1160">
        <f t="shared" ref="F19:F82" si="0">$B22</f>
        <v>-1.5231272652560079E-2</v>
      </c>
      <c r="G19" s="1131">
        <f t="shared" ref="G19:G82" si="1">$B21</f>
        <v>9.891138944590594E-3</v>
      </c>
      <c r="H19" s="1131">
        <f t="shared" ref="H19:H82" si="2">$B20</f>
        <v>5.9522787347034978E-3</v>
      </c>
      <c r="I19" s="1131">
        <f t="shared" ref="I19:I82" si="3">$B19</f>
        <v>1.2942742485719805E-2</v>
      </c>
      <c r="J19" s="1131">
        <f t="shared" ref="J19:J82" si="4">$B18</f>
        <v>2.2166281483983141E-2</v>
      </c>
      <c r="K19" s="1131">
        <f t="shared" ref="K19:K82" si="5">$B17</f>
        <v>1.1854237810545953E-2</v>
      </c>
      <c r="L19" s="1161">
        <f t="shared" ref="L19:L82" si="6">$B16</f>
        <v>1.5893826143669187E-2</v>
      </c>
    </row>
    <row r="20" spans="1:12" x14ac:dyDescent="0.25">
      <c r="A20" s="1164">
        <v>1994.3</v>
      </c>
      <c r="B20" s="1162">
        <f>[5]OUTT!$D129</f>
        <v>5.9522787347034978E-3</v>
      </c>
      <c r="C20" s="1131">
        <f>OUTT!$H13</f>
        <v>6.5662885449742525E-2</v>
      </c>
      <c r="D20" s="1131">
        <f>OUTT!$I13</f>
        <v>-2.1336320466398107E-2</v>
      </c>
      <c r="E20" s="1145"/>
      <c r="F20" s="1160">
        <f t="shared" si="0"/>
        <v>-3.7099805310408129E-2</v>
      </c>
      <c r="G20" s="1131">
        <f t="shared" si="1"/>
        <v>-1.5231272652560079E-2</v>
      </c>
      <c r="H20" s="1131">
        <f t="shared" si="2"/>
        <v>9.891138944590594E-3</v>
      </c>
      <c r="I20" s="1131">
        <f t="shared" si="3"/>
        <v>5.9522787347034978E-3</v>
      </c>
      <c r="J20" s="1131">
        <f t="shared" si="4"/>
        <v>1.2942742485719805E-2</v>
      </c>
      <c r="K20" s="1131">
        <f t="shared" si="5"/>
        <v>2.2166281483983141E-2</v>
      </c>
      <c r="L20" s="1161">
        <f t="shared" si="6"/>
        <v>1.1854237810545953E-2</v>
      </c>
    </row>
    <row r="21" spans="1:12" x14ac:dyDescent="0.25">
      <c r="A21" s="1164">
        <v>1994.4</v>
      </c>
      <c r="B21" s="1162">
        <f>[5]OUTT!$D130</f>
        <v>9.891138944590594E-3</v>
      </c>
      <c r="C21" s="1131">
        <f>OUTT!$H14</f>
        <v>-5.346916014300529E-2</v>
      </c>
      <c r="D21" s="1131">
        <f>OUTT!$I14</f>
        <v>2.23414091640457E-2</v>
      </c>
      <c r="E21" s="1145"/>
      <c r="F21" s="1160">
        <f t="shared" si="0"/>
        <v>-9.3492758418296518E-3</v>
      </c>
      <c r="G21" s="1131">
        <f t="shared" si="1"/>
        <v>-3.7099805310408129E-2</v>
      </c>
      <c r="H21" s="1131">
        <f t="shared" si="2"/>
        <v>-1.5231272652560079E-2</v>
      </c>
      <c r="I21" s="1131">
        <f t="shared" si="3"/>
        <v>9.891138944590594E-3</v>
      </c>
      <c r="J21" s="1131">
        <f t="shared" si="4"/>
        <v>5.9522787347034978E-3</v>
      </c>
      <c r="K21" s="1131">
        <f t="shared" si="5"/>
        <v>1.2942742485719805E-2</v>
      </c>
      <c r="L21" s="1161">
        <f t="shared" si="6"/>
        <v>2.2166281483983141E-2</v>
      </c>
    </row>
    <row r="22" spans="1:12" x14ac:dyDescent="0.25">
      <c r="A22" s="1164">
        <v>1995.1</v>
      </c>
      <c r="B22" s="1162">
        <f>[5]OUTT!$D131</f>
        <v>-1.5231272652560079E-2</v>
      </c>
      <c r="C22" s="1131">
        <f>OUTT!$H15</f>
        <v>-5.6437691780759636E-2</v>
      </c>
      <c r="D22" s="1131">
        <f>OUTT!$I15</f>
        <v>-9.1119726697190373E-2</v>
      </c>
      <c r="E22" s="1145"/>
      <c r="F22" s="1160">
        <f t="shared" si="0"/>
        <v>1.1439746008123919E-2</v>
      </c>
      <c r="G22" s="1131">
        <f t="shared" si="1"/>
        <v>-9.3492758418296518E-3</v>
      </c>
      <c r="H22" s="1131">
        <f t="shared" si="2"/>
        <v>-3.7099805310408129E-2</v>
      </c>
      <c r="I22" s="1131">
        <f t="shared" si="3"/>
        <v>-1.5231272652560079E-2</v>
      </c>
      <c r="J22" s="1131">
        <f t="shared" si="4"/>
        <v>9.891138944590594E-3</v>
      </c>
      <c r="K22" s="1131">
        <f t="shared" si="5"/>
        <v>5.9522787347034978E-3</v>
      </c>
      <c r="L22" s="1161">
        <f t="shared" si="6"/>
        <v>1.2942742485719805E-2</v>
      </c>
    </row>
    <row r="23" spans="1:12" x14ac:dyDescent="0.25">
      <c r="A23" s="1164">
        <v>1995.2</v>
      </c>
      <c r="B23" s="1162">
        <f>[5]OUTT!$D132</f>
        <v>-3.7099805310408129E-2</v>
      </c>
      <c r="C23" s="1131">
        <f>OUTT!$H16</f>
        <v>-0.19052970411928527</v>
      </c>
      <c r="D23" s="1131">
        <f>OUTT!$I16</f>
        <v>-5.497688499631348E-2</v>
      </c>
      <c r="E23" s="1145"/>
      <c r="F23" s="1160">
        <f t="shared" si="0"/>
        <v>3.0277179183986647E-2</v>
      </c>
      <c r="G23" s="1131">
        <f t="shared" si="1"/>
        <v>1.1439746008123919E-2</v>
      </c>
      <c r="H23" s="1131">
        <f t="shared" si="2"/>
        <v>-9.3492758418296518E-3</v>
      </c>
      <c r="I23" s="1131">
        <f t="shared" si="3"/>
        <v>-3.7099805310408129E-2</v>
      </c>
      <c r="J23" s="1131">
        <f t="shared" si="4"/>
        <v>-1.5231272652560079E-2</v>
      </c>
      <c r="K23" s="1131">
        <f t="shared" si="5"/>
        <v>9.891138944590594E-3</v>
      </c>
      <c r="L23" s="1161">
        <f t="shared" si="6"/>
        <v>5.9522787347034978E-3</v>
      </c>
    </row>
    <row r="24" spans="1:12" x14ac:dyDescent="0.25">
      <c r="A24" s="1164">
        <v>1995.3</v>
      </c>
      <c r="B24" s="1162">
        <f>[5]OUTT!$D133</f>
        <v>-9.3492758418296518E-3</v>
      </c>
      <c r="C24" s="1131">
        <f>OUTT!$H17</f>
        <v>-0.13750273414437686</v>
      </c>
      <c r="D24" s="1131">
        <f>OUTT!$I17</f>
        <v>2.0091125231266993E-2</v>
      </c>
      <c r="E24" s="1145"/>
      <c r="F24" s="1160">
        <f t="shared" si="0"/>
        <v>1.7251885293962488E-2</v>
      </c>
      <c r="G24" s="1131">
        <f t="shared" si="1"/>
        <v>3.0277179183986647E-2</v>
      </c>
      <c r="H24" s="1131">
        <f t="shared" si="2"/>
        <v>1.1439746008123919E-2</v>
      </c>
      <c r="I24" s="1131">
        <f t="shared" si="3"/>
        <v>-9.3492758418296518E-3</v>
      </c>
      <c r="J24" s="1131">
        <f t="shared" si="4"/>
        <v>-3.7099805310408129E-2</v>
      </c>
      <c r="K24" s="1131">
        <f t="shared" si="5"/>
        <v>-1.5231272652560079E-2</v>
      </c>
      <c r="L24" s="1161">
        <f t="shared" si="6"/>
        <v>9.891138944590594E-3</v>
      </c>
    </row>
    <row r="25" spans="1:12" x14ac:dyDescent="0.25">
      <c r="A25" s="1164">
        <v>1995.4</v>
      </c>
      <c r="B25" s="1162">
        <f>[5]OUTT!$D134</f>
        <v>1.1439746008123919E-2</v>
      </c>
      <c r="C25" s="1131">
        <f>OUTT!$H18</f>
        <v>-2.1404024437463143E-2</v>
      </c>
      <c r="D25" s="1131">
        <f>OUTT!$I18</f>
        <v>5.9804376918225266E-2</v>
      </c>
      <c r="E25" s="1145"/>
      <c r="F25" s="1160">
        <f t="shared" si="0"/>
        <v>2.1167889202807544E-2</v>
      </c>
      <c r="G25" s="1131">
        <f t="shared" si="1"/>
        <v>1.7251885293962488E-2</v>
      </c>
      <c r="H25" s="1131">
        <f t="shared" si="2"/>
        <v>3.0277179183986647E-2</v>
      </c>
      <c r="I25" s="1131">
        <f t="shared" si="3"/>
        <v>1.1439746008123919E-2</v>
      </c>
      <c r="J25" s="1131">
        <f t="shared" si="4"/>
        <v>-9.3492758418296518E-3</v>
      </c>
      <c r="K25" s="1131">
        <f t="shared" si="5"/>
        <v>-3.7099805310408129E-2</v>
      </c>
      <c r="L25" s="1161">
        <f t="shared" si="6"/>
        <v>-1.5231272652560079E-2</v>
      </c>
    </row>
    <row r="26" spans="1:12" x14ac:dyDescent="0.25">
      <c r="A26" s="1164">
        <v>1996.1</v>
      </c>
      <c r="B26" s="1162">
        <f>[5]OUTT!$D135</f>
        <v>3.0277179183986647E-2</v>
      </c>
      <c r="C26" s="1131">
        <f>OUTT!$H19</f>
        <v>4.6536591187001264E-2</v>
      </c>
      <c r="D26" s="1131">
        <f>OUTT!$I19</f>
        <v>8.8781974669724484E-2</v>
      </c>
      <c r="E26" s="1145"/>
      <c r="F26" s="1160">
        <f t="shared" si="0"/>
        <v>1.9875432083146904E-2</v>
      </c>
      <c r="G26" s="1131">
        <f t="shared" si="1"/>
        <v>2.1167889202807544E-2</v>
      </c>
      <c r="H26" s="1131">
        <f t="shared" si="2"/>
        <v>1.7251885293962488E-2</v>
      </c>
      <c r="I26" s="1131">
        <f t="shared" si="3"/>
        <v>3.0277179183986647E-2</v>
      </c>
      <c r="J26" s="1131">
        <f t="shared" si="4"/>
        <v>1.1439746008123919E-2</v>
      </c>
      <c r="K26" s="1131">
        <f t="shared" si="5"/>
        <v>-9.3492758418296518E-3</v>
      </c>
      <c r="L26" s="1161">
        <f t="shared" si="6"/>
        <v>-3.7099805310408129E-2</v>
      </c>
    </row>
    <row r="27" spans="1:12" x14ac:dyDescent="0.25">
      <c r="A27" s="1164">
        <v>1996.2</v>
      </c>
      <c r="B27" s="1162">
        <f>[5]OUTT!$D136</f>
        <v>1.7251885293962488E-2</v>
      </c>
      <c r="C27" s="1131">
        <f>OUTT!$H20</f>
        <v>8.3538990356401222E-2</v>
      </c>
      <c r="D27" s="1131">
        <f>OUTT!$I20</f>
        <v>1.7736919697663112E-2</v>
      </c>
      <c r="E27" s="1145"/>
      <c r="F27" s="1160">
        <f t="shared" si="0"/>
        <v>2.2198452328849427E-2</v>
      </c>
      <c r="G27" s="1131">
        <f t="shared" si="1"/>
        <v>1.9875432083146904E-2</v>
      </c>
      <c r="H27" s="1131">
        <f t="shared" si="2"/>
        <v>2.1167889202807544E-2</v>
      </c>
      <c r="I27" s="1131">
        <f t="shared" si="3"/>
        <v>1.7251885293962488E-2</v>
      </c>
      <c r="J27" s="1131">
        <f t="shared" si="4"/>
        <v>3.0277179183986647E-2</v>
      </c>
      <c r="K27" s="1131">
        <f t="shared" si="5"/>
        <v>1.1439746008123919E-2</v>
      </c>
      <c r="L27" s="1161">
        <f t="shared" si="6"/>
        <v>-9.3492758418296518E-3</v>
      </c>
    </row>
    <row r="28" spans="1:12" x14ac:dyDescent="0.25">
      <c r="A28" s="1164">
        <v>1996.3</v>
      </c>
      <c r="B28" s="1162">
        <f>[5]OUTT!$D137</f>
        <v>2.1167889202807544E-2</v>
      </c>
      <c r="C28" s="1131">
        <f>OUTT!$H21</f>
        <v>-3.7144520714748275E-2</v>
      </c>
      <c r="D28" s="1131">
        <f>OUTT!$I21</f>
        <v>-3.0324823613564256E-2</v>
      </c>
      <c r="E28" s="1145"/>
      <c r="F28" s="1160">
        <f t="shared" si="0"/>
        <v>1.2744302143842035E-2</v>
      </c>
      <c r="G28" s="1131">
        <f t="shared" si="1"/>
        <v>2.2198452328849427E-2</v>
      </c>
      <c r="H28" s="1131">
        <f t="shared" si="2"/>
        <v>1.9875432083146904E-2</v>
      </c>
      <c r="I28" s="1131">
        <f t="shared" si="3"/>
        <v>2.1167889202807544E-2</v>
      </c>
      <c r="J28" s="1131">
        <f t="shared" si="4"/>
        <v>1.7251885293962488E-2</v>
      </c>
      <c r="K28" s="1131">
        <f t="shared" si="5"/>
        <v>3.0277179183986647E-2</v>
      </c>
      <c r="L28" s="1161">
        <f t="shared" si="6"/>
        <v>1.1439746008123919E-2</v>
      </c>
    </row>
    <row r="29" spans="1:12" x14ac:dyDescent="0.25">
      <c r="A29" s="1164">
        <v>1996.4</v>
      </c>
      <c r="B29" s="1162">
        <f>[5]OUTT!$D138</f>
        <v>1.9875432083146904E-2</v>
      </c>
      <c r="C29" s="1131">
        <f>OUTT!$H22</f>
        <v>3.0896740752874408E-2</v>
      </c>
      <c r="D29" s="1131">
        <f>OUTT!$I22</f>
        <v>-2.8309386093856581E-2</v>
      </c>
      <c r="E29" s="1145"/>
      <c r="F29" s="1160">
        <f t="shared" si="0"/>
        <v>2.6250470614861854E-2</v>
      </c>
      <c r="G29" s="1131">
        <f t="shared" si="1"/>
        <v>1.2744302143842035E-2</v>
      </c>
      <c r="H29" s="1131">
        <f t="shared" si="2"/>
        <v>2.2198452328849427E-2</v>
      </c>
      <c r="I29" s="1131">
        <f t="shared" si="3"/>
        <v>1.9875432083146904E-2</v>
      </c>
      <c r="J29" s="1131">
        <f t="shared" si="4"/>
        <v>2.1167889202807544E-2</v>
      </c>
      <c r="K29" s="1131">
        <f t="shared" si="5"/>
        <v>1.7251885293962488E-2</v>
      </c>
      <c r="L29" s="1161">
        <f t="shared" si="6"/>
        <v>3.0277179183986647E-2</v>
      </c>
    </row>
    <row r="30" spans="1:12" x14ac:dyDescent="0.25">
      <c r="A30" s="1164">
        <v>1997.1</v>
      </c>
      <c r="B30" s="1162">
        <f>[5]OUTT!$D139</f>
        <v>2.2198452328849427E-2</v>
      </c>
      <c r="C30" s="1131">
        <f>OUTT!$H23</f>
        <v>2.7191432164118901E-2</v>
      </c>
      <c r="D30" s="1131">
        <f>OUTT!$I23</f>
        <v>0.11776512323225763</v>
      </c>
      <c r="E30" s="1145"/>
      <c r="F30" s="1160">
        <f t="shared" si="0"/>
        <v>1.3211580230535702E-2</v>
      </c>
      <c r="G30" s="1131">
        <f t="shared" si="1"/>
        <v>2.6250470614861854E-2</v>
      </c>
      <c r="H30" s="1131">
        <f t="shared" si="2"/>
        <v>1.2744302143842035E-2</v>
      </c>
      <c r="I30" s="1131">
        <f t="shared" si="3"/>
        <v>2.2198452328849427E-2</v>
      </c>
      <c r="J30" s="1131">
        <f t="shared" si="4"/>
        <v>1.9875432083146904E-2</v>
      </c>
      <c r="K30" s="1131">
        <f t="shared" si="5"/>
        <v>2.1167889202807544E-2</v>
      </c>
      <c r="L30" s="1161">
        <f t="shared" si="6"/>
        <v>1.7251885293962488E-2</v>
      </c>
    </row>
    <row r="31" spans="1:12" x14ac:dyDescent="0.25">
      <c r="A31" s="1164">
        <v>1997.2</v>
      </c>
      <c r="B31" s="1162">
        <f>[5]OUTT!$D140</f>
        <v>1.2744302143842035E-2</v>
      </c>
      <c r="C31" s="1131">
        <f>OUTT!$H24</f>
        <v>0.1011455757851385</v>
      </c>
      <c r="D31" s="1131">
        <f>OUTT!$I24</f>
        <v>5.1436924069540702E-2</v>
      </c>
      <c r="E31" s="1145"/>
      <c r="F31" s="1160">
        <f t="shared" si="0"/>
        <v>7.1771544201730819E-3</v>
      </c>
      <c r="G31" s="1131">
        <f t="shared" si="1"/>
        <v>1.3211580230535702E-2</v>
      </c>
      <c r="H31" s="1131">
        <f t="shared" si="2"/>
        <v>2.6250470614861854E-2</v>
      </c>
      <c r="I31" s="1131">
        <f t="shared" si="3"/>
        <v>1.2744302143842035E-2</v>
      </c>
      <c r="J31" s="1131">
        <f t="shared" si="4"/>
        <v>2.2198452328849427E-2</v>
      </c>
      <c r="K31" s="1131">
        <f t="shared" si="5"/>
        <v>1.9875432083146904E-2</v>
      </c>
      <c r="L31" s="1161">
        <f t="shared" si="6"/>
        <v>2.1167889202807544E-2</v>
      </c>
    </row>
    <row r="32" spans="1:12" x14ac:dyDescent="0.25">
      <c r="A32" s="1164">
        <v>1997.3</v>
      </c>
      <c r="B32" s="1162">
        <f>[5]OUTT!$D141</f>
        <v>2.6250470614861854E-2</v>
      </c>
      <c r="C32" s="1131">
        <f>OUTT!$H25</f>
        <v>5.8664473398287065E-2</v>
      </c>
      <c r="D32" s="1131">
        <f>OUTT!$I25</f>
        <v>4.0576277968211727E-3</v>
      </c>
      <c r="E32" s="1145"/>
      <c r="F32" s="1160">
        <f t="shared" si="0"/>
        <v>1.7371567509094632E-2</v>
      </c>
      <c r="G32" s="1131">
        <f t="shared" si="1"/>
        <v>7.1771544201730819E-3</v>
      </c>
      <c r="H32" s="1131">
        <f t="shared" si="2"/>
        <v>1.3211580230535702E-2</v>
      </c>
      <c r="I32" s="1131">
        <f t="shared" si="3"/>
        <v>2.6250470614861854E-2</v>
      </c>
      <c r="J32" s="1131">
        <f t="shared" si="4"/>
        <v>1.2744302143842035E-2</v>
      </c>
      <c r="K32" s="1131">
        <f t="shared" si="5"/>
        <v>2.2198452328849427E-2</v>
      </c>
      <c r="L32" s="1161">
        <f t="shared" si="6"/>
        <v>1.9875432083146904E-2</v>
      </c>
    </row>
    <row r="33" spans="1:12" x14ac:dyDescent="0.25">
      <c r="A33" s="1164">
        <v>1997.4</v>
      </c>
      <c r="B33" s="1162">
        <f>[5]OUTT!$D142</f>
        <v>1.3211580230535702E-2</v>
      </c>
      <c r="C33" s="1131">
        <f>OUTT!$H26</f>
        <v>1.4063601713648843E-2</v>
      </c>
      <c r="D33" s="1131">
        <f>OUTT!$I26</f>
        <v>9.2228686344005162E-2</v>
      </c>
      <c r="E33" s="1145"/>
      <c r="F33" s="1160">
        <f t="shared" si="0"/>
        <v>-5.1593890229053585E-3</v>
      </c>
      <c r="G33" s="1131">
        <f t="shared" si="1"/>
        <v>1.7371567509094632E-2</v>
      </c>
      <c r="H33" s="1131">
        <f t="shared" si="2"/>
        <v>7.1771544201730819E-3</v>
      </c>
      <c r="I33" s="1131">
        <f t="shared" si="3"/>
        <v>1.3211580230535702E-2</v>
      </c>
      <c r="J33" s="1131">
        <f t="shared" si="4"/>
        <v>2.6250470614861854E-2</v>
      </c>
      <c r="K33" s="1131">
        <f t="shared" si="5"/>
        <v>1.2744302143842035E-2</v>
      </c>
      <c r="L33" s="1161">
        <f t="shared" si="6"/>
        <v>2.2198452328849427E-2</v>
      </c>
    </row>
    <row r="34" spans="1:12" x14ac:dyDescent="0.25">
      <c r="A34" s="1164">
        <v>1998.1</v>
      </c>
      <c r="B34" s="1162">
        <f>[5]OUTT!$D143</f>
        <v>7.1771544201730819E-3</v>
      </c>
      <c r="C34" s="1131">
        <f>OUTT!$H27</f>
        <v>0.1082539152818871</v>
      </c>
      <c r="D34" s="1131">
        <f>OUTT!$I27</f>
        <v>-7.2182509770639669E-3</v>
      </c>
      <c r="E34" s="1145"/>
      <c r="F34" s="1160">
        <f t="shared" si="0"/>
        <v>-2.3186582975517567E-2</v>
      </c>
      <c r="G34" s="1131">
        <f t="shared" si="1"/>
        <v>-5.1593890229053585E-3</v>
      </c>
      <c r="H34" s="1131">
        <f t="shared" si="2"/>
        <v>1.7371567509094632E-2</v>
      </c>
      <c r="I34" s="1131">
        <f t="shared" si="3"/>
        <v>7.1771544201730819E-3</v>
      </c>
      <c r="J34" s="1131">
        <f t="shared" si="4"/>
        <v>1.3211580230535702E-2</v>
      </c>
      <c r="K34" s="1131">
        <f t="shared" si="5"/>
        <v>2.6250470614861854E-2</v>
      </c>
      <c r="L34" s="1161">
        <f t="shared" si="6"/>
        <v>1.2744302143842035E-2</v>
      </c>
    </row>
    <row r="35" spans="1:12" x14ac:dyDescent="0.25">
      <c r="A35" s="1164">
        <v>1998.2</v>
      </c>
      <c r="B35" s="1162">
        <f>[5]OUTT!$D144</f>
        <v>1.7371567509094632E-2</v>
      </c>
      <c r="C35" s="1131">
        <f>OUTT!$H28</f>
        <v>2.2128601406656401E-2</v>
      </c>
      <c r="D35" s="1131">
        <f>OUTT!$I28</f>
        <v>-2.0861387588023916E-2</v>
      </c>
      <c r="E35" s="1145"/>
      <c r="F35" s="1160">
        <f t="shared" si="0"/>
        <v>-1.1257843570941617E-2</v>
      </c>
      <c r="G35" s="1131">
        <f t="shared" si="1"/>
        <v>-2.3186582975517567E-2</v>
      </c>
      <c r="H35" s="1131">
        <f t="shared" si="2"/>
        <v>-5.1593890229053585E-3</v>
      </c>
      <c r="I35" s="1131">
        <f t="shared" si="3"/>
        <v>1.7371567509094632E-2</v>
      </c>
      <c r="J35" s="1131">
        <f t="shared" si="4"/>
        <v>7.1771544201730819E-3</v>
      </c>
      <c r="K35" s="1131">
        <f t="shared" si="5"/>
        <v>1.3211580230535702E-2</v>
      </c>
      <c r="L35" s="1161">
        <f t="shared" si="6"/>
        <v>2.6250470614861854E-2</v>
      </c>
    </row>
    <row r="36" spans="1:12" x14ac:dyDescent="0.25">
      <c r="A36" s="1164">
        <v>1998.3</v>
      </c>
      <c r="B36" s="1162">
        <f>[5]OUTT!$D145</f>
        <v>-5.1593890229053585E-3</v>
      </c>
      <c r="C36" s="1131">
        <f>OUTT!$H29</f>
        <v>-7.9089208468131389E-2</v>
      </c>
      <c r="D36" s="1131">
        <f>OUTT!$I29</f>
        <v>-2.1333211436179056E-2</v>
      </c>
      <c r="E36" s="1145"/>
      <c r="F36" s="1160">
        <f t="shared" si="0"/>
        <v>-1.4830200850692421E-2</v>
      </c>
      <c r="G36" s="1131">
        <f t="shared" si="1"/>
        <v>-1.1257843570941617E-2</v>
      </c>
      <c r="H36" s="1131">
        <f t="shared" si="2"/>
        <v>-2.3186582975517567E-2</v>
      </c>
      <c r="I36" s="1131">
        <f t="shared" si="3"/>
        <v>-5.1593890229053585E-3</v>
      </c>
      <c r="J36" s="1131">
        <f t="shared" si="4"/>
        <v>1.7371567509094632E-2</v>
      </c>
      <c r="K36" s="1131">
        <f t="shared" si="5"/>
        <v>7.1771544201730819E-3</v>
      </c>
      <c r="L36" s="1161">
        <f t="shared" si="6"/>
        <v>1.3211580230535702E-2</v>
      </c>
    </row>
    <row r="37" spans="1:12" x14ac:dyDescent="0.25">
      <c r="A37" s="1164">
        <v>1998.4</v>
      </c>
      <c r="B37" s="1162">
        <f>[5]OUTT!$D146</f>
        <v>-2.3186582975517567E-2</v>
      </c>
      <c r="C37" s="1131">
        <f>OUTT!$H30</f>
        <v>-0.17211905264775673</v>
      </c>
      <c r="D37" s="1131">
        <f>OUTT!$I30</f>
        <v>-6.8688043634400842E-2</v>
      </c>
      <c r="E37" s="1145"/>
      <c r="F37" s="1160">
        <f t="shared" si="0"/>
        <v>-1.7232531924165073E-3</v>
      </c>
      <c r="G37" s="1131">
        <f t="shared" si="1"/>
        <v>-1.4830200850692421E-2</v>
      </c>
      <c r="H37" s="1131">
        <f t="shared" si="2"/>
        <v>-1.1257843570941617E-2</v>
      </c>
      <c r="I37" s="1131">
        <f t="shared" si="3"/>
        <v>-2.3186582975517567E-2</v>
      </c>
      <c r="J37" s="1131">
        <f t="shared" si="4"/>
        <v>-5.1593890229053585E-3</v>
      </c>
      <c r="K37" s="1131">
        <f t="shared" si="5"/>
        <v>1.7371567509094632E-2</v>
      </c>
      <c r="L37" s="1161">
        <f t="shared" si="6"/>
        <v>7.1771544201730819E-3</v>
      </c>
    </row>
    <row r="38" spans="1:12" x14ac:dyDescent="0.25">
      <c r="A38" s="1164">
        <v>1999.1</v>
      </c>
      <c r="B38" s="1162">
        <f>[5]OUTT!$D147</f>
        <v>-1.1257843570941617E-2</v>
      </c>
      <c r="C38" s="1131">
        <f>OUTT!$H31</f>
        <v>-2.6932658648343377E-2</v>
      </c>
      <c r="D38" s="1131">
        <f>OUTT!$I31</f>
        <v>-3.2982704125776863E-3</v>
      </c>
      <c r="E38" s="1145"/>
      <c r="F38" s="1160">
        <f t="shared" si="0"/>
        <v>1.9287421635333146E-2</v>
      </c>
      <c r="G38" s="1131">
        <f t="shared" si="1"/>
        <v>-1.7232531924165073E-3</v>
      </c>
      <c r="H38" s="1131">
        <f t="shared" si="2"/>
        <v>-1.4830200850692421E-2</v>
      </c>
      <c r="I38" s="1131">
        <f t="shared" si="3"/>
        <v>-1.1257843570941617E-2</v>
      </c>
      <c r="J38" s="1131">
        <f t="shared" si="4"/>
        <v>-2.3186582975517567E-2</v>
      </c>
      <c r="K38" s="1131">
        <f t="shared" si="5"/>
        <v>-5.1593890229053585E-3</v>
      </c>
      <c r="L38" s="1161">
        <f t="shared" si="6"/>
        <v>1.7371567509094632E-2</v>
      </c>
    </row>
    <row r="39" spans="1:12" x14ac:dyDescent="0.25">
      <c r="A39" s="1164">
        <v>1999.2</v>
      </c>
      <c r="B39" s="1162">
        <f>[5]OUTT!$D148</f>
        <v>-1.4830200850692421E-2</v>
      </c>
      <c r="C39" s="1131">
        <f>OUTT!$H32</f>
        <v>-0.1025580977492071</v>
      </c>
      <c r="D39" s="1131">
        <f>OUTT!$I32</f>
        <v>0.16896796094782651</v>
      </c>
      <c r="E39" s="1145"/>
      <c r="F39" s="1160">
        <f t="shared" si="0"/>
        <v>-1.9056840217501758E-3</v>
      </c>
      <c r="G39" s="1131">
        <f t="shared" si="1"/>
        <v>1.9287421635333146E-2</v>
      </c>
      <c r="H39" s="1131">
        <f t="shared" si="2"/>
        <v>-1.7232531924165073E-3</v>
      </c>
      <c r="I39" s="1131">
        <f t="shared" si="3"/>
        <v>-1.4830200850692421E-2</v>
      </c>
      <c r="J39" s="1131">
        <f t="shared" si="4"/>
        <v>-1.1257843570941617E-2</v>
      </c>
      <c r="K39" s="1131">
        <f t="shared" si="5"/>
        <v>-2.3186582975517567E-2</v>
      </c>
      <c r="L39" s="1161">
        <f t="shared" si="6"/>
        <v>-5.1593890229053585E-3</v>
      </c>
    </row>
    <row r="40" spans="1:12" x14ac:dyDescent="0.25">
      <c r="A40" s="1164">
        <v>1999.3</v>
      </c>
      <c r="B40" s="1162">
        <f>[5]OUTT!$D149</f>
        <v>-1.7232531924165073E-3</v>
      </c>
      <c r="C40" s="1131">
        <f>OUTT!$H33</f>
        <v>0.17081211651000316</v>
      </c>
      <c r="D40" s="1131">
        <f>OUTT!$I33</f>
        <v>9.267790984018287E-2</v>
      </c>
      <c r="E40" s="1145"/>
      <c r="F40" s="1160">
        <f t="shared" si="0"/>
        <v>-1.9473648195264204E-2</v>
      </c>
      <c r="G40" s="1131">
        <f t="shared" si="1"/>
        <v>-1.9056840217501758E-3</v>
      </c>
      <c r="H40" s="1131">
        <f t="shared" si="2"/>
        <v>1.9287421635333146E-2</v>
      </c>
      <c r="I40" s="1131">
        <f t="shared" si="3"/>
        <v>-1.7232531924165073E-3</v>
      </c>
      <c r="J40" s="1131">
        <f t="shared" si="4"/>
        <v>-1.4830200850692421E-2</v>
      </c>
      <c r="K40" s="1131">
        <f t="shared" si="5"/>
        <v>-1.1257843570941617E-2</v>
      </c>
      <c r="L40" s="1161">
        <f t="shared" si="6"/>
        <v>-2.3186582975517567E-2</v>
      </c>
    </row>
    <row r="41" spans="1:12" x14ac:dyDescent="0.25">
      <c r="A41" s="1164">
        <v>1999.4</v>
      </c>
      <c r="B41" s="1162">
        <f>[5]OUTT!$D150</f>
        <v>1.9287421635333146E-2</v>
      </c>
      <c r="C41" s="1131">
        <f>OUTT!$H34</f>
        <v>6.1882236273065772E-2</v>
      </c>
      <c r="D41" s="1131">
        <f>OUTT!$I34</f>
        <v>1.0471841205522026E-2</v>
      </c>
      <c r="E41" s="1145"/>
      <c r="F41" s="1160">
        <f t="shared" si="0"/>
        <v>-2.561755043458902E-3</v>
      </c>
      <c r="G41" s="1131">
        <f t="shared" si="1"/>
        <v>-1.9473648195264204E-2</v>
      </c>
      <c r="H41" s="1131">
        <f t="shared" si="2"/>
        <v>-1.9056840217501758E-3</v>
      </c>
      <c r="I41" s="1131">
        <f t="shared" si="3"/>
        <v>1.9287421635333146E-2</v>
      </c>
      <c r="J41" s="1131">
        <f t="shared" si="4"/>
        <v>-1.7232531924165073E-3</v>
      </c>
      <c r="K41" s="1131">
        <f t="shared" si="5"/>
        <v>-1.4830200850692421E-2</v>
      </c>
      <c r="L41" s="1161">
        <f t="shared" si="6"/>
        <v>-1.1257843570941617E-2</v>
      </c>
    </row>
    <row r="42" spans="1:12" x14ac:dyDescent="0.25">
      <c r="A42" s="1164">
        <v>2000.1</v>
      </c>
      <c r="B42" s="1162">
        <f>[5]OUTT!$D151</f>
        <v>-1.9056840217501758E-3</v>
      </c>
      <c r="C42" s="1131">
        <f>OUTT!$H35</f>
        <v>-0.12537342465212031</v>
      </c>
      <c r="D42" s="1131">
        <f>OUTT!$I35</f>
        <v>-0.11750685138232875</v>
      </c>
      <c r="E42" s="1145"/>
      <c r="F42" s="1160">
        <f t="shared" si="0"/>
        <v>5.9672119420728365E-3</v>
      </c>
      <c r="G42" s="1131">
        <f t="shared" si="1"/>
        <v>-2.561755043458902E-3</v>
      </c>
      <c r="H42" s="1131">
        <f t="shared" si="2"/>
        <v>-1.9473648195264204E-2</v>
      </c>
      <c r="I42" s="1131">
        <f t="shared" si="3"/>
        <v>-1.9056840217501758E-3</v>
      </c>
      <c r="J42" s="1131">
        <f t="shared" si="4"/>
        <v>1.9287421635333146E-2</v>
      </c>
      <c r="K42" s="1131">
        <f t="shared" si="5"/>
        <v>-1.7232531924165073E-3</v>
      </c>
      <c r="L42" s="1161">
        <f t="shared" si="6"/>
        <v>-1.4830200850692421E-2</v>
      </c>
    </row>
    <row r="43" spans="1:12" x14ac:dyDescent="0.25">
      <c r="A43" s="1164">
        <v>2000.2</v>
      </c>
      <c r="B43" s="1162">
        <f>[5]OUTT!$D152</f>
        <v>-1.9473648195264204E-2</v>
      </c>
      <c r="C43" s="1131">
        <f>OUTT!$H36</f>
        <v>-0.12142354446766657</v>
      </c>
      <c r="D43" s="1131">
        <f>OUTT!$I36</f>
        <v>-0.14194282072939934</v>
      </c>
      <c r="E43" s="1145"/>
      <c r="F43" s="1160">
        <f t="shared" si="0"/>
        <v>-2.5608280971436415E-3</v>
      </c>
      <c r="G43" s="1131">
        <f t="shared" si="1"/>
        <v>5.9672119420728365E-3</v>
      </c>
      <c r="H43" s="1131">
        <f t="shared" si="2"/>
        <v>-2.561755043458902E-3</v>
      </c>
      <c r="I43" s="1131">
        <f t="shared" si="3"/>
        <v>-1.9473648195264204E-2</v>
      </c>
      <c r="J43" s="1131">
        <f t="shared" si="4"/>
        <v>-1.9056840217501758E-3</v>
      </c>
      <c r="K43" s="1131">
        <f t="shared" si="5"/>
        <v>1.9287421635333146E-2</v>
      </c>
      <c r="L43" s="1161">
        <f t="shared" si="6"/>
        <v>-1.7232531924165073E-3</v>
      </c>
    </row>
    <row r="44" spans="1:12" x14ac:dyDescent="0.25">
      <c r="A44" s="1164">
        <v>2000.3</v>
      </c>
      <c r="B44" s="1162">
        <f>[5]OUTT!$D153</f>
        <v>-2.561755043458902E-3</v>
      </c>
      <c r="C44" s="1131">
        <f>OUTT!$H37</f>
        <v>-7.0214061315525989E-2</v>
      </c>
      <c r="D44" s="1131">
        <f>OUTT!$I37</f>
        <v>-4.2012876110595343E-2</v>
      </c>
      <c r="E44" s="1145"/>
      <c r="F44" s="1160">
        <f t="shared" si="0"/>
        <v>-1.2681183446227706E-2</v>
      </c>
      <c r="G44" s="1131">
        <f t="shared" si="1"/>
        <v>-2.5608280971436415E-3</v>
      </c>
      <c r="H44" s="1131">
        <f t="shared" si="2"/>
        <v>5.9672119420728365E-3</v>
      </c>
      <c r="I44" s="1131">
        <f t="shared" si="3"/>
        <v>-2.561755043458902E-3</v>
      </c>
      <c r="J44" s="1131">
        <f t="shared" si="4"/>
        <v>-1.9473648195264204E-2</v>
      </c>
      <c r="K44" s="1131">
        <f t="shared" si="5"/>
        <v>-1.9056840217501758E-3</v>
      </c>
      <c r="L44" s="1161">
        <f t="shared" si="6"/>
        <v>1.9287421635333146E-2</v>
      </c>
    </row>
    <row r="45" spans="1:12" x14ac:dyDescent="0.25">
      <c r="A45" s="1164">
        <v>2000.4</v>
      </c>
      <c r="B45" s="1162">
        <f>[5]OUTT!$D154</f>
        <v>5.9672119420728365E-3</v>
      </c>
      <c r="C45" s="1131">
        <f>OUTT!$H38</f>
        <v>-3.9910363528940174E-2</v>
      </c>
      <c r="D45" s="1131">
        <f>OUTT!$I38</f>
        <v>-4.553267684360307E-2</v>
      </c>
      <c r="E45" s="1145"/>
      <c r="F45" s="1160">
        <f t="shared" si="0"/>
        <v>-3.9405472460609658E-2</v>
      </c>
      <c r="G45" s="1131">
        <f t="shared" si="1"/>
        <v>-1.2681183446227706E-2</v>
      </c>
      <c r="H45" s="1131">
        <f t="shared" si="2"/>
        <v>-2.5608280971436415E-3</v>
      </c>
      <c r="I45" s="1131">
        <f t="shared" si="3"/>
        <v>5.9672119420728365E-3</v>
      </c>
      <c r="J45" s="1131">
        <f t="shared" si="4"/>
        <v>-2.561755043458902E-3</v>
      </c>
      <c r="K45" s="1131">
        <f t="shared" si="5"/>
        <v>-1.9473648195264204E-2</v>
      </c>
      <c r="L45" s="1161">
        <f t="shared" si="6"/>
        <v>-1.9056840217501758E-3</v>
      </c>
    </row>
    <row r="46" spans="1:12" x14ac:dyDescent="0.25">
      <c r="A46" s="1164">
        <v>2001.1</v>
      </c>
      <c r="B46" s="1162">
        <f>[5]OUTT!$D155</f>
        <v>-2.5608280971436415E-3</v>
      </c>
      <c r="C46" s="1131">
        <f>OUTT!$H39</f>
        <v>-0.27725406166243349</v>
      </c>
      <c r="D46" s="1131">
        <f>OUTT!$I39</f>
        <v>3.8755630244877715E-2</v>
      </c>
      <c r="E46" s="1145"/>
      <c r="F46" s="1160">
        <f t="shared" si="0"/>
        <v>-5.3566761681828723E-2</v>
      </c>
      <c r="G46" s="1131">
        <f t="shared" si="1"/>
        <v>-3.9405472460609658E-2</v>
      </c>
      <c r="H46" s="1131">
        <f t="shared" si="2"/>
        <v>-1.2681183446227706E-2</v>
      </c>
      <c r="I46" s="1131">
        <f t="shared" si="3"/>
        <v>-2.5608280971436415E-3</v>
      </c>
      <c r="J46" s="1131">
        <f t="shared" si="4"/>
        <v>5.9672119420728365E-3</v>
      </c>
      <c r="K46" s="1131">
        <f t="shared" si="5"/>
        <v>-2.561755043458902E-3</v>
      </c>
      <c r="L46" s="1161">
        <f t="shared" si="6"/>
        <v>-1.9473648195264204E-2</v>
      </c>
    </row>
    <row r="47" spans="1:12" x14ac:dyDescent="0.25">
      <c r="A47" s="1164">
        <v>2001.2</v>
      </c>
      <c r="B47" s="1162">
        <f>[5]OUTT!$D156</f>
        <v>-1.2681183446227706E-2</v>
      </c>
      <c r="C47" s="1131">
        <f>OUTT!$H40</f>
        <v>-0.11954756523908827</v>
      </c>
      <c r="D47" s="1131">
        <f>OUTT!$I40</f>
        <v>-8.6146763067486809E-2</v>
      </c>
      <c r="E47" s="1145"/>
      <c r="F47" s="1160">
        <f t="shared" si="0"/>
        <v>-4.5501746275586896E-2</v>
      </c>
      <c r="G47" s="1131">
        <f t="shared" si="1"/>
        <v>-5.3566761681828723E-2</v>
      </c>
      <c r="H47" s="1131">
        <f t="shared" si="2"/>
        <v>-3.9405472460609658E-2</v>
      </c>
      <c r="I47" s="1131">
        <f t="shared" si="3"/>
        <v>-1.2681183446227706E-2</v>
      </c>
      <c r="J47" s="1131">
        <f t="shared" si="4"/>
        <v>-2.5608280971436415E-3</v>
      </c>
      <c r="K47" s="1131">
        <f t="shared" si="5"/>
        <v>5.9672119420728365E-3</v>
      </c>
      <c r="L47" s="1161">
        <f t="shared" si="6"/>
        <v>-2.561755043458902E-3</v>
      </c>
    </row>
    <row r="48" spans="1:12" x14ac:dyDescent="0.25">
      <c r="A48" s="1164">
        <v>2001.3</v>
      </c>
      <c r="B48" s="1162">
        <f>[5]OUTT!$D157</f>
        <v>-3.9405472460609658E-2</v>
      </c>
      <c r="C48" s="1131">
        <f>OUTT!$H41</f>
        <v>-6.2501961495494474E-2</v>
      </c>
      <c r="D48" s="1131">
        <f>OUTT!$I41</f>
        <v>-0.11509080570760766</v>
      </c>
      <c r="E48" s="1145"/>
      <c r="F48" s="1160">
        <f t="shared" si="0"/>
        <v>-1.3274209970360218E-2</v>
      </c>
      <c r="G48" s="1131">
        <f t="shared" si="1"/>
        <v>-4.5501746275586896E-2</v>
      </c>
      <c r="H48" s="1131">
        <f t="shared" si="2"/>
        <v>-5.3566761681828723E-2</v>
      </c>
      <c r="I48" s="1131">
        <f t="shared" si="3"/>
        <v>-3.9405472460609658E-2</v>
      </c>
      <c r="J48" s="1131">
        <f t="shared" si="4"/>
        <v>-1.2681183446227706E-2</v>
      </c>
      <c r="K48" s="1131">
        <f t="shared" si="5"/>
        <v>-2.5608280971436415E-3</v>
      </c>
      <c r="L48" s="1161">
        <f t="shared" si="6"/>
        <v>5.9672119420728365E-3</v>
      </c>
    </row>
    <row r="49" spans="1:12" x14ac:dyDescent="0.25">
      <c r="A49" s="1164">
        <v>2001.4</v>
      </c>
      <c r="B49" s="1162">
        <f>[5]OUTT!$D158</f>
        <v>-5.3566761681828723E-2</v>
      </c>
      <c r="C49" s="1131">
        <f>OUTT!$H42</f>
        <v>-0.19861876877085338</v>
      </c>
      <c r="D49" s="1131">
        <f>OUTT!$I42</f>
        <v>-0.11982209492209339</v>
      </c>
      <c r="E49" s="1145"/>
      <c r="F49" s="1160">
        <f t="shared" si="0"/>
        <v>1.2499132901194088E-2</v>
      </c>
      <c r="G49" s="1131">
        <f t="shared" si="1"/>
        <v>-1.3274209970360218E-2</v>
      </c>
      <c r="H49" s="1131">
        <f t="shared" si="2"/>
        <v>-4.5501746275586896E-2</v>
      </c>
      <c r="I49" s="1131">
        <f t="shared" si="3"/>
        <v>-5.3566761681828723E-2</v>
      </c>
      <c r="J49" s="1131">
        <f t="shared" si="4"/>
        <v>-3.9405472460609658E-2</v>
      </c>
      <c r="K49" s="1131">
        <f t="shared" si="5"/>
        <v>-1.2681183446227706E-2</v>
      </c>
      <c r="L49" s="1161">
        <f t="shared" si="6"/>
        <v>-2.5608280971436415E-3</v>
      </c>
    </row>
    <row r="50" spans="1:12" x14ac:dyDescent="0.25">
      <c r="A50" s="1164">
        <v>2002.1</v>
      </c>
      <c r="B50" s="1162">
        <f>[5]OUTT!$D159</f>
        <v>-4.5501746275586896E-2</v>
      </c>
      <c r="C50" s="1131">
        <f>OUTT!$H43</f>
        <v>-0.20632445434588265</v>
      </c>
      <c r="D50" s="1131">
        <f>OUTT!$I43</f>
        <v>-6.4656445962502751E-2</v>
      </c>
      <c r="E50" s="1145"/>
      <c r="F50" s="1160">
        <f t="shared" si="0"/>
        <v>1.8123168480153495E-2</v>
      </c>
      <c r="G50" s="1131">
        <f t="shared" si="1"/>
        <v>1.2499132901194088E-2</v>
      </c>
      <c r="H50" s="1131">
        <f t="shared" si="2"/>
        <v>-1.3274209970360218E-2</v>
      </c>
      <c r="I50" s="1131">
        <f t="shared" si="3"/>
        <v>-4.5501746275586896E-2</v>
      </c>
      <c r="J50" s="1131">
        <f t="shared" si="4"/>
        <v>-5.3566761681828723E-2</v>
      </c>
      <c r="K50" s="1131">
        <f t="shared" si="5"/>
        <v>-3.9405472460609658E-2</v>
      </c>
      <c r="L50" s="1161">
        <f t="shared" si="6"/>
        <v>-1.2681183446227706E-2</v>
      </c>
    </row>
    <row r="51" spans="1:12" x14ac:dyDescent="0.25">
      <c r="A51" s="1164">
        <v>2002.2</v>
      </c>
      <c r="B51" s="1162">
        <f>[5]OUTT!$D160</f>
        <v>-1.3274209970360218E-2</v>
      </c>
      <c r="C51" s="1131">
        <f>OUTT!$H44</f>
        <v>-0.13803211214571931</v>
      </c>
      <c r="D51" s="1131">
        <f>OUTT!$I44</f>
        <v>0.13736096324395497</v>
      </c>
      <c r="E51" s="1146">
        <f>OUTT!J44</f>
        <v>0.44180631935149073</v>
      </c>
      <c r="F51" s="1160">
        <f t="shared" si="0"/>
        <v>5.8620133779427874E-3</v>
      </c>
      <c r="G51" s="1131">
        <f t="shared" si="1"/>
        <v>1.8123168480153495E-2</v>
      </c>
      <c r="H51" s="1131">
        <f t="shared" si="2"/>
        <v>1.2499132901194088E-2</v>
      </c>
      <c r="I51" s="1131">
        <f t="shared" si="3"/>
        <v>-1.3274209970360218E-2</v>
      </c>
      <c r="J51" s="1131">
        <f t="shared" si="4"/>
        <v>-4.5501746275586896E-2</v>
      </c>
      <c r="K51" s="1131">
        <f t="shared" si="5"/>
        <v>-5.3566761681828723E-2</v>
      </c>
      <c r="L51" s="1161">
        <f t="shared" si="6"/>
        <v>-3.9405472460609658E-2</v>
      </c>
    </row>
    <row r="52" spans="1:12" x14ac:dyDescent="0.25">
      <c r="A52" s="1164">
        <v>2002.3</v>
      </c>
      <c r="B52" s="1162">
        <f>[5]OUTT!$D161</f>
        <v>1.2499132901194088E-2</v>
      </c>
      <c r="C52" s="1131">
        <f>OUTT!$H45</f>
        <v>-0.40108640753285929</v>
      </c>
      <c r="D52" s="1131">
        <f>OUTT!$I45</f>
        <v>0.12959623382340002</v>
      </c>
      <c r="E52" s="1146">
        <f>OUTT!J45</f>
        <v>0.35952639638801998</v>
      </c>
      <c r="F52" s="1160">
        <f t="shared" si="0"/>
        <v>3.0648125918082414E-2</v>
      </c>
      <c r="G52" s="1131">
        <f t="shared" si="1"/>
        <v>5.8620133779427874E-3</v>
      </c>
      <c r="H52" s="1131">
        <f t="shared" si="2"/>
        <v>1.8123168480153495E-2</v>
      </c>
      <c r="I52" s="1131">
        <f t="shared" si="3"/>
        <v>1.2499132901194088E-2</v>
      </c>
      <c r="J52" s="1131">
        <f t="shared" si="4"/>
        <v>-1.3274209970360218E-2</v>
      </c>
      <c r="K52" s="1131">
        <f t="shared" si="5"/>
        <v>-4.5501746275586896E-2</v>
      </c>
      <c r="L52" s="1161">
        <f t="shared" si="6"/>
        <v>-5.3566761681828723E-2</v>
      </c>
    </row>
    <row r="53" spans="1:12" x14ac:dyDescent="0.25">
      <c r="A53" s="1164">
        <v>2002.4</v>
      </c>
      <c r="B53" s="1162">
        <f>[5]OUTT!$D162</f>
        <v>1.8123168480153495E-2</v>
      </c>
      <c r="C53" s="1131">
        <f>OUTT!$H46</f>
        <v>3.6323608946924324E-3</v>
      </c>
      <c r="D53" s="1131">
        <f>OUTT!$I46</f>
        <v>9.6251271741180311E-2</v>
      </c>
      <c r="E53" s="1146">
        <f>OUTT!J46</f>
        <v>0.20119974052179135</v>
      </c>
      <c r="F53" s="1160">
        <f t="shared" si="0"/>
        <v>4.6233468311593029E-2</v>
      </c>
      <c r="G53" s="1131">
        <f t="shared" si="1"/>
        <v>3.0648125918082414E-2</v>
      </c>
      <c r="H53" s="1131">
        <f t="shared" si="2"/>
        <v>5.8620133779427874E-3</v>
      </c>
      <c r="I53" s="1131">
        <f t="shared" si="3"/>
        <v>1.8123168480153495E-2</v>
      </c>
      <c r="J53" s="1131">
        <f t="shared" si="4"/>
        <v>1.2499132901194088E-2</v>
      </c>
      <c r="K53" s="1131">
        <f t="shared" si="5"/>
        <v>-1.3274209970360218E-2</v>
      </c>
      <c r="L53" s="1161">
        <f t="shared" si="6"/>
        <v>-4.5501746275586896E-2</v>
      </c>
    </row>
    <row r="54" spans="1:12" x14ac:dyDescent="0.25">
      <c r="A54" s="1164">
        <v>2003.1</v>
      </c>
      <c r="B54" s="1162">
        <f>[5]OUTT!$D163</f>
        <v>5.8620133779427874E-3</v>
      </c>
      <c r="C54" s="1131">
        <f>OUTT!$H47</f>
        <v>0.21735386046608784</v>
      </c>
      <c r="D54" s="1131">
        <f>OUTT!$I47</f>
        <v>7.0835751506724165E-2</v>
      </c>
      <c r="E54" s="1146">
        <f>OUTT!J47</f>
        <v>0.10896867406925814</v>
      </c>
      <c r="F54" s="1160">
        <f t="shared" si="0"/>
        <v>3.5413063200563144E-2</v>
      </c>
      <c r="G54" s="1131">
        <f t="shared" si="1"/>
        <v>4.6233468311593029E-2</v>
      </c>
      <c r="H54" s="1131">
        <f t="shared" si="2"/>
        <v>3.0648125918082414E-2</v>
      </c>
      <c r="I54" s="1131">
        <f t="shared" si="3"/>
        <v>5.8620133779427874E-3</v>
      </c>
      <c r="J54" s="1131">
        <f t="shared" si="4"/>
        <v>1.8123168480153495E-2</v>
      </c>
      <c r="K54" s="1131">
        <f t="shared" si="5"/>
        <v>1.2499132901194088E-2</v>
      </c>
      <c r="L54" s="1161">
        <f t="shared" si="6"/>
        <v>-1.3274209970360218E-2</v>
      </c>
    </row>
    <row r="55" spans="1:12" x14ac:dyDescent="0.25">
      <c r="A55" s="1164">
        <v>2003.2</v>
      </c>
      <c r="B55" s="1162">
        <f>[5]OUTT!$D164</f>
        <v>3.0648125918082414E-2</v>
      </c>
      <c r="C55" s="1131">
        <f>OUTT!$H48</f>
        <v>0.27670864056868449</v>
      </c>
      <c r="D55" s="1131">
        <f>OUTT!$I48</f>
        <v>4.1018893690419667E-2</v>
      </c>
      <c r="E55" s="1146">
        <f>OUTT!J48</f>
        <v>0.17119643435011422</v>
      </c>
      <c r="F55" s="1160">
        <f t="shared" si="0"/>
        <v>-9.3935241797904467E-3</v>
      </c>
      <c r="G55" s="1131">
        <f t="shared" si="1"/>
        <v>3.5413063200563144E-2</v>
      </c>
      <c r="H55" s="1131">
        <f t="shared" si="2"/>
        <v>4.6233468311593029E-2</v>
      </c>
      <c r="I55" s="1131">
        <f t="shared" si="3"/>
        <v>3.0648125918082414E-2</v>
      </c>
      <c r="J55" s="1131">
        <f t="shared" si="4"/>
        <v>5.8620133779427874E-3</v>
      </c>
      <c r="K55" s="1131">
        <f t="shared" si="5"/>
        <v>1.8123168480153495E-2</v>
      </c>
      <c r="L55" s="1161">
        <f t="shared" si="6"/>
        <v>1.2499132901194088E-2</v>
      </c>
    </row>
    <row r="56" spans="1:12" x14ac:dyDescent="0.25">
      <c r="A56" s="1164">
        <v>2003.3</v>
      </c>
      <c r="B56" s="1162">
        <f>[5]OUTT!$D165</f>
        <v>4.6233468311593029E-2</v>
      </c>
      <c r="C56" s="1131">
        <f>OUTT!$H49</f>
        <v>0.28808354381231238</v>
      </c>
      <c r="D56" s="1131">
        <f>OUTT!$I49</f>
        <v>2.5739881023961075E-2</v>
      </c>
      <c r="E56" s="1146">
        <f>OUTT!J49</f>
        <v>0.15334485811603926</v>
      </c>
      <c r="F56" s="1160">
        <f t="shared" si="0"/>
        <v>-1.1966644235206658E-2</v>
      </c>
      <c r="G56" s="1131">
        <f t="shared" si="1"/>
        <v>-9.3935241797904467E-3</v>
      </c>
      <c r="H56" s="1131">
        <f t="shared" si="2"/>
        <v>3.5413063200563144E-2</v>
      </c>
      <c r="I56" s="1131">
        <f t="shared" si="3"/>
        <v>4.6233468311593029E-2</v>
      </c>
      <c r="J56" s="1131">
        <f t="shared" si="4"/>
        <v>3.0648125918082414E-2</v>
      </c>
      <c r="K56" s="1131">
        <f t="shared" si="5"/>
        <v>5.8620133779427874E-3</v>
      </c>
      <c r="L56" s="1161">
        <f t="shared" si="6"/>
        <v>1.8123168480153495E-2</v>
      </c>
    </row>
    <row r="57" spans="1:12" x14ac:dyDescent="0.25">
      <c r="A57" s="1164">
        <v>2003.4</v>
      </c>
      <c r="B57" s="1162">
        <f>[5]OUTT!$D166</f>
        <v>3.5413063200563144E-2</v>
      </c>
      <c r="C57" s="1131">
        <f>OUTT!$H50</f>
        <v>0.24407998241596962</v>
      </c>
      <c r="D57" s="1131">
        <f>OUTT!$I50</f>
        <v>4.9209672483987887E-2</v>
      </c>
      <c r="E57" s="1146">
        <f>OUTT!J50</f>
        <v>0.144315888962673</v>
      </c>
      <c r="F57" s="1160">
        <f t="shared" si="0"/>
        <v>7.9170465952405067E-3</v>
      </c>
      <c r="G57" s="1131">
        <f t="shared" si="1"/>
        <v>-1.1966644235206658E-2</v>
      </c>
      <c r="H57" s="1131">
        <f t="shared" si="2"/>
        <v>-9.3935241797904467E-3</v>
      </c>
      <c r="I57" s="1131">
        <f t="shared" si="3"/>
        <v>3.5413063200563144E-2</v>
      </c>
      <c r="J57" s="1131">
        <f t="shared" si="4"/>
        <v>4.6233468311593029E-2</v>
      </c>
      <c r="K57" s="1131">
        <f t="shared" si="5"/>
        <v>3.0648125918082414E-2</v>
      </c>
      <c r="L57" s="1161">
        <f t="shared" si="6"/>
        <v>5.8620133779427874E-3</v>
      </c>
    </row>
    <row r="58" spans="1:12" x14ac:dyDescent="0.25">
      <c r="A58" s="1164">
        <v>2004.1</v>
      </c>
      <c r="B58" s="1162">
        <f>[5]OUTT!$D167</f>
        <v>-9.3935241797904467E-3</v>
      </c>
      <c r="C58" s="1131">
        <f>OUTT!$H51</f>
        <v>0.16855503083509715</v>
      </c>
      <c r="D58" s="1131">
        <f>OUTT!$I51</f>
        <v>3.781710281200823E-2</v>
      </c>
      <c r="E58" s="1146">
        <f>OUTT!J51</f>
        <v>0.14086676758583749</v>
      </c>
      <c r="F58" s="1160">
        <f t="shared" si="0"/>
        <v>1.6332155769884338E-2</v>
      </c>
      <c r="G58" s="1131">
        <f t="shared" si="1"/>
        <v>7.9170465952405067E-3</v>
      </c>
      <c r="H58" s="1131">
        <f t="shared" si="2"/>
        <v>-1.1966644235206658E-2</v>
      </c>
      <c r="I58" s="1131">
        <f t="shared" si="3"/>
        <v>-9.3935241797904467E-3</v>
      </c>
      <c r="J58" s="1131">
        <f t="shared" si="4"/>
        <v>3.5413063200563144E-2</v>
      </c>
      <c r="K58" s="1131">
        <f t="shared" si="5"/>
        <v>4.6233468311593029E-2</v>
      </c>
      <c r="L58" s="1161">
        <f t="shared" si="6"/>
        <v>3.0648125918082414E-2</v>
      </c>
    </row>
    <row r="59" spans="1:12" x14ac:dyDescent="0.25">
      <c r="A59" s="1164">
        <v>2004.2</v>
      </c>
      <c r="B59" s="1162">
        <f>[5]OUTT!$D168</f>
        <v>-1.1966644235206658E-2</v>
      </c>
      <c r="C59" s="1131">
        <f>OUTT!$H52</f>
        <v>0.1268251628181094</v>
      </c>
      <c r="D59" s="1131">
        <f>OUTT!$I52</f>
        <v>2.8596419632596515E-2</v>
      </c>
      <c r="E59" s="1146">
        <f>OUTT!J52</f>
        <v>-8.2355200900661174E-3</v>
      </c>
      <c r="F59" s="1160">
        <f t="shared" si="0"/>
        <v>5.3597664393732813E-2</v>
      </c>
      <c r="G59" s="1131">
        <f t="shared" si="1"/>
        <v>1.6332155769884338E-2</v>
      </c>
      <c r="H59" s="1131">
        <f t="shared" si="2"/>
        <v>7.9170465952405067E-3</v>
      </c>
      <c r="I59" s="1131">
        <f t="shared" si="3"/>
        <v>-1.1966644235206658E-2</v>
      </c>
      <c r="J59" s="1131">
        <f t="shared" si="4"/>
        <v>-9.3935241797904467E-3</v>
      </c>
      <c r="K59" s="1131">
        <f t="shared" si="5"/>
        <v>3.5413063200563144E-2</v>
      </c>
      <c r="L59" s="1161">
        <f t="shared" si="6"/>
        <v>4.6233468311593029E-2</v>
      </c>
    </row>
    <row r="60" spans="1:12" x14ac:dyDescent="0.25">
      <c r="A60" s="1164">
        <v>2004.3</v>
      </c>
      <c r="B60" s="1162">
        <f>[5]OUTT!$D169</f>
        <v>7.9170465952405067E-3</v>
      </c>
      <c r="C60" s="1131">
        <f>OUTT!$H53</f>
        <v>0.12790656055261795</v>
      </c>
      <c r="D60" s="1131">
        <f>OUTT!$I53</f>
        <v>9.7380680180787493E-3</v>
      </c>
      <c r="E60" s="1146">
        <f>OUTT!J53</f>
        <v>-5.5478137647249071E-2</v>
      </c>
      <c r="F60" s="1160">
        <f t="shared" si="0"/>
        <v>2.2615220422101956E-2</v>
      </c>
      <c r="G60" s="1131">
        <f t="shared" si="1"/>
        <v>5.3597664393732813E-2</v>
      </c>
      <c r="H60" s="1131">
        <f t="shared" si="2"/>
        <v>1.6332155769884338E-2</v>
      </c>
      <c r="I60" s="1131">
        <f t="shared" si="3"/>
        <v>7.9170465952405067E-3</v>
      </c>
      <c r="J60" s="1131">
        <f t="shared" si="4"/>
        <v>-1.1966644235206658E-2</v>
      </c>
      <c r="K60" s="1131">
        <f t="shared" si="5"/>
        <v>-9.3935241797904467E-3</v>
      </c>
      <c r="L60" s="1161">
        <f t="shared" si="6"/>
        <v>3.5413063200563144E-2</v>
      </c>
    </row>
    <row r="61" spans="1:12" x14ac:dyDescent="0.25">
      <c r="A61" s="1164">
        <v>2004.4</v>
      </c>
      <c r="B61" s="1162">
        <f>[5]OUTT!$D170</f>
        <v>1.6332155769884338E-2</v>
      </c>
      <c r="C61" s="1131">
        <f>OUTT!$H54</f>
        <v>3.5309021834351029E-2</v>
      </c>
      <c r="D61" s="1131">
        <f>OUTT!$I54</f>
        <v>3.8064843428694317E-2</v>
      </c>
      <c r="E61" s="1146">
        <f>OUTT!J54</f>
        <v>-5.6483733071976516E-2</v>
      </c>
      <c r="F61" s="1160">
        <f t="shared" si="0"/>
        <v>-9.6703474144117507E-3</v>
      </c>
      <c r="G61" s="1131">
        <f t="shared" si="1"/>
        <v>2.2615220422101956E-2</v>
      </c>
      <c r="H61" s="1131">
        <f t="shared" si="2"/>
        <v>5.3597664393732813E-2</v>
      </c>
      <c r="I61" s="1131">
        <f t="shared" si="3"/>
        <v>1.6332155769884338E-2</v>
      </c>
      <c r="J61" s="1131">
        <f t="shared" si="4"/>
        <v>7.9170465952405067E-3</v>
      </c>
      <c r="K61" s="1131">
        <f t="shared" si="5"/>
        <v>-1.1966644235206658E-2</v>
      </c>
      <c r="L61" s="1161">
        <f t="shared" si="6"/>
        <v>-9.3935241797904467E-3</v>
      </c>
    </row>
    <row r="62" spans="1:12" x14ac:dyDescent="0.25">
      <c r="A62" s="1164">
        <v>2005.1</v>
      </c>
      <c r="B62" s="1162">
        <f>[5]OUTT!$D171</f>
        <v>5.3597664393732813E-2</v>
      </c>
      <c r="C62" s="1131">
        <f>OUTT!$H55</f>
        <v>9.8873968793508737E-2</v>
      </c>
      <c r="D62" s="1131">
        <f>OUTT!$I55</f>
        <v>4.310963987146188E-2</v>
      </c>
      <c r="E62" s="1146">
        <f>OUTT!J55</f>
        <v>-4.1355466790086837E-2</v>
      </c>
      <c r="F62" s="1160">
        <f t="shared" si="0"/>
        <v>1.3562527721735052E-2</v>
      </c>
      <c r="G62" s="1131">
        <f t="shared" si="1"/>
        <v>-9.6703474144117507E-3</v>
      </c>
      <c r="H62" s="1131">
        <f t="shared" si="2"/>
        <v>2.2615220422101956E-2</v>
      </c>
      <c r="I62" s="1131">
        <f t="shared" si="3"/>
        <v>5.3597664393732813E-2</v>
      </c>
      <c r="J62" s="1131">
        <f t="shared" si="4"/>
        <v>1.6332155769884338E-2</v>
      </c>
      <c r="K62" s="1131">
        <f t="shared" si="5"/>
        <v>7.9170465952405067E-3</v>
      </c>
      <c r="L62" s="1161">
        <f t="shared" si="6"/>
        <v>-1.1966644235206658E-2</v>
      </c>
    </row>
    <row r="63" spans="1:12" x14ac:dyDescent="0.25">
      <c r="A63" s="1164">
        <v>2005.2</v>
      </c>
      <c r="B63" s="1162">
        <f>[5]OUTT!$D172</f>
        <v>2.2615220422101956E-2</v>
      </c>
      <c r="C63" s="1131">
        <f>OUTT!$H56</f>
        <v>4.3949520158530042E-2</v>
      </c>
      <c r="D63" s="1131">
        <f>OUTT!$I56</f>
        <v>1.0929255894714274E-2</v>
      </c>
      <c r="E63" s="1146">
        <f>OUTT!J56</f>
        <v>2.666100826741058E-2</v>
      </c>
      <c r="F63" s="1160">
        <f t="shared" si="0"/>
        <v>4.6358219728936945E-2</v>
      </c>
      <c r="G63" s="1131">
        <f t="shared" si="1"/>
        <v>1.3562527721735052E-2</v>
      </c>
      <c r="H63" s="1131">
        <f t="shared" si="2"/>
        <v>-9.6703474144117507E-3</v>
      </c>
      <c r="I63" s="1131">
        <f t="shared" si="3"/>
        <v>2.2615220422101956E-2</v>
      </c>
      <c r="J63" s="1131">
        <f t="shared" si="4"/>
        <v>5.3597664393732813E-2</v>
      </c>
      <c r="K63" s="1131">
        <f t="shared" si="5"/>
        <v>1.6332155769884338E-2</v>
      </c>
      <c r="L63" s="1161">
        <f t="shared" si="6"/>
        <v>7.9170465952405067E-3</v>
      </c>
    </row>
    <row r="64" spans="1:12" x14ac:dyDescent="0.25">
      <c r="A64" s="1164">
        <v>2005.3</v>
      </c>
      <c r="B64" s="1162">
        <f>[5]OUTT!$D173</f>
        <v>-9.6703474144117507E-3</v>
      </c>
      <c r="C64" s="1131">
        <f>OUTT!$H57</f>
        <v>2.5223959951622632E-2</v>
      </c>
      <c r="D64" s="1131">
        <f>OUTT!$I57</f>
        <v>1.9598320729449448E-2</v>
      </c>
      <c r="E64" s="1146">
        <f>OUTT!J57</f>
        <v>5.6530692899441348E-2</v>
      </c>
      <c r="F64" s="1160">
        <f t="shared" si="0"/>
        <v>1.5027582544179907E-2</v>
      </c>
      <c r="G64" s="1131">
        <f t="shared" si="1"/>
        <v>4.6358219728936945E-2</v>
      </c>
      <c r="H64" s="1131">
        <f t="shared" si="2"/>
        <v>1.3562527721735052E-2</v>
      </c>
      <c r="I64" s="1131">
        <f t="shared" si="3"/>
        <v>-9.6703474144117507E-3</v>
      </c>
      <c r="J64" s="1131">
        <f t="shared" si="4"/>
        <v>2.2615220422101956E-2</v>
      </c>
      <c r="K64" s="1131">
        <f t="shared" si="5"/>
        <v>5.3597664393732813E-2</v>
      </c>
      <c r="L64" s="1161">
        <f t="shared" si="6"/>
        <v>1.6332155769884338E-2</v>
      </c>
    </row>
    <row r="65" spans="1:12" x14ac:dyDescent="0.25">
      <c r="A65" s="1164">
        <v>2005.4</v>
      </c>
      <c r="B65" s="1162">
        <f>[5]OUTT!$D174</f>
        <v>1.3562527721735052E-2</v>
      </c>
      <c r="C65" s="1131">
        <f>OUTT!$H58</f>
        <v>5.5949552193962582E-2</v>
      </c>
      <c r="D65" s="1131">
        <f>OUTT!$I58</f>
        <v>4.7385070144533969E-2</v>
      </c>
      <c r="E65" s="1146">
        <f>OUTT!J58</f>
        <v>-6.7056984847440049E-3</v>
      </c>
      <c r="F65" s="1160">
        <f t="shared" si="0"/>
        <v>6.6493211418059417E-3</v>
      </c>
      <c r="G65" s="1131">
        <f t="shared" si="1"/>
        <v>1.5027582544179907E-2</v>
      </c>
      <c r="H65" s="1131">
        <f t="shared" si="2"/>
        <v>4.6358219728936945E-2</v>
      </c>
      <c r="I65" s="1131">
        <f t="shared" si="3"/>
        <v>1.3562527721735052E-2</v>
      </c>
      <c r="J65" s="1131">
        <f t="shared" si="4"/>
        <v>-9.6703474144117507E-3</v>
      </c>
      <c r="K65" s="1131">
        <f t="shared" si="5"/>
        <v>2.2615220422101956E-2</v>
      </c>
      <c r="L65" s="1161">
        <f t="shared" si="6"/>
        <v>5.3597664393732813E-2</v>
      </c>
    </row>
    <row r="66" spans="1:12" x14ac:dyDescent="0.25">
      <c r="A66" s="1166">
        <v>2006.1</v>
      </c>
      <c r="B66" s="1162">
        <f>[5]OUTT!$D175</f>
        <v>4.6358219728936945E-2</v>
      </c>
      <c r="C66" s="1131">
        <f>OUTT!$H59</f>
        <v>5.1831321840682953E-2</v>
      </c>
      <c r="D66" s="1131">
        <f>OUTT!$I59</f>
        <v>6.4444962678281925E-2</v>
      </c>
      <c r="E66" s="1146">
        <f>OUTT!J59</f>
        <v>-8.7196082527359664E-2</v>
      </c>
      <c r="F66" s="1160">
        <f t="shared" si="0"/>
        <v>2.7084884385843111E-2</v>
      </c>
      <c r="G66" s="1131">
        <f t="shared" si="1"/>
        <v>6.6493211418059417E-3</v>
      </c>
      <c r="H66" s="1131">
        <f t="shared" si="2"/>
        <v>1.5027582544179907E-2</v>
      </c>
      <c r="I66" s="1131">
        <f t="shared" si="3"/>
        <v>4.6358219728936945E-2</v>
      </c>
      <c r="J66" s="1131">
        <f t="shared" si="4"/>
        <v>1.3562527721735052E-2</v>
      </c>
      <c r="K66" s="1131">
        <f t="shared" si="5"/>
        <v>-9.6703474144117507E-3</v>
      </c>
      <c r="L66" s="1161">
        <f t="shared" si="6"/>
        <v>2.2615220422101956E-2</v>
      </c>
    </row>
    <row r="67" spans="1:12" x14ac:dyDescent="0.25">
      <c r="A67" s="1166">
        <v>2006.2</v>
      </c>
      <c r="B67" s="1162">
        <f>[5]OUTT!$D176</f>
        <v>1.5027582544179907E-2</v>
      </c>
      <c r="C67" s="1131">
        <f>OUTT!$H60</f>
        <v>4.1548540598679295E-3</v>
      </c>
      <c r="D67" s="1131">
        <f>OUTT!$I60</f>
        <v>5.3374229037562948E-2</v>
      </c>
      <c r="E67" s="1146">
        <f>OUTT!J60</f>
        <v>-3.8543250517264482E-4</v>
      </c>
      <c r="F67" s="1160">
        <f t="shared" si="0"/>
        <v>3.119320159103367E-2</v>
      </c>
      <c r="G67" s="1131">
        <f t="shared" si="1"/>
        <v>2.7084884385843111E-2</v>
      </c>
      <c r="H67" s="1131">
        <f t="shared" si="2"/>
        <v>6.6493211418059417E-3</v>
      </c>
      <c r="I67" s="1131">
        <f t="shared" si="3"/>
        <v>1.5027582544179907E-2</v>
      </c>
      <c r="J67" s="1131">
        <f t="shared" si="4"/>
        <v>4.6358219728936945E-2</v>
      </c>
      <c r="K67" s="1131">
        <f t="shared" si="5"/>
        <v>1.3562527721735052E-2</v>
      </c>
      <c r="L67" s="1161">
        <f t="shared" si="6"/>
        <v>-9.6703474144117507E-3</v>
      </c>
    </row>
    <row r="68" spans="1:12" x14ac:dyDescent="0.25">
      <c r="A68" s="1166">
        <v>2006.3</v>
      </c>
      <c r="B68" s="1162">
        <f>[5]OUTT!$D177</f>
        <v>6.6493211418059417E-3</v>
      </c>
      <c r="C68" s="1131">
        <f>OUTT!$H61</f>
        <v>1.04296114761393E-3</v>
      </c>
      <c r="D68" s="1131">
        <f>OUTT!$I61</f>
        <v>1.0480943313099012E-2</v>
      </c>
      <c r="E68" s="1146">
        <f>OUTT!J61</f>
        <v>-1.4850615389429223E-2</v>
      </c>
      <c r="F68" s="1160">
        <f t="shared" si="0"/>
        <v>2.6543802012119144E-2</v>
      </c>
      <c r="G68" s="1131">
        <f t="shared" si="1"/>
        <v>3.119320159103367E-2</v>
      </c>
      <c r="H68" s="1131">
        <f t="shared" si="2"/>
        <v>2.7084884385843111E-2</v>
      </c>
      <c r="I68" s="1131">
        <f t="shared" si="3"/>
        <v>6.6493211418059417E-3</v>
      </c>
      <c r="J68" s="1131">
        <f t="shared" si="4"/>
        <v>1.5027582544179907E-2</v>
      </c>
      <c r="K68" s="1131">
        <f t="shared" si="5"/>
        <v>4.6358219728936945E-2</v>
      </c>
      <c r="L68" s="1161">
        <f t="shared" si="6"/>
        <v>1.3562527721735052E-2</v>
      </c>
    </row>
    <row r="69" spans="1:12" x14ac:dyDescent="0.25">
      <c r="A69" s="1166">
        <v>2006.4</v>
      </c>
      <c r="B69" s="1162">
        <f>[5]OUTT!$D178</f>
        <v>2.7084884385843111E-2</v>
      </c>
      <c r="C69" s="1131">
        <f>OUTT!$H62</f>
        <v>7.860177319722883E-2</v>
      </c>
      <c r="D69" s="1131">
        <f>OUTT!$I62</f>
        <v>5.5857601872935092E-3</v>
      </c>
      <c r="E69" s="1146">
        <f>OUTT!J62</f>
        <v>5.306070588155265E-2</v>
      </c>
      <c r="F69" s="1160">
        <f t="shared" si="0"/>
        <v>-3.5176331296913332E-3</v>
      </c>
      <c r="G69" s="1131">
        <f t="shared" si="1"/>
        <v>2.6543802012119144E-2</v>
      </c>
      <c r="H69" s="1131">
        <f t="shared" si="2"/>
        <v>3.119320159103367E-2</v>
      </c>
      <c r="I69" s="1131">
        <f t="shared" si="3"/>
        <v>2.7084884385843111E-2</v>
      </c>
      <c r="J69" s="1131">
        <f t="shared" si="4"/>
        <v>6.6493211418059417E-3</v>
      </c>
      <c r="K69" s="1131">
        <f t="shared" si="5"/>
        <v>1.5027582544179907E-2</v>
      </c>
      <c r="L69" s="1161">
        <f t="shared" si="6"/>
        <v>4.6358219728936945E-2</v>
      </c>
    </row>
    <row r="70" spans="1:12" x14ac:dyDescent="0.25">
      <c r="A70" s="1166">
        <v>2007.1</v>
      </c>
      <c r="B70" s="1162">
        <f>[5]OUTT!$D179</f>
        <v>3.119320159103367E-2</v>
      </c>
      <c r="C70" s="1131">
        <f>OUTT!$H63</f>
        <v>9.935667453043262E-2</v>
      </c>
      <c r="D70" s="1131">
        <f>OUTT!$I63</f>
        <v>4.3330942444580245E-2</v>
      </c>
      <c r="E70" s="1146">
        <f>OUTT!J63</f>
        <v>0.14417277346071167</v>
      </c>
      <c r="F70" s="1160">
        <f t="shared" si="0"/>
        <v>3.5139946778413034E-2</v>
      </c>
      <c r="G70" s="1131">
        <f t="shared" si="1"/>
        <v>-3.5176331296913332E-3</v>
      </c>
      <c r="H70" s="1131">
        <f t="shared" si="2"/>
        <v>2.6543802012119144E-2</v>
      </c>
      <c r="I70" s="1131">
        <f t="shared" si="3"/>
        <v>3.119320159103367E-2</v>
      </c>
      <c r="J70" s="1131">
        <f t="shared" si="4"/>
        <v>2.7084884385843111E-2</v>
      </c>
      <c r="K70" s="1131">
        <f t="shared" si="5"/>
        <v>6.6493211418059417E-3</v>
      </c>
      <c r="L70" s="1161">
        <f t="shared" si="6"/>
        <v>1.5027582544179907E-2</v>
      </c>
    </row>
    <row r="71" spans="1:12" x14ac:dyDescent="0.25">
      <c r="A71" s="1166">
        <v>2007.2</v>
      </c>
      <c r="B71" s="1162">
        <f>[5]OUTT!$D180</f>
        <v>2.6543802012119144E-2</v>
      </c>
      <c r="C71" s="1131">
        <f>OUTT!$H64</f>
        <v>1.3734465622603054E-2</v>
      </c>
      <c r="D71" s="1131">
        <f>OUTT!$I64</f>
        <v>9.740881020815273E-3</v>
      </c>
      <c r="E71" s="1146">
        <f>OUTT!J64</f>
        <v>2.6687734794419882E-2</v>
      </c>
      <c r="F71" s="1160">
        <f t="shared" si="0"/>
        <v>1.0106949288710254E-2</v>
      </c>
      <c r="G71" s="1131">
        <f t="shared" si="1"/>
        <v>3.5139946778413034E-2</v>
      </c>
      <c r="H71" s="1131">
        <f t="shared" si="2"/>
        <v>-3.5176331296913332E-3</v>
      </c>
      <c r="I71" s="1131">
        <f t="shared" si="3"/>
        <v>2.6543802012119144E-2</v>
      </c>
      <c r="J71" s="1131">
        <f t="shared" si="4"/>
        <v>3.119320159103367E-2</v>
      </c>
      <c r="K71" s="1131">
        <f t="shared" si="5"/>
        <v>2.7084884385843111E-2</v>
      </c>
      <c r="L71" s="1161">
        <f t="shared" si="6"/>
        <v>6.6493211418059417E-3</v>
      </c>
    </row>
    <row r="72" spans="1:12" x14ac:dyDescent="0.25">
      <c r="A72" s="1166">
        <v>2007.3</v>
      </c>
      <c r="B72" s="1162">
        <f>[5]OUTT!$D181</f>
        <v>-3.5176331296913332E-3</v>
      </c>
      <c r="C72" s="1131">
        <f>OUTT!$H65</f>
        <v>7.9189358033839419E-2</v>
      </c>
      <c r="D72" s="1131">
        <f>OUTT!$I65</f>
        <v>7.4062992089124258E-2</v>
      </c>
      <c r="E72" s="1146">
        <f>OUTT!J65</f>
        <v>5.3848935822404798E-3</v>
      </c>
      <c r="F72" s="1160">
        <f t="shared" si="0"/>
        <v>1.0855082484720668E-2</v>
      </c>
      <c r="G72" s="1131">
        <f t="shared" si="1"/>
        <v>1.0106949288710254E-2</v>
      </c>
      <c r="H72" s="1131">
        <f t="shared" si="2"/>
        <v>3.5139946778413034E-2</v>
      </c>
      <c r="I72" s="1131">
        <f t="shared" si="3"/>
        <v>-3.5176331296913332E-3</v>
      </c>
      <c r="J72" s="1131">
        <f t="shared" si="4"/>
        <v>2.6543802012119144E-2</v>
      </c>
      <c r="K72" s="1131">
        <f t="shared" si="5"/>
        <v>3.119320159103367E-2</v>
      </c>
      <c r="L72" s="1161">
        <f t="shared" si="6"/>
        <v>2.7084884385843111E-2</v>
      </c>
    </row>
    <row r="73" spans="1:12" x14ac:dyDescent="0.25">
      <c r="A73" s="1166">
        <v>2007.4</v>
      </c>
      <c r="B73" s="1162">
        <f>[5]OUTT!$D182</f>
        <v>3.5139946778413034E-2</v>
      </c>
      <c r="C73" s="1131">
        <f>OUTT!$H66</f>
        <v>6.4392912658526313E-3</v>
      </c>
      <c r="D73" s="1131">
        <f>OUTT!$I66</f>
        <v>3.8830893411597067E-2</v>
      </c>
      <c r="E73" s="1146">
        <f>OUTT!J66</f>
        <v>7.6138730506681185E-2</v>
      </c>
      <c r="F73" s="1160">
        <f t="shared" si="0"/>
        <v>1.3060128452870856E-3</v>
      </c>
      <c r="G73" s="1131">
        <f t="shared" si="1"/>
        <v>1.0855082484720668E-2</v>
      </c>
      <c r="H73" s="1131">
        <f t="shared" si="2"/>
        <v>1.0106949288710254E-2</v>
      </c>
      <c r="I73" s="1131">
        <f t="shared" si="3"/>
        <v>3.5139946778413034E-2</v>
      </c>
      <c r="J73" s="1131">
        <f t="shared" si="4"/>
        <v>-3.5176331296913332E-3</v>
      </c>
      <c r="K73" s="1131">
        <f t="shared" si="5"/>
        <v>2.6543802012119144E-2</v>
      </c>
      <c r="L73" s="1161">
        <f t="shared" si="6"/>
        <v>3.119320159103367E-2</v>
      </c>
    </row>
    <row r="74" spans="1:12" x14ac:dyDescent="0.25">
      <c r="A74" s="1166">
        <v>2008.1</v>
      </c>
      <c r="B74" s="1162">
        <f>[5]OUTT!$D183</f>
        <v>1.0106949288710254E-2</v>
      </c>
      <c r="C74" s="1131">
        <f>OUTT!$H67</f>
        <v>3.1366937618750868E-3</v>
      </c>
      <c r="D74" s="1131">
        <f>OUTT!$I67</f>
        <v>-2.1324252861756321E-3</v>
      </c>
      <c r="E74" s="1146">
        <f>OUTT!J67</f>
        <v>4.5146789445327684E-2</v>
      </c>
      <c r="F74" s="1160">
        <f t="shared" si="0"/>
        <v>-4.3756409158543619E-2</v>
      </c>
      <c r="G74" s="1131">
        <f t="shared" si="1"/>
        <v>1.3060128452870856E-3</v>
      </c>
      <c r="H74" s="1131">
        <f t="shared" si="2"/>
        <v>1.0855082484720668E-2</v>
      </c>
      <c r="I74" s="1131">
        <f t="shared" si="3"/>
        <v>1.0106949288710254E-2</v>
      </c>
      <c r="J74" s="1131">
        <f t="shared" si="4"/>
        <v>3.5139946778413034E-2</v>
      </c>
      <c r="K74" s="1131">
        <f t="shared" si="5"/>
        <v>-3.5176331296913332E-3</v>
      </c>
      <c r="L74" s="1161">
        <f t="shared" si="6"/>
        <v>2.6543802012119144E-2</v>
      </c>
    </row>
    <row r="75" spans="1:12" x14ac:dyDescent="0.25">
      <c r="A75" s="1166">
        <v>2008.2</v>
      </c>
      <c r="B75" s="1162">
        <f>[5]OUTT!$D184</f>
        <v>1.0855082484720668E-2</v>
      </c>
      <c r="C75" s="1131">
        <f>OUTT!$H68</f>
        <v>4.8352750263560118E-2</v>
      </c>
      <c r="D75" s="1131">
        <f>OUTT!$I68</f>
        <v>1.563707511621093E-2</v>
      </c>
      <c r="E75" s="1146">
        <f>OUTT!J68</f>
        <v>-0.10126654869132778</v>
      </c>
      <c r="F75" s="1160">
        <f t="shared" si="0"/>
        <v>-3.0002051007068431E-2</v>
      </c>
      <c r="G75" s="1131">
        <f t="shared" si="1"/>
        <v>-4.3756409158543619E-2</v>
      </c>
      <c r="H75" s="1131">
        <f t="shared" si="2"/>
        <v>1.3060128452870856E-3</v>
      </c>
      <c r="I75" s="1131">
        <f t="shared" si="3"/>
        <v>1.0855082484720668E-2</v>
      </c>
      <c r="J75" s="1131">
        <f t="shared" si="4"/>
        <v>1.0106949288710254E-2</v>
      </c>
      <c r="K75" s="1131">
        <f t="shared" si="5"/>
        <v>3.5139946778413034E-2</v>
      </c>
      <c r="L75" s="1161">
        <f t="shared" si="6"/>
        <v>-3.5176331296913332E-3</v>
      </c>
    </row>
    <row r="76" spans="1:12" x14ac:dyDescent="0.25">
      <c r="A76" s="1166">
        <v>2008.3</v>
      </c>
      <c r="B76" s="1162">
        <f>[5]OUTT!$D185</f>
        <v>1.3060128452870856E-3</v>
      </c>
      <c r="C76" s="1131">
        <f>OUTT!$H69</f>
        <v>-4.055099773902171E-3</v>
      </c>
      <c r="D76" s="1131">
        <f>OUTT!$I69</f>
        <v>-8.1427236723050633E-2</v>
      </c>
      <c r="E76" s="1146">
        <f>OUTT!J69</f>
        <v>-0.11715436551856762</v>
      </c>
      <c r="F76" s="1160">
        <f t="shared" si="0"/>
        <v>-1.4646764198348095E-2</v>
      </c>
      <c r="G76" s="1131">
        <f t="shared" si="1"/>
        <v>-3.0002051007068431E-2</v>
      </c>
      <c r="H76" s="1131">
        <f t="shared" si="2"/>
        <v>-4.3756409158543619E-2</v>
      </c>
      <c r="I76" s="1131">
        <f t="shared" si="3"/>
        <v>1.3060128452870856E-3</v>
      </c>
      <c r="J76" s="1131">
        <f t="shared" si="4"/>
        <v>1.0855082484720668E-2</v>
      </c>
      <c r="K76" s="1131">
        <f t="shared" si="5"/>
        <v>1.0106949288710254E-2</v>
      </c>
      <c r="L76" s="1161">
        <f t="shared" si="6"/>
        <v>3.5139946778413034E-2</v>
      </c>
    </row>
    <row r="77" spans="1:12" x14ac:dyDescent="0.25">
      <c r="A77" s="1166">
        <v>2008.4</v>
      </c>
      <c r="B77" s="1162">
        <f>[5]OUTT!$D186</f>
        <v>-4.3756409158543619E-2</v>
      </c>
      <c r="C77" s="1131">
        <f>OUTT!$H70</f>
        <v>-0.10033492183854698</v>
      </c>
      <c r="D77" s="1131">
        <f>OUTT!$I70</f>
        <v>-5.3763911767202188E-2</v>
      </c>
      <c r="E77" s="1146">
        <f>OUTT!J70</f>
        <v>-0.25320195724719596</v>
      </c>
      <c r="F77" s="1160">
        <f t="shared" si="0"/>
        <v>2.0228138285405706E-2</v>
      </c>
      <c r="G77" s="1131">
        <f t="shared" si="1"/>
        <v>-1.4646764198348095E-2</v>
      </c>
      <c r="H77" s="1131">
        <f t="shared" si="2"/>
        <v>-3.0002051007068431E-2</v>
      </c>
      <c r="I77" s="1131">
        <f t="shared" si="3"/>
        <v>-4.3756409158543619E-2</v>
      </c>
      <c r="J77" s="1131">
        <f t="shared" si="4"/>
        <v>1.3060128452870856E-3</v>
      </c>
      <c r="K77" s="1131">
        <f t="shared" si="5"/>
        <v>1.0855082484720668E-2</v>
      </c>
      <c r="L77" s="1161">
        <f t="shared" si="6"/>
        <v>1.0106949288710254E-2</v>
      </c>
    </row>
    <row r="78" spans="1:12" x14ac:dyDescent="0.25">
      <c r="A78" s="1166">
        <v>2009.1</v>
      </c>
      <c r="B78" s="1162">
        <f>[5]OUTT!$D187</f>
        <v>-3.0002051007068431E-2</v>
      </c>
      <c r="C78" s="1131">
        <f>OUTT!$H71</f>
        <v>-8.7912973600117184E-2</v>
      </c>
      <c r="D78" s="1131">
        <f>OUTT!$I71</f>
        <v>-5.0274918530032409E-2</v>
      </c>
      <c r="E78" s="1146">
        <f>OUTT!J71</f>
        <v>-0.24796793476486556</v>
      </c>
      <c r="F78" s="1160">
        <f t="shared" si="0"/>
        <v>2.564914604938906E-2</v>
      </c>
      <c r="G78" s="1131">
        <f t="shared" si="1"/>
        <v>2.0228138285405706E-2</v>
      </c>
      <c r="H78" s="1131">
        <f t="shared" si="2"/>
        <v>-1.4646764198348095E-2</v>
      </c>
      <c r="I78" s="1131">
        <f t="shared" si="3"/>
        <v>-3.0002051007068431E-2</v>
      </c>
      <c r="J78" s="1131">
        <f t="shared" si="4"/>
        <v>-4.3756409158543619E-2</v>
      </c>
      <c r="K78" s="1131">
        <f t="shared" si="5"/>
        <v>1.3060128452870856E-3</v>
      </c>
      <c r="L78" s="1161">
        <f t="shared" si="6"/>
        <v>1.0855082484720668E-2</v>
      </c>
    </row>
    <row r="79" spans="1:12" x14ac:dyDescent="0.25">
      <c r="A79" s="1166">
        <v>2009.2</v>
      </c>
      <c r="B79" s="1162">
        <f>[5]OUTT!$D188</f>
        <v>-1.4646764198348095E-2</v>
      </c>
      <c r="C79" s="1131">
        <f>OUTT!$H72</f>
        <v>-1.34373641458021E-2</v>
      </c>
      <c r="D79" s="1131">
        <f>OUTT!$I72</f>
        <v>4.662515799517486E-3</v>
      </c>
      <c r="E79" s="1146">
        <f>OUTT!J72</f>
        <v>-2.740323998131533E-2</v>
      </c>
      <c r="F79" s="1160">
        <f t="shared" si="0"/>
        <v>2.5996729091872339E-2</v>
      </c>
      <c r="G79" s="1131">
        <f t="shared" si="1"/>
        <v>2.564914604938906E-2</v>
      </c>
      <c r="H79" s="1131">
        <f t="shared" si="2"/>
        <v>2.0228138285405706E-2</v>
      </c>
      <c r="I79" s="1131">
        <f t="shared" si="3"/>
        <v>-1.4646764198348095E-2</v>
      </c>
      <c r="J79" s="1131">
        <f t="shared" si="4"/>
        <v>-3.0002051007068431E-2</v>
      </c>
      <c r="K79" s="1131">
        <f t="shared" si="5"/>
        <v>-4.3756409158543619E-2</v>
      </c>
      <c r="L79" s="1161">
        <f t="shared" si="6"/>
        <v>1.3060128452870856E-3</v>
      </c>
    </row>
    <row r="80" spans="1:12" x14ac:dyDescent="0.25">
      <c r="A80" s="1166">
        <v>2009.3</v>
      </c>
      <c r="B80" s="1162">
        <f>[5]OUTT!$D189</f>
        <v>2.0228138285405706E-2</v>
      </c>
      <c r="C80" s="1131">
        <f>OUTT!$H73</f>
        <v>-2.7600449066333965E-3</v>
      </c>
      <c r="D80" s="1131">
        <f>OUTT!$I73</f>
        <v>9.9860828314077388E-2</v>
      </c>
      <c r="E80" s="1146">
        <f>OUTT!J73</f>
        <v>3.2453869645975075E-2</v>
      </c>
      <c r="F80" s="1160">
        <f t="shared" si="0"/>
        <v>4.2779541115772091E-2</v>
      </c>
      <c r="G80" s="1131">
        <f t="shared" si="1"/>
        <v>2.5996729091872339E-2</v>
      </c>
      <c r="H80" s="1131">
        <f t="shared" si="2"/>
        <v>2.564914604938906E-2</v>
      </c>
      <c r="I80" s="1131">
        <f t="shared" si="3"/>
        <v>2.0228138285405706E-2</v>
      </c>
      <c r="J80" s="1131">
        <f t="shared" si="4"/>
        <v>-1.4646764198348095E-2</v>
      </c>
      <c r="K80" s="1131">
        <f t="shared" si="5"/>
        <v>-3.0002051007068431E-2</v>
      </c>
      <c r="L80" s="1161">
        <f t="shared" si="6"/>
        <v>-4.3756409158543619E-2</v>
      </c>
    </row>
    <row r="81" spans="1:12" x14ac:dyDescent="0.25">
      <c r="A81" s="1166">
        <v>2009.4</v>
      </c>
      <c r="B81" s="1162">
        <f>[5]OUTT!$D190</f>
        <v>2.564914604938906E-2</v>
      </c>
      <c r="C81" s="1131">
        <f>OUTT!$H74</f>
        <v>6.2805492335122892E-2</v>
      </c>
      <c r="D81" s="1131">
        <f>OUTT!$I74</f>
        <v>3.4805995733992567E-2</v>
      </c>
      <c r="E81" s="1146">
        <f>OUTT!J74</f>
        <v>9.7079054861749725E-2</v>
      </c>
      <c r="F81" s="1160">
        <f t="shared" si="0"/>
        <v>1.5468435491854393E-3</v>
      </c>
      <c r="G81" s="1131">
        <f t="shared" si="1"/>
        <v>4.2779541115772091E-2</v>
      </c>
      <c r="H81" s="1131">
        <f t="shared" si="2"/>
        <v>2.5996729091872339E-2</v>
      </c>
      <c r="I81" s="1131">
        <f t="shared" si="3"/>
        <v>2.564914604938906E-2</v>
      </c>
      <c r="J81" s="1131">
        <f t="shared" si="4"/>
        <v>2.0228138285405706E-2</v>
      </c>
      <c r="K81" s="1131">
        <f t="shared" si="5"/>
        <v>-1.4646764198348095E-2</v>
      </c>
      <c r="L81" s="1161">
        <f t="shared" si="6"/>
        <v>-3.0002051007068431E-2</v>
      </c>
    </row>
    <row r="82" spans="1:12" x14ac:dyDescent="0.25">
      <c r="A82" s="1166">
        <v>2010.1</v>
      </c>
      <c r="B82" s="1162">
        <f>[5]OUTT!$D191</f>
        <v>2.5996729091872339E-2</v>
      </c>
      <c r="C82" s="1131">
        <f>OUTT!$H75</f>
        <v>0.10445107410877608</v>
      </c>
      <c r="D82" s="1131">
        <f>OUTT!$I75</f>
        <v>3.6705783710694995E-2</v>
      </c>
      <c r="E82" s="1146">
        <f>OUTT!J75</f>
        <v>0.18901251234439176</v>
      </c>
      <c r="F82" s="1160">
        <f t="shared" si="0"/>
        <v>1.0570573133559691E-2</v>
      </c>
      <c r="G82" s="1131">
        <f t="shared" si="1"/>
        <v>1.5468435491854393E-3</v>
      </c>
      <c r="H82" s="1131">
        <f t="shared" si="2"/>
        <v>4.2779541115772091E-2</v>
      </c>
      <c r="I82" s="1131">
        <f t="shared" si="3"/>
        <v>2.5996729091872339E-2</v>
      </c>
      <c r="J82" s="1131">
        <f t="shared" si="4"/>
        <v>2.564914604938906E-2</v>
      </c>
      <c r="K82" s="1131">
        <f t="shared" si="5"/>
        <v>2.0228138285405706E-2</v>
      </c>
      <c r="L82" s="1161">
        <f t="shared" si="6"/>
        <v>-1.4646764198348095E-2</v>
      </c>
    </row>
    <row r="83" spans="1:12" x14ac:dyDescent="0.25">
      <c r="A83" s="1166">
        <v>2010.2</v>
      </c>
      <c r="B83" s="1162">
        <f>[5]OUTT!$D192</f>
        <v>4.2779541115772091E-2</v>
      </c>
      <c r="C83" s="1131">
        <f>OUTT!$H76</f>
        <v>4.5555604057086363E-2</v>
      </c>
      <c r="D83" s="1131">
        <f>OUTT!$I76</f>
        <v>2.305032547707242E-2</v>
      </c>
      <c r="E83" s="1146">
        <f>OUTT!J76</f>
        <v>9.9122631381035831E-2</v>
      </c>
      <c r="F83" s="1160">
        <f t="shared" ref="F83:F146" si="7">$B86</f>
        <v>2.61073660622273E-2</v>
      </c>
      <c r="G83" s="1131">
        <f t="shared" ref="G83:G146" si="8">$B85</f>
        <v>1.0570573133559691E-2</v>
      </c>
      <c r="H83" s="1131">
        <f t="shared" ref="H83:H146" si="9">$B84</f>
        <v>1.5468435491854393E-3</v>
      </c>
      <c r="I83" s="1131">
        <f t="shared" ref="I83:I146" si="10">$B83</f>
        <v>4.2779541115772091E-2</v>
      </c>
      <c r="J83" s="1131">
        <f t="shared" ref="J83:J146" si="11">$B82</f>
        <v>2.5996729091872339E-2</v>
      </c>
      <c r="K83" s="1131">
        <f t="shared" ref="K83:K146" si="12">$B81</f>
        <v>2.564914604938906E-2</v>
      </c>
      <c r="L83" s="1161">
        <f t="shared" ref="L83:L146" si="13">$B80</f>
        <v>2.0228138285405706E-2</v>
      </c>
    </row>
    <row r="84" spans="1:12" x14ac:dyDescent="0.25">
      <c r="A84" s="1166">
        <v>2010.3</v>
      </c>
      <c r="B84" s="1162">
        <f>[5]OUTT!$D193</f>
        <v>1.5468435491854393E-3</v>
      </c>
      <c r="C84" s="1131">
        <f>OUTT!$H77</f>
        <v>6.208254637075683E-2</v>
      </c>
      <c r="D84" s="1131">
        <f>OUTT!$I77</f>
        <v>2.0225437267917812E-3</v>
      </c>
      <c r="E84" s="1146">
        <f>OUTT!J77</f>
        <v>8.7125424494686854E-2</v>
      </c>
      <c r="F84" s="1160">
        <f t="shared" si="7"/>
        <v>1.4351630689139583E-2</v>
      </c>
      <c r="G84" s="1131">
        <f t="shared" si="8"/>
        <v>2.61073660622273E-2</v>
      </c>
      <c r="H84" s="1131">
        <f t="shared" si="9"/>
        <v>1.0570573133559691E-2</v>
      </c>
      <c r="I84" s="1131">
        <f t="shared" si="10"/>
        <v>1.5468435491854393E-3</v>
      </c>
      <c r="J84" s="1131">
        <f t="shared" si="11"/>
        <v>4.2779541115772091E-2</v>
      </c>
      <c r="K84" s="1131">
        <f t="shared" si="12"/>
        <v>2.5996729091872339E-2</v>
      </c>
      <c r="L84" s="1161">
        <f t="shared" si="13"/>
        <v>2.564914604938906E-2</v>
      </c>
    </row>
    <row r="85" spans="1:12" x14ac:dyDescent="0.25">
      <c r="A85" s="1166">
        <v>2010.4</v>
      </c>
      <c r="B85" s="1162">
        <f>[5]OUTT!$D194</f>
        <v>1.0570573133559691E-2</v>
      </c>
      <c r="C85" s="1131">
        <f>OUTT!$H78</f>
        <v>0.11903084597037328</v>
      </c>
      <c r="D85" s="1131">
        <f>OUTT!$I78</f>
        <v>9.6394469971927244E-2</v>
      </c>
      <c r="E85" s="1146">
        <f>OUTT!J78</f>
        <v>-5.3240057436628518E-2</v>
      </c>
      <c r="F85" s="1160">
        <f t="shared" si="7"/>
        <v>9.8170139546720492E-3</v>
      </c>
      <c r="G85" s="1131">
        <f t="shared" si="8"/>
        <v>1.4351630689139583E-2</v>
      </c>
      <c r="H85" s="1131">
        <f t="shared" si="9"/>
        <v>2.61073660622273E-2</v>
      </c>
      <c r="I85" s="1131">
        <f t="shared" si="10"/>
        <v>1.0570573133559691E-2</v>
      </c>
      <c r="J85" s="1131">
        <f t="shared" si="11"/>
        <v>1.5468435491854393E-3</v>
      </c>
      <c r="K85" s="1131">
        <f t="shared" si="12"/>
        <v>4.2779541115772091E-2</v>
      </c>
      <c r="L85" s="1161">
        <f t="shared" si="13"/>
        <v>2.5996729091872339E-2</v>
      </c>
    </row>
    <row r="86" spans="1:12" x14ac:dyDescent="0.25">
      <c r="A86" s="1166">
        <v>2011.1</v>
      </c>
      <c r="B86" s="1162">
        <f>[5]OUTT!$D195</f>
        <v>2.61073660622273E-2</v>
      </c>
      <c r="C86" s="1131">
        <f>OUTT!$H79</f>
        <v>7.8621632571927336E-2</v>
      </c>
      <c r="D86" s="1131">
        <f>OUTT!$I79</f>
        <v>0.11190696651259735</v>
      </c>
      <c r="E86" s="1146">
        <f>OUTT!J79</f>
        <v>-2.2912474941103156E-2</v>
      </c>
      <c r="F86" s="1160">
        <f t="shared" si="7"/>
        <v>-5.1365282537041423E-4</v>
      </c>
      <c r="G86" s="1131">
        <f t="shared" si="8"/>
        <v>9.8170139546720492E-3</v>
      </c>
      <c r="H86" s="1131">
        <f t="shared" si="9"/>
        <v>1.4351630689139583E-2</v>
      </c>
      <c r="I86" s="1131">
        <f t="shared" si="10"/>
        <v>2.61073660622273E-2</v>
      </c>
      <c r="J86" s="1131">
        <f t="shared" si="11"/>
        <v>1.0570573133559691E-2</v>
      </c>
      <c r="K86" s="1131">
        <f t="shared" si="12"/>
        <v>1.5468435491854393E-3</v>
      </c>
      <c r="L86" s="1161">
        <f t="shared" si="13"/>
        <v>4.2779541115772091E-2</v>
      </c>
    </row>
    <row r="87" spans="1:12" x14ac:dyDescent="0.25">
      <c r="A87" s="1166">
        <v>2011.2</v>
      </c>
      <c r="B87" s="1162">
        <f>[5]OUTT!$D196</f>
        <v>1.4351630689139583E-2</v>
      </c>
      <c r="C87" s="1131">
        <f>OUTT!$H80</f>
        <v>4.6987469759796952E-2</v>
      </c>
      <c r="D87" s="1131">
        <f>OUTT!$I80</f>
        <v>-8.1078970258348093E-3</v>
      </c>
      <c r="E87" s="1146">
        <f>OUTT!J80</f>
        <v>-0.10017011195393444</v>
      </c>
      <c r="F87" s="1160">
        <f t="shared" si="7"/>
        <v>-7.7893455596687033E-3</v>
      </c>
      <c r="G87" s="1131">
        <f t="shared" si="8"/>
        <v>-5.1365282537041423E-4</v>
      </c>
      <c r="H87" s="1131">
        <f t="shared" si="9"/>
        <v>9.8170139546720492E-3</v>
      </c>
      <c r="I87" s="1131">
        <f t="shared" si="10"/>
        <v>1.4351630689139583E-2</v>
      </c>
      <c r="J87" s="1131">
        <f t="shared" si="11"/>
        <v>2.61073660622273E-2</v>
      </c>
      <c r="K87" s="1131">
        <f t="shared" si="12"/>
        <v>1.0570573133559691E-2</v>
      </c>
      <c r="L87" s="1161">
        <f t="shared" si="13"/>
        <v>1.5468435491854393E-3</v>
      </c>
    </row>
    <row r="88" spans="1:12" x14ac:dyDescent="0.25">
      <c r="A88" s="1166">
        <v>2011.3</v>
      </c>
      <c r="B88" s="1162">
        <f>[5]OUTT!$D197</f>
        <v>9.8170139546720492E-3</v>
      </c>
      <c r="C88" s="1131">
        <f>OUTT!$H81</f>
        <v>3.9250261448897206E-2</v>
      </c>
      <c r="D88" s="1131">
        <f>OUTT!$I81</f>
        <v>1.4942969728446442E-3</v>
      </c>
      <c r="E88" s="1146">
        <f>OUTT!J81</f>
        <v>-3.6762190808232731E-2</v>
      </c>
      <c r="F88" s="1160">
        <f t="shared" si="7"/>
        <v>-1.2656410019783237E-2</v>
      </c>
      <c r="G88" s="1131">
        <f t="shared" si="8"/>
        <v>-7.7893455596687033E-3</v>
      </c>
      <c r="H88" s="1131">
        <f t="shared" si="9"/>
        <v>-5.1365282537041423E-4</v>
      </c>
      <c r="I88" s="1131">
        <f t="shared" si="10"/>
        <v>9.8170139546720492E-3</v>
      </c>
      <c r="J88" s="1131">
        <f t="shared" si="11"/>
        <v>1.4351630689139583E-2</v>
      </c>
      <c r="K88" s="1131">
        <f t="shared" si="12"/>
        <v>2.61073660622273E-2</v>
      </c>
      <c r="L88" s="1161">
        <f t="shared" si="13"/>
        <v>1.0570573133559691E-2</v>
      </c>
    </row>
    <row r="89" spans="1:12" x14ac:dyDescent="0.25">
      <c r="A89" s="1166">
        <v>2011.4</v>
      </c>
      <c r="B89" s="1162">
        <f>[5]OUTT!$D198</f>
        <v>-5.1365282537041423E-4</v>
      </c>
      <c r="C89" s="1131">
        <f>OUTT!$H82</f>
        <v>1.5221084952097286E-3</v>
      </c>
      <c r="D89" s="1131">
        <f>OUTT!$I82</f>
        <v>-8.5123290820643405E-4</v>
      </c>
      <c r="E89" s="1146">
        <f>OUTT!J82</f>
        <v>9.7388246376777232E-3</v>
      </c>
      <c r="F89" s="1160">
        <f t="shared" si="7"/>
        <v>9.5266058356529015E-3</v>
      </c>
      <c r="G89" s="1131">
        <f t="shared" si="8"/>
        <v>-1.2656410019783237E-2</v>
      </c>
      <c r="H89" s="1131">
        <f t="shared" si="9"/>
        <v>-7.7893455596687033E-3</v>
      </c>
      <c r="I89" s="1131">
        <f t="shared" si="10"/>
        <v>-5.1365282537041423E-4</v>
      </c>
      <c r="J89" s="1131">
        <f t="shared" si="11"/>
        <v>9.8170139546720492E-3</v>
      </c>
      <c r="K89" s="1131">
        <f t="shared" si="12"/>
        <v>1.4351630689139583E-2</v>
      </c>
      <c r="L89" s="1161">
        <f t="shared" si="13"/>
        <v>2.61073660622273E-2</v>
      </c>
    </row>
    <row r="90" spans="1:12" x14ac:dyDescent="0.25">
      <c r="A90" s="1166">
        <v>2012.1</v>
      </c>
      <c r="B90" s="1162">
        <f>[5]OUTT!$D199</f>
        <v>-7.7893455596687033E-3</v>
      </c>
      <c r="C90" s="1131">
        <f>OUTT!$H83</f>
        <v>-4.7617816060992801E-2</v>
      </c>
      <c r="D90" s="1131">
        <f>OUTT!$I83</f>
        <v>-5.8134677725112383E-2</v>
      </c>
      <c r="E90" s="1146">
        <f>OUTT!J83</f>
        <v>-0.13850907938405754</v>
      </c>
      <c r="F90" s="1160">
        <f t="shared" si="7"/>
        <v>1.5752000941541056E-2</v>
      </c>
      <c r="G90" s="1131">
        <f t="shared" si="8"/>
        <v>9.5266058356529015E-3</v>
      </c>
      <c r="H90" s="1131">
        <f t="shared" si="9"/>
        <v>-1.2656410019783237E-2</v>
      </c>
      <c r="I90" s="1131">
        <f t="shared" si="10"/>
        <v>-7.7893455596687033E-3</v>
      </c>
      <c r="J90" s="1131">
        <f t="shared" si="11"/>
        <v>-5.1365282537041423E-4</v>
      </c>
      <c r="K90" s="1131">
        <f t="shared" si="12"/>
        <v>9.8170139546720492E-3</v>
      </c>
      <c r="L90" s="1161">
        <f t="shared" si="13"/>
        <v>1.4351630689139583E-2</v>
      </c>
    </row>
    <row r="91" spans="1:12" x14ac:dyDescent="0.25">
      <c r="A91" s="1166">
        <v>2012.2</v>
      </c>
      <c r="B91" s="1162">
        <f>[5]OUTT!$D200</f>
        <v>-1.2656410019783237E-2</v>
      </c>
      <c r="C91" s="1131">
        <f>OUTT!$H84</f>
        <v>-6.5530463074683354E-3</v>
      </c>
      <c r="D91" s="1131">
        <f>OUTT!$I84</f>
        <v>2.1615338260813743E-2</v>
      </c>
      <c r="E91" s="1146">
        <f>OUTT!J84</f>
        <v>-9.5110938203367468E-2</v>
      </c>
      <c r="F91" s="1160">
        <f t="shared" si="7"/>
        <v>-6.3046939834556781E-3</v>
      </c>
      <c r="G91" s="1131">
        <f t="shared" si="8"/>
        <v>1.5752000941541056E-2</v>
      </c>
      <c r="H91" s="1131">
        <f t="shared" si="9"/>
        <v>9.5266058356529015E-3</v>
      </c>
      <c r="I91" s="1131">
        <f t="shared" si="10"/>
        <v>-1.2656410019783237E-2</v>
      </c>
      <c r="J91" s="1131">
        <f t="shared" si="11"/>
        <v>-7.7893455596687033E-3</v>
      </c>
      <c r="K91" s="1131">
        <f t="shared" si="12"/>
        <v>-5.1365282537041423E-4</v>
      </c>
      <c r="L91" s="1161">
        <f t="shared" si="13"/>
        <v>9.8170139546720492E-3</v>
      </c>
    </row>
    <row r="92" spans="1:12" x14ac:dyDescent="0.25">
      <c r="A92" s="1166">
        <v>2012.3</v>
      </c>
      <c r="B92" s="1162">
        <f>[5]OUTT!$D201</f>
        <v>9.5266058356529015E-3</v>
      </c>
      <c r="C92" s="1131">
        <f>OUTT!$H85</f>
        <v>-3.5361513052488469E-2</v>
      </c>
      <c r="D92" s="1131">
        <f>OUTT!$I85</f>
        <v>5.0757800156278066E-3</v>
      </c>
      <c r="E92" s="1146">
        <f>OUTT!J85</f>
        <v>4.2481749066380914E-2</v>
      </c>
      <c r="F92" s="1160">
        <f t="shared" si="7"/>
        <v>6.8189153788722479E-3</v>
      </c>
      <c r="G92" s="1131">
        <f t="shared" si="8"/>
        <v>-6.3046939834556781E-3</v>
      </c>
      <c r="H92" s="1131">
        <f t="shared" si="9"/>
        <v>1.5752000941541056E-2</v>
      </c>
      <c r="I92" s="1131">
        <f t="shared" si="10"/>
        <v>9.5266058356529015E-3</v>
      </c>
      <c r="J92" s="1131">
        <f t="shared" si="11"/>
        <v>-1.2656410019783237E-2</v>
      </c>
      <c r="K92" s="1131">
        <f t="shared" si="12"/>
        <v>-7.7893455596687033E-3</v>
      </c>
      <c r="L92" s="1161">
        <f t="shared" si="13"/>
        <v>-5.1365282537041423E-4</v>
      </c>
    </row>
    <row r="93" spans="1:12" x14ac:dyDescent="0.25">
      <c r="A93" s="1166">
        <v>2012.4</v>
      </c>
      <c r="B93" s="1162">
        <f>[5]OUTT!$D202</f>
        <v>1.5752000941541056E-2</v>
      </c>
      <c r="C93" s="1131">
        <f>OUTT!$H86</f>
        <v>1.2461813760031859E-3</v>
      </c>
      <c r="D93" s="1131">
        <f>OUTT!$I86</f>
        <v>-3.2650569050263201E-2</v>
      </c>
      <c r="E93" s="1146">
        <f>OUTT!J86</f>
        <v>0.10078653427127904</v>
      </c>
      <c r="F93" s="1160">
        <f t="shared" si="7"/>
        <v>9.4159744089310493E-3</v>
      </c>
      <c r="G93" s="1131">
        <f t="shared" si="8"/>
        <v>6.8189153788722479E-3</v>
      </c>
      <c r="H93" s="1131">
        <f t="shared" si="9"/>
        <v>-6.3046939834556781E-3</v>
      </c>
      <c r="I93" s="1131">
        <f t="shared" si="10"/>
        <v>1.5752000941541056E-2</v>
      </c>
      <c r="J93" s="1131">
        <f t="shared" si="11"/>
        <v>9.5266058356529015E-3</v>
      </c>
      <c r="K93" s="1131">
        <f t="shared" si="12"/>
        <v>-1.2656410019783237E-2</v>
      </c>
      <c r="L93" s="1161">
        <f t="shared" si="13"/>
        <v>-7.7893455596687033E-3</v>
      </c>
    </row>
    <row r="94" spans="1:12" x14ac:dyDescent="0.25">
      <c r="A94" s="1166">
        <v>2013.1</v>
      </c>
      <c r="B94" s="1162">
        <f>[5]OUTT!$D203</f>
        <v>-6.3046939834556781E-3</v>
      </c>
      <c r="C94" s="1131">
        <f>OUTT!$H87</f>
        <v>9.4737159146617067E-2</v>
      </c>
      <c r="D94" s="1131">
        <f>OUTT!$I87</f>
        <v>2.631671742013264E-2</v>
      </c>
      <c r="E94" s="1146">
        <f>OUTT!J87</f>
        <v>0.14847986983507155</v>
      </c>
      <c r="F94" s="1160">
        <f t="shared" si="7"/>
        <v>-1.0482264251976403E-2</v>
      </c>
      <c r="G94" s="1131">
        <f t="shared" si="8"/>
        <v>9.4159744089310493E-3</v>
      </c>
      <c r="H94" s="1131">
        <f t="shared" si="9"/>
        <v>6.8189153788722479E-3</v>
      </c>
      <c r="I94" s="1131">
        <f t="shared" si="10"/>
        <v>-6.3046939834556781E-3</v>
      </c>
      <c r="J94" s="1131">
        <f t="shared" si="11"/>
        <v>1.5752000941541056E-2</v>
      </c>
      <c r="K94" s="1131">
        <f t="shared" si="12"/>
        <v>9.5266058356529015E-3</v>
      </c>
      <c r="L94" s="1161">
        <f t="shared" si="13"/>
        <v>-1.2656410019783237E-2</v>
      </c>
    </row>
    <row r="95" spans="1:12" x14ac:dyDescent="0.25">
      <c r="A95" s="1166">
        <v>2013.2</v>
      </c>
      <c r="B95" s="1162">
        <f>[5]OUTT!$D204</f>
        <v>6.8189153788722479E-3</v>
      </c>
      <c r="C95" s="1131">
        <f>OUTT!$H88</f>
        <v>8.9723583546598817E-2</v>
      </c>
      <c r="D95" s="1131">
        <f>OUTT!$I88</f>
        <v>6.7181236608678141E-2</v>
      </c>
      <c r="E95" s="1146">
        <f>OUTT!J88</f>
        <v>-3.5481035731370625E-2</v>
      </c>
      <c r="F95" s="1160">
        <f t="shared" si="7"/>
        <v>-1.5924728646242059E-2</v>
      </c>
      <c r="G95" s="1131">
        <f t="shared" si="8"/>
        <v>-1.0482264251976403E-2</v>
      </c>
      <c r="H95" s="1131">
        <f t="shared" si="9"/>
        <v>9.4159744089310493E-3</v>
      </c>
      <c r="I95" s="1131">
        <f t="shared" si="10"/>
        <v>6.8189153788722479E-3</v>
      </c>
      <c r="J95" s="1131">
        <f t="shared" si="11"/>
        <v>-6.3046939834556781E-3</v>
      </c>
      <c r="K95" s="1131">
        <f t="shared" si="12"/>
        <v>1.5752000941541056E-2</v>
      </c>
      <c r="L95" s="1161">
        <f t="shared" si="13"/>
        <v>9.5266058356529015E-3</v>
      </c>
    </row>
    <row r="96" spans="1:12" x14ac:dyDescent="0.25">
      <c r="A96" s="1166">
        <v>2013.3</v>
      </c>
      <c r="B96" s="1162">
        <f>[5]OUTT!$D205</f>
        <v>9.4159744089310493E-3</v>
      </c>
      <c r="C96" s="1131">
        <f>OUTT!$H89</f>
        <v>-3.8995020618266096E-2</v>
      </c>
      <c r="D96" s="1131">
        <f>OUTT!$I89</f>
        <v>3.0762610792383072E-3</v>
      </c>
      <c r="E96" s="1146">
        <f>OUTT!J89</f>
        <v>-0.12065645987829932</v>
      </c>
      <c r="F96" s="1160">
        <f t="shared" si="7"/>
        <v>-3.2600509080040752E-3</v>
      </c>
      <c r="G96" s="1131">
        <f t="shared" si="8"/>
        <v>-1.5924728646242059E-2</v>
      </c>
      <c r="H96" s="1131">
        <f t="shared" si="9"/>
        <v>-1.0482264251976403E-2</v>
      </c>
      <c r="I96" s="1131">
        <f t="shared" si="10"/>
        <v>9.4159744089310493E-3</v>
      </c>
      <c r="J96" s="1131">
        <f t="shared" si="11"/>
        <v>6.8189153788722479E-3</v>
      </c>
      <c r="K96" s="1131">
        <f t="shared" si="12"/>
        <v>-6.3046939834556781E-3</v>
      </c>
      <c r="L96" s="1161">
        <f t="shared" si="13"/>
        <v>1.5752000941541056E-2</v>
      </c>
    </row>
    <row r="97" spans="1:12" x14ac:dyDescent="0.25">
      <c r="A97" s="1166">
        <v>2013.4</v>
      </c>
      <c r="B97" s="1162">
        <f>[5]OUTT!$D206</f>
        <v>-1.0482264251976403E-2</v>
      </c>
      <c r="C97" s="1131">
        <f>OUTT!$H90</f>
        <v>-1.9570422171297785E-2</v>
      </c>
      <c r="D97" s="1131">
        <f>OUTT!$I90</f>
        <v>-5.535594878271155E-2</v>
      </c>
      <c r="E97" s="1146">
        <f>OUTT!J90</f>
        <v>-3.0811110971860955E-2</v>
      </c>
      <c r="F97" s="1160">
        <f t="shared" si="7"/>
        <v>-1.2712310800793603E-2</v>
      </c>
      <c r="G97" s="1131">
        <f t="shared" si="8"/>
        <v>-3.2600509080040752E-3</v>
      </c>
      <c r="H97" s="1131">
        <f t="shared" si="9"/>
        <v>-1.5924728646242059E-2</v>
      </c>
      <c r="I97" s="1131">
        <f t="shared" si="10"/>
        <v>-1.0482264251976403E-2</v>
      </c>
      <c r="J97" s="1131">
        <f t="shared" si="11"/>
        <v>9.4159744089310493E-3</v>
      </c>
      <c r="K97" s="1131">
        <f t="shared" si="12"/>
        <v>6.8189153788722479E-3</v>
      </c>
      <c r="L97" s="1161">
        <f t="shared" si="13"/>
        <v>-6.3046939834556781E-3</v>
      </c>
    </row>
    <row r="98" spans="1:12" x14ac:dyDescent="0.25">
      <c r="A98" s="1166">
        <v>2014.1</v>
      </c>
      <c r="B98" s="1162">
        <f>[5]OUTT!$D207</f>
        <v>-1.5924728646242059E-2</v>
      </c>
      <c r="C98" s="1131">
        <f>OUTT!$H91</f>
        <v>-0.12704414874878012</v>
      </c>
      <c r="D98" s="1131">
        <f>OUTT!$I91</f>
        <v>-2.7249822244755251E-2</v>
      </c>
      <c r="E98" s="1146">
        <f>OUTT!J91</f>
        <v>-0.11307339331207977</v>
      </c>
      <c r="F98" s="1160">
        <f t="shared" si="7"/>
        <v>3.6476239189919824E-3</v>
      </c>
      <c r="G98" s="1131">
        <f t="shared" si="8"/>
        <v>-1.2712310800793603E-2</v>
      </c>
      <c r="H98" s="1131">
        <f t="shared" si="9"/>
        <v>-3.2600509080040752E-3</v>
      </c>
      <c r="I98" s="1131">
        <f t="shared" si="10"/>
        <v>-1.5924728646242059E-2</v>
      </c>
      <c r="J98" s="1131">
        <f t="shared" si="11"/>
        <v>-1.0482264251976403E-2</v>
      </c>
      <c r="K98" s="1131">
        <f t="shared" si="12"/>
        <v>9.4159744089310493E-3</v>
      </c>
      <c r="L98" s="1161">
        <f t="shared" si="13"/>
        <v>6.8189153788722479E-3</v>
      </c>
    </row>
    <row r="99" spans="1:12" x14ac:dyDescent="0.25">
      <c r="A99" s="1166">
        <v>2014.2</v>
      </c>
      <c r="B99" s="1162">
        <f>[5]OUTT!$D208</f>
        <v>-3.2600509080040752E-3</v>
      </c>
      <c r="C99" s="1131">
        <f>OUTT!$H92</f>
        <v>-0.18995072210927155</v>
      </c>
      <c r="D99" s="1131">
        <f>OUTT!$I92</f>
        <v>-8.2617045083839713E-2</v>
      </c>
      <c r="E99" s="1146">
        <f>OUTT!J92</f>
        <v>-5.5365163331837941E-2</v>
      </c>
      <c r="F99" s="1160">
        <f t="shared" si="7"/>
        <v>1.4977689495728086E-2</v>
      </c>
      <c r="G99" s="1131">
        <f t="shared" si="8"/>
        <v>3.6476239189919824E-3</v>
      </c>
      <c r="H99" s="1131">
        <f t="shared" si="9"/>
        <v>-1.2712310800793603E-2</v>
      </c>
      <c r="I99" s="1131">
        <f t="shared" si="10"/>
        <v>-3.2600509080040752E-3</v>
      </c>
      <c r="J99" s="1131">
        <f t="shared" si="11"/>
        <v>-1.5924728646242059E-2</v>
      </c>
      <c r="K99" s="1131">
        <f t="shared" si="12"/>
        <v>-1.0482264251976403E-2</v>
      </c>
      <c r="L99" s="1161">
        <f t="shared" si="13"/>
        <v>9.4159744089310493E-3</v>
      </c>
    </row>
    <row r="100" spans="1:12" x14ac:dyDescent="0.25">
      <c r="A100" s="1166">
        <v>2014.3</v>
      </c>
      <c r="B100" s="1162">
        <f>[5]OUTT!$D209</f>
        <v>-1.2712310800793603E-2</v>
      </c>
      <c r="C100" s="1131">
        <f>OUTT!$H93</f>
        <v>-3.3824381105805656E-2</v>
      </c>
      <c r="D100" s="1131">
        <f>OUTT!$I93</f>
        <v>-2.8568390682403688E-2</v>
      </c>
      <c r="E100" s="1146">
        <f>OUTT!J93</f>
        <v>-2.6175263877243005E-2</v>
      </c>
      <c r="F100" s="1160">
        <f t="shared" si="7"/>
        <v>1.7747613819265595E-2</v>
      </c>
      <c r="G100" s="1131">
        <f t="shared" si="8"/>
        <v>1.4977689495728086E-2</v>
      </c>
      <c r="H100" s="1131">
        <f t="shared" si="9"/>
        <v>3.6476239189919824E-3</v>
      </c>
      <c r="I100" s="1131">
        <f t="shared" si="10"/>
        <v>-1.2712310800793603E-2</v>
      </c>
      <c r="J100" s="1131">
        <f t="shared" si="11"/>
        <v>-3.2600509080040752E-3</v>
      </c>
      <c r="K100" s="1131">
        <f t="shared" si="12"/>
        <v>-1.5924728646242059E-2</v>
      </c>
      <c r="L100" s="1161">
        <f t="shared" si="13"/>
        <v>-1.0482264251976403E-2</v>
      </c>
    </row>
    <row r="101" spans="1:12" x14ac:dyDescent="0.25">
      <c r="A101" s="1166">
        <v>2014.4</v>
      </c>
      <c r="B101" s="1162">
        <f>[5]OUTT!$D210</f>
        <v>3.6476239189919824E-3</v>
      </c>
      <c r="C101" s="1131">
        <f>OUTT!$H94</f>
        <v>-7.8420334730259889E-2</v>
      </c>
      <c r="D101" s="1131">
        <f>OUTT!$I94</f>
        <v>5.7176980863551385E-2</v>
      </c>
      <c r="E101" s="1146">
        <f>OUTT!J94</f>
        <v>-6.9801524517107083E-2</v>
      </c>
      <c r="F101" s="1160">
        <f t="shared" si="7"/>
        <v>3.5536091796881664E-3</v>
      </c>
      <c r="G101" s="1131">
        <f t="shared" si="8"/>
        <v>1.7747613819265595E-2</v>
      </c>
      <c r="H101" s="1131">
        <f t="shared" si="9"/>
        <v>1.4977689495728086E-2</v>
      </c>
      <c r="I101" s="1131">
        <f t="shared" si="10"/>
        <v>3.6476239189919824E-3</v>
      </c>
      <c r="J101" s="1131">
        <f t="shared" si="11"/>
        <v>-1.2712310800793603E-2</v>
      </c>
      <c r="K101" s="1131">
        <f t="shared" si="12"/>
        <v>-3.2600509080040752E-3</v>
      </c>
      <c r="L101" s="1161">
        <f t="shared" si="13"/>
        <v>-1.5924728646242059E-2</v>
      </c>
    </row>
    <row r="102" spans="1:12" x14ac:dyDescent="0.25">
      <c r="A102" s="1166">
        <f>A98+1</f>
        <v>2015.1</v>
      </c>
      <c r="B102" s="1162">
        <f>[5]OUTT!$D211</f>
        <v>1.4977689495728086E-2</v>
      </c>
      <c r="C102" s="1131">
        <f>OUTT!$H95</f>
        <v>3.6192770000607055E-3</v>
      </c>
      <c r="D102" s="1131">
        <f>OUTT!$I95</f>
        <v>2.0787696484171114E-2</v>
      </c>
      <c r="E102" s="1146">
        <f>OUTT!J95</f>
        <v>4.3931092537341065E-2</v>
      </c>
      <c r="F102" s="1160">
        <f t="shared" si="7"/>
        <v>-1.154734324927631E-2</v>
      </c>
      <c r="G102" s="1131">
        <f t="shared" si="8"/>
        <v>3.5536091796881664E-3</v>
      </c>
      <c r="H102" s="1131">
        <f t="shared" si="9"/>
        <v>1.7747613819265595E-2</v>
      </c>
      <c r="I102" s="1131">
        <f t="shared" si="10"/>
        <v>1.4977689495728086E-2</v>
      </c>
      <c r="J102" s="1131">
        <f t="shared" si="11"/>
        <v>3.6476239189919824E-3</v>
      </c>
      <c r="K102" s="1131">
        <f t="shared" si="12"/>
        <v>-1.2712310800793603E-2</v>
      </c>
      <c r="L102" s="1161">
        <f t="shared" si="13"/>
        <v>-3.2600509080040752E-3</v>
      </c>
    </row>
    <row r="103" spans="1:12" x14ac:dyDescent="0.25">
      <c r="A103" s="1166">
        <f>A99+1</f>
        <v>2015.2</v>
      </c>
      <c r="B103" s="1162">
        <f>[5]OUTT!$D212</f>
        <v>1.7747613819265595E-2</v>
      </c>
      <c r="C103" s="1131">
        <f>OUTT!$H96</f>
        <v>7.3573450468940926E-2</v>
      </c>
      <c r="D103" s="1131">
        <f>OUTT!$I96</f>
        <v>3.3462892357936092E-2</v>
      </c>
      <c r="E103" s="1146">
        <f>OUTT!J96</f>
        <v>7.0959368099504871E-2</v>
      </c>
      <c r="F103" s="1160">
        <f t="shared" si="7"/>
        <v>-8.8526500580758949E-3</v>
      </c>
      <c r="G103" s="1131">
        <f t="shared" si="8"/>
        <v>-1.154734324927631E-2</v>
      </c>
      <c r="H103" s="1131">
        <f t="shared" si="9"/>
        <v>3.5536091796881664E-3</v>
      </c>
      <c r="I103" s="1131">
        <f t="shared" si="10"/>
        <v>1.7747613819265595E-2</v>
      </c>
      <c r="J103" s="1131">
        <f t="shared" si="11"/>
        <v>1.4977689495728086E-2</v>
      </c>
      <c r="K103" s="1131">
        <f t="shared" si="12"/>
        <v>3.6476239189919824E-3</v>
      </c>
      <c r="L103" s="1161">
        <f t="shared" si="13"/>
        <v>-1.2712310800793603E-2</v>
      </c>
    </row>
    <row r="104" spans="1:12" x14ac:dyDescent="0.25">
      <c r="A104" s="1166">
        <f>A100+1</f>
        <v>2015.3</v>
      </c>
      <c r="B104" s="1162">
        <f>[5]OUTT!$D213</f>
        <v>3.5536091796881664E-3</v>
      </c>
      <c r="C104" s="1131">
        <f>OUTT!$H97</f>
        <v>5.1748962231750184E-2</v>
      </c>
      <c r="D104" s="1131">
        <f>OUTT!$I97</f>
        <v>3.8633349024237873E-2</v>
      </c>
      <c r="E104" s="1146">
        <f>OUTT!J97</f>
        <v>-8.761232700722843E-2</v>
      </c>
      <c r="F104" s="1160">
        <f t="shared" si="7"/>
        <v>-3.0912748194396045E-3</v>
      </c>
      <c r="G104" s="1131">
        <f t="shared" si="8"/>
        <v>-8.8526500580758949E-3</v>
      </c>
      <c r="H104" s="1131">
        <f t="shared" si="9"/>
        <v>-1.154734324927631E-2</v>
      </c>
      <c r="I104" s="1131">
        <f t="shared" si="10"/>
        <v>3.5536091796881664E-3</v>
      </c>
      <c r="J104" s="1131">
        <f t="shared" si="11"/>
        <v>1.7747613819265595E-2</v>
      </c>
      <c r="K104" s="1131">
        <f t="shared" si="12"/>
        <v>1.4977689495728086E-2</v>
      </c>
      <c r="L104" s="1161">
        <f t="shared" si="13"/>
        <v>3.6476239189919824E-3</v>
      </c>
    </row>
    <row r="105" spans="1:12" x14ac:dyDescent="0.25">
      <c r="A105" s="1166">
        <f>A101+1</f>
        <v>2015.4</v>
      </c>
      <c r="B105" s="1162">
        <f>[5]OUTT!$D214</f>
        <v>-1.154734324927631E-2</v>
      </c>
      <c r="C105" s="1131">
        <f>OUTT!$H98</f>
        <v>-1.2677233513787911E-2</v>
      </c>
      <c r="D105" s="1131">
        <f>OUTT!$I98</f>
        <v>-6.0590395531454178E-2</v>
      </c>
      <c r="E105" s="1146">
        <f>OUTT!J98</f>
        <v>-6.6232713778434871E-2</v>
      </c>
      <c r="F105" s="1160">
        <f t="shared" si="7"/>
        <v>-8.9552952783460427E-3</v>
      </c>
      <c r="G105" s="1131">
        <f t="shared" si="8"/>
        <v>-3.0912748194396045E-3</v>
      </c>
      <c r="H105" s="1131">
        <f t="shared" si="9"/>
        <v>-8.8526500580758949E-3</v>
      </c>
      <c r="I105" s="1131">
        <f t="shared" si="10"/>
        <v>-1.154734324927631E-2</v>
      </c>
      <c r="J105" s="1131">
        <f t="shared" si="11"/>
        <v>3.5536091796881664E-3</v>
      </c>
      <c r="K105" s="1131">
        <f t="shared" si="12"/>
        <v>1.7747613819265595E-2</v>
      </c>
      <c r="L105" s="1161">
        <f t="shared" si="13"/>
        <v>1.4977689495728086E-2</v>
      </c>
    </row>
    <row r="106" spans="1:12" x14ac:dyDescent="0.25">
      <c r="A106" s="1166">
        <f t="shared" ref="A106:A153" si="14">A102+1</f>
        <v>2016.1</v>
      </c>
      <c r="B106" s="1162">
        <f>[5]OUTT!$D215</f>
        <v>-8.8526500580758949E-3</v>
      </c>
      <c r="C106" s="1131">
        <f>OUTT!$H99</f>
        <v>-1.723751750274527E-2</v>
      </c>
      <c r="D106" s="1131">
        <f>OUTT!$I99</f>
        <v>-0.11133757956376744</v>
      </c>
      <c r="E106" s="1146">
        <f>OUTT!J99</f>
        <v>-6.5073120607731738E-2</v>
      </c>
      <c r="F106" s="1160">
        <f t="shared" si="7"/>
        <v>4.8623607395281709E-3</v>
      </c>
      <c r="G106" s="1131">
        <f t="shared" si="8"/>
        <v>-8.9552952783460427E-3</v>
      </c>
      <c r="H106" s="1131">
        <f t="shared" si="9"/>
        <v>-3.0912748194396045E-3</v>
      </c>
      <c r="I106" s="1131">
        <f t="shared" si="10"/>
        <v>-8.8526500580758949E-3</v>
      </c>
      <c r="J106" s="1131">
        <f t="shared" si="11"/>
        <v>-1.154734324927631E-2</v>
      </c>
      <c r="K106" s="1131">
        <f t="shared" si="12"/>
        <v>3.5536091796881664E-3</v>
      </c>
      <c r="L106" s="1161">
        <f t="shared" si="13"/>
        <v>1.7747613819265595E-2</v>
      </c>
    </row>
    <row r="107" spans="1:12" x14ac:dyDescent="0.25">
      <c r="A107" s="1166">
        <f t="shared" si="14"/>
        <v>2016.2</v>
      </c>
      <c r="B107" s="1162">
        <f>[5]OUTT!$D216</f>
        <v>-3.0912748194396045E-3</v>
      </c>
      <c r="C107" s="1131">
        <f>OUTT!$H100</f>
        <v>7.4989997083130255E-2</v>
      </c>
      <c r="D107" s="1131">
        <f>OUTT!$I100</f>
        <v>-4.0169546032480241E-2</v>
      </c>
      <c r="E107" s="1146">
        <f>OUTT!J100</f>
        <v>0.13134161653190546</v>
      </c>
      <c r="F107" s="1160">
        <f t="shared" si="7"/>
        <v>8.5986155633275274E-3</v>
      </c>
      <c r="G107" s="1131">
        <f t="shared" si="8"/>
        <v>4.8623607395281709E-3</v>
      </c>
      <c r="H107" s="1131">
        <f t="shared" si="9"/>
        <v>-8.9552952783460427E-3</v>
      </c>
      <c r="I107" s="1131">
        <f t="shared" si="10"/>
        <v>-3.0912748194396045E-3</v>
      </c>
      <c r="J107" s="1131">
        <f t="shared" si="11"/>
        <v>-8.8526500580758949E-3</v>
      </c>
      <c r="K107" s="1131">
        <f t="shared" si="12"/>
        <v>-1.154734324927631E-2</v>
      </c>
      <c r="L107" s="1161">
        <f t="shared" si="13"/>
        <v>3.5536091796881664E-3</v>
      </c>
    </row>
    <row r="108" spans="1:12" x14ac:dyDescent="0.25">
      <c r="A108" s="1166">
        <f t="shared" si="14"/>
        <v>2016.3</v>
      </c>
      <c r="B108" s="1162">
        <f>[5]OUTT!$D217</f>
        <v>-8.9552952783460427E-3</v>
      </c>
      <c r="C108" s="1131">
        <f>OUTT!$H101</f>
        <v>5.0463197765341583E-2</v>
      </c>
      <c r="D108" s="1131">
        <f>OUTT!$I101</f>
        <v>-1.1156445227092249E-2</v>
      </c>
      <c r="E108" s="1146">
        <f>OUTT!J101</f>
        <v>7.5553284050261738E-2</v>
      </c>
      <c r="F108" s="1160">
        <f t="shared" si="7"/>
        <v>2.2848081794732522E-2</v>
      </c>
      <c r="G108" s="1131">
        <f t="shared" si="8"/>
        <v>8.5986155633275274E-3</v>
      </c>
      <c r="H108" s="1131">
        <f t="shared" si="9"/>
        <v>4.8623607395281709E-3</v>
      </c>
      <c r="I108" s="1131">
        <f t="shared" si="10"/>
        <v>-8.9552952783460427E-3</v>
      </c>
      <c r="J108" s="1131">
        <f t="shared" si="11"/>
        <v>-3.0912748194396045E-3</v>
      </c>
      <c r="K108" s="1131">
        <f t="shared" si="12"/>
        <v>-8.8526500580758949E-3</v>
      </c>
      <c r="L108" s="1161">
        <f t="shared" si="13"/>
        <v>-1.154734324927631E-2</v>
      </c>
    </row>
    <row r="109" spans="1:12" x14ac:dyDescent="0.25">
      <c r="A109" s="1166">
        <f t="shared" si="14"/>
        <v>2016.4</v>
      </c>
      <c r="B109" s="1162">
        <f>[5]OUTT!$D218</f>
        <v>4.8623607395281709E-3</v>
      </c>
      <c r="C109" s="1131">
        <f>OUTT!$H102</f>
        <v>6.9593909978371116E-2</v>
      </c>
      <c r="D109" s="1131">
        <f>OUTT!$I102</f>
        <v>7.7590009918850456E-2</v>
      </c>
      <c r="E109" s="1146">
        <f>OUTT!J102</f>
        <v>0.20684588008408245</v>
      </c>
      <c r="F109" s="1160">
        <f t="shared" si="7"/>
        <v>2.25956920574788E-3</v>
      </c>
      <c r="G109" s="1131">
        <f t="shared" si="8"/>
        <v>2.2848081794732522E-2</v>
      </c>
      <c r="H109" s="1131">
        <f t="shared" si="9"/>
        <v>8.5986155633275274E-3</v>
      </c>
      <c r="I109" s="1131">
        <f t="shared" si="10"/>
        <v>4.8623607395281709E-3</v>
      </c>
      <c r="J109" s="1131">
        <f t="shared" si="11"/>
        <v>-8.9552952783460427E-3</v>
      </c>
      <c r="K109" s="1131">
        <f t="shared" si="12"/>
        <v>-3.0912748194396045E-3</v>
      </c>
      <c r="L109" s="1161">
        <f t="shared" si="13"/>
        <v>-8.8526500580758949E-3</v>
      </c>
    </row>
    <row r="110" spans="1:12" x14ac:dyDescent="0.25">
      <c r="A110" s="1166">
        <f t="shared" si="14"/>
        <v>2017.1</v>
      </c>
      <c r="B110" s="1162">
        <f>[5]OUTT!$D219</f>
        <v>8.5986155633275274E-3</v>
      </c>
      <c r="C110" s="1131">
        <f>OUTT!$H103</f>
        <v>3.363250673931617E-2</v>
      </c>
      <c r="D110" s="1131">
        <f>OUTT!$I103</f>
        <v>7.4343462041168706E-2</v>
      </c>
      <c r="E110" s="1146">
        <f>OUTT!J103</f>
        <v>7.6423321596951865E-2</v>
      </c>
      <c r="F110" s="1160">
        <f t="shared" si="7"/>
        <v>8.427018683397236E-3</v>
      </c>
      <c r="G110" s="1131">
        <f t="shared" si="8"/>
        <v>2.25956920574788E-3</v>
      </c>
      <c r="H110" s="1131">
        <f t="shared" si="9"/>
        <v>2.2848081794732522E-2</v>
      </c>
      <c r="I110" s="1131">
        <f t="shared" si="10"/>
        <v>8.5986155633275274E-3</v>
      </c>
      <c r="J110" s="1131">
        <f t="shared" si="11"/>
        <v>4.8623607395281709E-3</v>
      </c>
      <c r="K110" s="1131">
        <f t="shared" si="12"/>
        <v>-8.9552952783460427E-3</v>
      </c>
      <c r="L110" s="1161">
        <f t="shared" si="13"/>
        <v>-3.0912748194396045E-3</v>
      </c>
    </row>
    <row r="111" spans="1:12" x14ac:dyDescent="0.25">
      <c r="A111" s="1166">
        <f t="shared" si="14"/>
        <v>2017.2</v>
      </c>
      <c r="B111" s="1162">
        <f>[5]OUTT!$D220</f>
        <v>2.2848081794732522E-2</v>
      </c>
      <c r="C111" s="1131">
        <f>OUTT!$H104</f>
        <v>7.0496974875455365E-2</v>
      </c>
      <c r="D111" s="1131">
        <f>OUTT!$I104</f>
        <v>4.8127283218161843E-2</v>
      </c>
      <c r="E111" s="1146">
        <f>OUTT!J104</f>
        <v>9.1619762144757644E-2</v>
      </c>
      <c r="F111" s="1160">
        <f t="shared" si="7"/>
        <v>5.4362855438228053E-4</v>
      </c>
      <c r="G111" s="1131">
        <f t="shared" si="8"/>
        <v>8.427018683397236E-3</v>
      </c>
      <c r="H111" s="1131">
        <f t="shared" si="9"/>
        <v>2.25956920574788E-3</v>
      </c>
      <c r="I111" s="1131">
        <f t="shared" si="10"/>
        <v>2.2848081794732522E-2</v>
      </c>
      <c r="J111" s="1131">
        <f t="shared" si="11"/>
        <v>8.5986155633275274E-3</v>
      </c>
      <c r="K111" s="1131">
        <f t="shared" si="12"/>
        <v>4.8623607395281709E-3</v>
      </c>
      <c r="L111" s="1161">
        <f t="shared" si="13"/>
        <v>-8.9552952783460427E-3</v>
      </c>
    </row>
    <row r="112" spans="1:12" x14ac:dyDescent="0.25">
      <c r="A112" s="1166">
        <f t="shared" si="14"/>
        <v>2017.3</v>
      </c>
      <c r="B112" s="1162">
        <f>[5]OUTT!$D221</f>
        <v>2.25956920574788E-3</v>
      </c>
      <c r="C112" s="1131">
        <f>OUTT!$H105</f>
        <v>2.0649116965480552E-2</v>
      </c>
      <c r="D112" s="1131">
        <f>OUTT!$I105</f>
        <v>-4.8237561841304455E-3</v>
      </c>
      <c r="E112" s="1146">
        <f>OUTT!J105</f>
        <v>2.598365070313946E-2</v>
      </c>
      <c r="F112" s="1160">
        <f t="shared" si="7"/>
        <v>-4.7540067689144649E-2</v>
      </c>
      <c r="G112" s="1131">
        <f t="shared" si="8"/>
        <v>5.4362855438228053E-4</v>
      </c>
      <c r="H112" s="1131">
        <f t="shared" si="9"/>
        <v>8.427018683397236E-3</v>
      </c>
      <c r="I112" s="1131">
        <f t="shared" si="10"/>
        <v>2.25956920574788E-3</v>
      </c>
      <c r="J112" s="1131">
        <f t="shared" si="11"/>
        <v>2.2848081794732522E-2</v>
      </c>
      <c r="K112" s="1131">
        <f t="shared" si="12"/>
        <v>8.5986155633275274E-3</v>
      </c>
      <c r="L112" s="1161">
        <f t="shared" si="13"/>
        <v>4.8623607395281709E-3</v>
      </c>
    </row>
    <row r="113" spans="1:12" x14ac:dyDescent="0.25">
      <c r="A113" s="1166">
        <f t="shared" si="14"/>
        <v>2017.4</v>
      </c>
      <c r="B113" s="1162">
        <f>[5]OUTT!$D222</f>
        <v>8.427018683397236E-3</v>
      </c>
      <c r="C113" s="1131">
        <f>OUTT!$H106</f>
        <v>6.0937528598500101E-2</v>
      </c>
      <c r="D113" s="1131">
        <f>OUTT!$I106</f>
        <v>1.4866180015017605E-2</v>
      </c>
      <c r="E113" s="1146">
        <f>OUTT!J106</f>
        <v>1.8783598762086129E-2</v>
      </c>
      <c r="F113" s="1160">
        <f t="shared" si="7"/>
        <v>3.9035540721368278E-3</v>
      </c>
      <c r="G113" s="1131">
        <f t="shared" si="8"/>
        <v>-4.7540067689144649E-2</v>
      </c>
      <c r="H113" s="1131">
        <f t="shared" si="9"/>
        <v>5.4362855438228053E-4</v>
      </c>
      <c r="I113" s="1131">
        <f t="shared" si="10"/>
        <v>8.427018683397236E-3</v>
      </c>
      <c r="J113" s="1131">
        <f t="shared" si="11"/>
        <v>2.25956920574788E-3</v>
      </c>
      <c r="K113" s="1131">
        <f t="shared" si="12"/>
        <v>2.2848081794732522E-2</v>
      </c>
      <c r="L113" s="1161">
        <f t="shared" si="13"/>
        <v>8.5986155633275274E-3</v>
      </c>
    </row>
    <row r="114" spans="1:12" x14ac:dyDescent="0.25">
      <c r="A114" s="1166">
        <f t="shared" si="14"/>
        <v>2018.1</v>
      </c>
      <c r="B114" s="1162">
        <f>[5]OUTT!$D223</f>
        <v>5.4362855438228053E-4</v>
      </c>
      <c r="C114" s="1131">
        <f>OUTT!$H107</f>
        <v>2.7102535371826164E-2</v>
      </c>
      <c r="D114" s="1131">
        <f>OUTT!$I107</f>
        <v>5.0211850548197212E-2</v>
      </c>
      <c r="E114" s="1146">
        <f>OUTT!J107</f>
        <v>-4.4910088072887433E-2</v>
      </c>
      <c r="F114" s="1160">
        <f t="shared" si="7"/>
        <v>-2.4901188648366102E-2</v>
      </c>
      <c r="G114" s="1131">
        <f t="shared" si="8"/>
        <v>3.9035540721368278E-3</v>
      </c>
      <c r="H114" s="1131">
        <f t="shared" si="9"/>
        <v>-4.7540067689144649E-2</v>
      </c>
      <c r="I114" s="1131">
        <f t="shared" si="10"/>
        <v>5.4362855438228053E-4</v>
      </c>
      <c r="J114" s="1131">
        <f t="shared" si="11"/>
        <v>8.427018683397236E-3</v>
      </c>
      <c r="K114" s="1131">
        <f t="shared" si="12"/>
        <v>2.25956920574788E-3</v>
      </c>
      <c r="L114" s="1161">
        <f t="shared" si="13"/>
        <v>2.2848081794732522E-2</v>
      </c>
    </row>
    <row r="115" spans="1:12" x14ac:dyDescent="0.25">
      <c r="A115" s="1166">
        <f t="shared" si="14"/>
        <v>2018.2</v>
      </c>
      <c r="B115" s="1162">
        <f>[5]OUTT!$D224</f>
        <v>-4.7540067689144649E-2</v>
      </c>
      <c r="C115" s="1131">
        <f>OUTT!$H108</f>
        <v>-0.1017023309832279</v>
      </c>
      <c r="D115" s="1131">
        <f>OUTT!$I108</f>
        <v>-2.3924815513533204E-2</v>
      </c>
      <c r="E115" s="1146">
        <f>OUTT!J108</f>
        <v>-0.12984753208458599</v>
      </c>
      <c r="F115" s="1160">
        <f t="shared" si="7"/>
        <v>5.4435093785958344E-3</v>
      </c>
      <c r="G115" s="1131">
        <f t="shared" si="8"/>
        <v>-2.4901188648366102E-2</v>
      </c>
      <c r="H115" s="1131">
        <f t="shared" si="9"/>
        <v>3.9035540721368278E-3</v>
      </c>
      <c r="I115" s="1131">
        <f t="shared" si="10"/>
        <v>-4.7540067689144649E-2</v>
      </c>
      <c r="J115" s="1131">
        <f t="shared" si="11"/>
        <v>5.4362855438228053E-4</v>
      </c>
      <c r="K115" s="1131">
        <f t="shared" si="12"/>
        <v>8.427018683397236E-3</v>
      </c>
      <c r="L115" s="1161">
        <f t="shared" si="13"/>
        <v>2.25956920574788E-3</v>
      </c>
    </row>
    <row r="116" spans="1:12" x14ac:dyDescent="0.25">
      <c r="A116" s="1166">
        <f t="shared" si="14"/>
        <v>2018.3</v>
      </c>
      <c r="B116" s="1162">
        <f>[5]OUTT!$D225</f>
        <v>3.9035540721368278E-3</v>
      </c>
      <c r="C116" s="1131">
        <f>OUTT!$H109</f>
        <v>-0.28228057174837851</v>
      </c>
      <c r="D116" s="1131">
        <f>OUTT!$I109</f>
        <v>-0.10641264158895414</v>
      </c>
      <c r="E116" s="1146">
        <f>OUTT!J109</f>
        <v>-0.26638743951941812</v>
      </c>
      <c r="F116" s="1160">
        <f t="shared" si="7"/>
        <v>2.591213609041354E-2</v>
      </c>
      <c r="G116" s="1131">
        <f t="shared" si="8"/>
        <v>5.4435093785958344E-3</v>
      </c>
      <c r="H116" s="1131">
        <f t="shared" si="9"/>
        <v>-2.4901188648366102E-2</v>
      </c>
      <c r="I116" s="1131">
        <f t="shared" si="10"/>
        <v>3.9035540721368278E-3</v>
      </c>
      <c r="J116" s="1131">
        <f t="shared" si="11"/>
        <v>-4.7540067689144649E-2</v>
      </c>
      <c r="K116" s="1131">
        <f t="shared" si="12"/>
        <v>5.4362855438228053E-4</v>
      </c>
      <c r="L116" s="1161">
        <f t="shared" si="13"/>
        <v>8.427018683397236E-3</v>
      </c>
    </row>
    <row r="117" spans="1:12" x14ac:dyDescent="0.25">
      <c r="A117" s="1166">
        <f t="shared" si="14"/>
        <v>2018.4</v>
      </c>
      <c r="B117" s="1162">
        <f>[5]OUTT!$D226</f>
        <v>-2.4901188648366102E-2</v>
      </c>
      <c r="C117" s="1131">
        <f>OUTT!$H110</f>
        <v>-0.19647781502114192</v>
      </c>
      <c r="D117" s="1131">
        <f>OUTT!$I110</f>
        <v>-6.1147116875380547E-2</v>
      </c>
      <c r="E117" s="1146">
        <f>OUTT!J110</f>
        <v>-0.20195180146356861</v>
      </c>
      <c r="F117" s="1160">
        <f t="shared" si="7"/>
        <v>-2.5071387162313385E-2</v>
      </c>
      <c r="G117" s="1131">
        <f t="shared" si="8"/>
        <v>2.591213609041354E-2</v>
      </c>
      <c r="H117" s="1131">
        <f t="shared" si="9"/>
        <v>5.4435093785958344E-3</v>
      </c>
      <c r="I117" s="1131">
        <f t="shared" si="10"/>
        <v>-2.4901188648366102E-2</v>
      </c>
      <c r="J117" s="1131">
        <f t="shared" si="11"/>
        <v>3.9035540721368278E-3</v>
      </c>
      <c r="K117" s="1131">
        <f t="shared" si="12"/>
        <v>-4.7540067689144649E-2</v>
      </c>
      <c r="L117" s="1161">
        <f t="shared" si="13"/>
        <v>5.4362855438228053E-4</v>
      </c>
    </row>
    <row r="118" spans="1:12" x14ac:dyDescent="0.25">
      <c r="A118" s="1166">
        <f t="shared" si="14"/>
        <v>2019.1</v>
      </c>
      <c r="B118" s="1162">
        <f>[5]OUTT!$D227</f>
        <v>5.4435093785958344E-3</v>
      </c>
      <c r="C118" s="1131">
        <f>OUTT!$H111</f>
        <v>-8.7388480674237989E-2</v>
      </c>
      <c r="D118" s="1131">
        <f>OUTT!$I111</f>
        <v>9.6202879190570023E-2</v>
      </c>
      <c r="E118" s="1146">
        <f>OUTT!J111</f>
        <v>6.6799703633400931E-2</v>
      </c>
      <c r="F118" s="1160">
        <f t="shared" si="7"/>
        <v>-1.8254178892528117E-2</v>
      </c>
      <c r="G118" s="1131">
        <f t="shared" si="8"/>
        <v>-2.5071387162313385E-2</v>
      </c>
      <c r="H118" s="1131">
        <f t="shared" si="9"/>
        <v>2.591213609041354E-2</v>
      </c>
      <c r="I118" s="1131">
        <f t="shared" si="10"/>
        <v>5.4435093785958344E-3</v>
      </c>
      <c r="J118" s="1131">
        <f t="shared" si="11"/>
        <v>-2.4901188648366102E-2</v>
      </c>
      <c r="K118" s="1131">
        <f t="shared" si="12"/>
        <v>3.9035540721368278E-3</v>
      </c>
      <c r="L118" s="1161">
        <f t="shared" si="13"/>
        <v>-4.7540067689144649E-2</v>
      </c>
    </row>
    <row r="119" spans="1:12" x14ac:dyDescent="0.25">
      <c r="A119" s="1166">
        <f t="shared" si="14"/>
        <v>2019.2</v>
      </c>
      <c r="B119" s="1162">
        <f>[5]OUTT!$D228</f>
        <v>2.591213609041354E-2</v>
      </c>
      <c r="C119" s="1131">
        <f>OUTT!$H112</f>
        <v>-0.10113131721133595</v>
      </c>
      <c r="D119" s="1131">
        <f>OUTT!$I112</f>
        <v>4.2125283732715957E-2</v>
      </c>
      <c r="E119" s="1146">
        <f>OUTT!J112</f>
        <v>-1.3025808570877651E-2</v>
      </c>
      <c r="F119" s="1160">
        <f t="shared" si="7"/>
        <v>-6.2775108618687625E-2</v>
      </c>
      <c r="G119" s="1131">
        <f t="shared" si="8"/>
        <v>-1.8254178892528117E-2</v>
      </c>
      <c r="H119" s="1131">
        <f t="shared" si="9"/>
        <v>-2.5071387162313385E-2</v>
      </c>
      <c r="I119" s="1131">
        <f t="shared" si="10"/>
        <v>2.591213609041354E-2</v>
      </c>
      <c r="J119" s="1131">
        <f t="shared" si="11"/>
        <v>5.4435093785958344E-3</v>
      </c>
      <c r="K119" s="1131">
        <f t="shared" si="12"/>
        <v>-2.4901188648366102E-2</v>
      </c>
      <c r="L119" s="1161">
        <f t="shared" si="13"/>
        <v>3.9035540721368278E-3</v>
      </c>
    </row>
    <row r="120" spans="1:12" x14ac:dyDescent="0.25">
      <c r="A120" s="1166">
        <f t="shared" si="14"/>
        <v>2019.3</v>
      </c>
      <c r="B120" s="1162">
        <f>[5]OUTT!$D229</f>
        <v>-2.5071387162313385E-2</v>
      </c>
      <c r="C120" s="1131">
        <f>OUTT!$H113</f>
        <v>5.758907282461756E-3</v>
      </c>
      <c r="D120" s="1131">
        <f>OUTT!$I113</f>
        <v>-4.9502499839458203E-2</v>
      </c>
      <c r="E120" s="1146">
        <f>OUTT!J113</f>
        <v>3.6278730157439654E-3</v>
      </c>
      <c r="F120" s="1160">
        <f t="shared" si="7"/>
        <v>-4.1158042615915491E-2</v>
      </c>
      <c r="G120" s="1131">
        <f t="shared" si="8"/>
        <v>-6.2775108618687625E-2</v>
      </c>
      <c r="H120" s="1131">
        <f t="shared" si="9"/>
        <v>-1.8254178892528117E-2</v>
      </c>
      <c r="I120" s="1131">
        <f t="shared" si="10"/>
        <v>-2.5071387162313385E-2</v>
      </c>
      <c r="J120" s="1131">
        <f t="shared" si="11"/>
        <v>2.591213609041354E-2</v>
      </c>
      <c r="K120" s="1131">
        <f t="shared" si="12"/>
        <v>5.4435093785958344E-3</v>
      </c>
      <c r="L120" s="1161">
        <f t="shared" si="13"/>
        <v>-2.4901188648366102E-2</v>
      </c>
    </row>
    <row r="121" spans="1:12" x14ac:dyDescent="0.25">
      <c r="A121" s="1166">
        <f t="shared" si="14"/>
        <v>2019.4</v>
      </c>
      <c r="B121" s="1162">
        <f>[5]OUTT!$D230</f>
        <v>-1.8254178892528117E-2</v>
      </c>
      <c r="C121" s="1131">
        <f>OUTT!$H114</f>
        <v>-0.24755131607769965</v>
      </c>
      <c r="D121" s="1131">
        <f>OUTT!$I114</f>
        <v>-6.7084746333911482E-2</v>
      </c>
      <c r="E121" s="1146">
        <f>OUTT!J114</f>
        <v>-8.5147531299716306E-3</v>
      </c>
      <c r="F121" s="1160">
        <f t="shared" si="7"/>
        <v>1.3650541807702865E-2</v>
      </c>
      <c r="G121" s="1131">
        <f t="shared" si="8"/>
        <v>-4.1158042615915491E-2</v>
      </c>
      <c r="H121" s="1131">
        <f t="shared" si="9"/>
        <v>-6.2775108618687625E-2</v>
      </c>
      <c r="I121" s="1131">
        <f t="shared" si="10"/>
        <v>-1.8254178892528117E-2</v>
      </c>
      <c r="J121" s="1131">
        <f t="shared" si="11"/>
        <v>-2.5071387162313385E-2</v>
      </c>
      <c r="K121" s="1131">
        <f t="shared" si="12"/>
        <v>2.591213609041354E-2</v>
      </c>
      <c r="L121" s="1161">
        <f t="shared" si="13"/>
        <v>5.4435093785958344E-3</v>
      </c>
    </row>
    <row r="122" spans="1:12" x14ac:dyDescent="0.25">
      <c r="A122" s="1166">
        <f t="shared" si="14"/>
        <v>2020.1</v>
      </c>
      <c r="B122" s="1162">
        <f>[5]OUTT!$D231</f>
        <v>-6.2775108618687625E-2</v>
      </c>
      <c r="C122" s="1131">
        <f>OUTT!$H115</f>
        <v>-0.13905484094926113</v>
      </c>
      <c r="D122" s="1131">
        <f>OUTT!$I115</f>
        <v>-0.19682265894593165</v>
      </c>
      <c r="E122" s="1146">
        <f>OUTT!J115</f>
        <v>-0.1634292221480278</v>
      </c>
      <c r="F122" s="1160">
        <f t="shared" si="7"/>
        <v>4.532095907253364E-2</v>
      </c>
      <c r="G122" s="1131">
        <f t="shared" si="8"/>
        <v>1.3650541807702865E-2</v>
      </c>
      <c r="H122" s="1131">
        <f t="shared" si="9"/>
        <v>-4.1158042615915491E-2</v>
      </c>
      <c r="I122" s="1131">
        <f t="shared" si="10"/>
        <v>-6.2775108618687625E-2</v>
      </c>
      <c r="J122" s="1131">
        <f t="shared" si="11"/>
        <v>-1.8254178892528117E-2</v>
      </c>
      <c r="K122" s="1131">
        <f t="shared" si="12"/>
        <v>-2.5071387162313385E-2</v>
      </c>
      <c r="L122" s="1161">
        <f t="shared" si="13"/>
        <v>2.591213609041354E-2</v>
      </c>
    </row>
    <row r="123" spans="1:12" x14ac:dyDescent="0.25">
      <c r="A123" s="1166">
        <f t="shared" si="14"/>
        <v>2020.2</v>
      </c>
      <c r="B123" s="1162">
        <f>[5]OUTT!$D232</f>
        <v>-4.1158042615915491E-2</v>
      </c>
      <c r="C123" s="1131">
        <f>OUTT!$H116</f>
        <v>-0.10645411739153854</v>
      </c>
      <c r="D123" s="1131">
        <f>OUTT!$I116</f>
        <v>-2.4683526640320252E-2</v>
      </c>
      <c r="E123" s="1146">
        <f>OUTT!J116</f>
        <v>-7.8951608354600467E-2</v>
      </c>
      <c r="F123" s="1160">
        <f t="shared" si="7"/>
        <v>4.0971474428271648E-2</v>
      </c>
      <c r="G123" s="1131">
        <f t="shared" si="8"/>
        <v>4.532095907253364E-2</v>
      </c>
      <c r="H123" s="1131">
        <f t="shared" si="9"/>
        <v>1.3650541807702865E-2</v>
      </c>
      <c r="I123" s="1131">
        <f t="shared" si="10"/>
        <v>-4.1158042615915491E-2</v>
      </c>
      <c r="J123" s="1131">
        <f t="shared" si="11"/>
        <v>-6.2775108618687625E-2</v>
      </c>
      <c r="K123" s="1131">
        <f t="shared" si="12"/>
        <v>-1.8254178892528117E-2</v>
      </c>
      <c r="L123" s="1161">
        <f t="shared" si="13"/>
        <v>-2.5071387162313385E-2</v>
      </c>
    </row>
    <row r="124" spans="1:12" x14ac:dyDescent="0.25">
      <c r="A124" s="1166">
        <f t="shared" si="14"/>
        <v>2020.3</v>
      </c>
      <c r="B124" s="1162">
        <f>[5]OUTT!$D233</f>
        <v>1.3650541807702865E-2</v>
      </c>
      <c r="C124" s="1131">
        <f>OUTT!$H117</f>
        <v>0.22190575260719569</v>
      </c>
      <c r="D124" s="1131">
        <f>OUTT!$I117</f>
        <v>0.25485721876701106</v>
      </c>
      <c r="E124" s="1146">
        <f>OUTT!J117</f>
        <v>0.25140742668896365</v>
      </c>
      <c r="F124" s="1160">
        <f t="shared" si="7"/>
        <v>1.4199738515777938E-2</v>
      </c>
      <c r="G124" s="1131">
        <f t="shared" si="8"/>
        <v>4.0971474428271648E-2</v>
      </c>
      <c r="H124" s="1131">
        <f t="shared" si="9"/>
        <v>4.532095907253364E-2</v>
      </c>
      <c r="I124" s="1131">
        <f t="shared" si="10"/>
        <v>1.3650541807702865E-2</v>
      </c>
      <c r="J124" s="1131">
        <f t="shared" si="11"/>
        <v>-4.1158042615915491E-2</v>
      </c>
      <c r="K124" s="1131">
        <f t="shared" si="12"/>
        <v>-6.2775108618687625E-2</v>
      </c>
      <c r="L124" s="1161">
        <f t="shared" si="13"/>
        <v>-1.8254178892528117E-2</v>
      </c>
    </row>
    <row r="125" spans="1:12" x14ac:dyDescent="0.25">
      <c r="A125" s="1166">
        <f t="shared" si="14"/>
        <v>2020.4</v>
      </c>
      <c r="B125" s="1162">
        <f>[5]OUTT!$D234</f>
        <v>4.532095907253364E-2</v>
      </c>
      <c r="C125" s="1131">
        <f>OUTT!$H118</f>
        <v>0.20799832661449269</v>
      </c>
      <c r="D125" s="1131">
        <f>OUTT!$I118</f>
        <v>5.0751823014155484E-2</v>
      </c>
      <c r="E125" s="1146">
        <f>OUTT!J118</f>
        <v>3.8610039279945774E-2</v>
      </c>
      <c r="F125" s="1160">
        <f t="shared" si="7"/>
        <v>8.7066896174192721E-3</v>
      </c>
      <c r="G125" s="1131">
        <f t="shared" si="8"/>
        <v>1.4199738515777938E-2</v>
      </c>
      <c r="H125" s="1131">
        <f t="shared" si="9"/>
        <v>4.0971474428271648E-2</v>
      </c>
      <c r="I125" s="1131">
        <f t="shared" si="10"/>
        <v>4.532095907253364E-2</v>
      </c>
      <c r="J125" s="1131">
        <f t="shared" si="11"/>
        <v>1.3650541807702865E-2</v>
      </c>
      <c r="K125" s="1131">
        <f t="shared" si="12"/>
        <v>-4.1158042615915491E-2</v>
      </c>
      <c r="L125" s="1161">
        <f t="shared" si="13"/>
        <v>-6.2775108618687625E-2</v>
      </c>
    </row>
    <row r="126" spans="1:12" x14ac:dyDescent="0.25">
      <c r="A126" s="1166">
        <f t="shared" si="14"/>
        <v>2021.1</v>
      </c>
      <c r="B126" s="1162">
        <f>[5]OUTT!$D235</f>
        <v>4.0971474428271648E-2</v>
      </c>
      <c r="C126" s="1131">
        <f>OUTT!$H119</f>
        <v>-2.0110724364019283E-2</v>
      </c>
      <c r="D126" s="1131">
        <f>OUTT!$I119</f>
        <v>9.9879800561186727E-4</v>
      </c>
      <c r="E126" s="1146">
        <f>OUTT!J119</f>
        <v>0.21755586142483008</v>
      </c>
      <c r="F126" s="1160">
        <f t="shared" si="7"/>
        <v>1.6605873384445857E-2</v>
      </c>
      <c r="G126" s="1131">
        <f t="shared" si="8"/>
        <v>8.7066896174192721E-3</v>
      </c>
      <c r="H126" s="1131">
        <f t="shared" si="9"/>
        <v>1.4199738515777938E-2</v>
      </c>
      <c r="I126" s="1131">
        <f t="shared" si="10"/>
        <v>4.0971474428271648E-2</v>
      </c>
      <c r="J126" s="1131">
        <f t="shared" si="11"/>
        <v>4.532095907253364E-2</v>
      </c>
      <c r="K126" s="1131">
        <f t="shared" si="12"/>
        <v>1.3650541807702865E-2</v>
      </c>
      <c r="L126" s="1161">
        <f t="shared" si="13"/>
        <v>-4.1158042615915491E-2</v>
      </c>
    </row>
    <row r="127" spans="1:12" x14ac:dyDescent="0.25">
      <c r="A127" s="1166">
        <f t="shared" si="14"/>
        <v>2021.2</v>
      </c>
      <c r="B127" s="1162">
        <f>[5]OUTT!$D236</f>
        <v>1.4199738515777938E-2</v>
      </c>
      <c r="C127" s="1131">
        <f>OUTT!$H120</f>
        <v>-4.8100075248690644E-2</v>
      </c>
      <c r="D127" s="1131">
        <f>OUTT!$I120</f>
        <v>-7.8356524421570484E-2</v>
      </c>
      <c r="E127" s="1146">
        <f>OUTT!J120</f>
        <v>0.11571146612919048</v>
      </c>
      <c r="F127" s="1160">
        <f t="shared" si="7"/>
        <v>2.7308209102296033E-2</v>
      </c>
      <c r="G127" s="1131">
        <f t="shared" si="8"/>
        <v>1.6605873384445857E-2</v>
      </c>
      <c r="H127" s="1131">
        <f t="shared" si="9"/>
        <v>8.7066896174192721E-3</v>
      </c>
      <c r="I127" s="1131">
        <f t="shared" si="10"/>
        <v>1.4199738515777938E-2</v>
      </c>
      <c r="J127" s="1131">
        <f t="shared" si="11"/>
        <v>4.0971474428271648E-2</v>
      </c>
      <c r="K127" s="1131">
        <f t="shared" si="12"/>
        <v>4.532095907253364E-2</v>
      </c>
      <c r="L127" s="1161">
        <f t="shared" si="13"/>
        <v>1.3650541807702865E-2</v>
      </c>
    </row>
    <row r="128" spans="1:12" x14ac:dyDescent="0.25">
      <c r="A128" s="1166">
        <f t="shared" si="14"/>
        <v>2021.3</v>
      </c>
      <c r="B128" s="1162">
        <f>[5]OUTT!$D237</f>
        <v>8.7066896174192721E-3</v>
      </c>
      <c r="C128" s="1131">
        <f>OUTT!$H121</f>
        <v>-0.12681394739440233</v>
      </c>
      <c r="D128" s="1131">
        <f>OUTT!$I121</f>
        <v>2.3012884660127852E-2</v>
      </c>
      <c r="E128" s="1146">
        <f>OUTT!J121</f>
        <v>1.5683340095669962E-2</v>
      </c>
      <c r="F128" s="1160">
        <f t="shared" si="7"/>
        <v>2.706041691241623E-2</v>
      </c>
      <c r="G128" s="1131">
        <f t="shared" si="8"/>
        <v>2.7308209102296033E-2</v>
      </c>
      <c r="H128" s="1131">
        <f t="shared" si="9"/>
        <v>1.6605873384445857E-2</v>
      </c>
      <c r="I128" s="1131">
        <f t="shared" si="10"/>
        <v>8.7066896174192721E-3</v>
      </c>
      <c r="J128" s="1131">
        <f t="shared" si="11"/>
        <v>1.4199738515777938E-2</v>
      </c>
      <c r="K128" s="1131">
        <f t="shared" si="12"/>
        <v>4.0971474428271648E-2</v>
      </c>
      <c r="L128" s="1161">
        <f t="shared" si="13"/>
        <v>4.532095907253364E-2</v>
      </c>
    </row>
    <row r="129" spans="1:12" x14ac:dyDescent="0.25">
      <c r="A129" s="1166">
        <f t="shared" si="14"/>
        <v>2021.4</v>
      </c>
      <c r="B129" s="1162">
        <f>[5]OUTT!$D238</f>
        <v>1.6605873384445857E-2</v>
      </c>
      <c r="C129" s="1131">
        <f>OUTT!$H122</f>
        <v>-4.6370048269013253E-3</v>
      </c>
      <c r="D129" s="1131">
        <f>OUTT!$I122</f>
        <v>3.9448314842568166E-2</v>
      </c>
      <c r="E129" s="1146">
        <f>OUTT!J122</f>
        <v>0.1149190027859337</v>
      </c>
      <c r="F129" s="1160">
        <f t="shared" si="7"/>
        <v>-8.7009712809038575E-3</v>
      </c>
      <c r="G129" s="1131">
        <f t="shared" si="8"/>
        <v>2.706041691241623E-2</v>
      </c>
      <c r="H129" s="1131">
        <f t="shared" si="9"/>
        <v>2.7308209102296033E-2</v>
      </c>
      <c r="I129" s="1131">
        <f t="shared" si="10"/>
        <v>1.6605873384445857E-2</v>
      </c>
      <c r="J129" s="1131">
        <f t="shared" si="11"/>
        <v>8.7066896174192721E-3</v>
      </c>
      <c r="K129" s="1131">
        <f t="shared" si="12"/>
        <v>1.4199738515777938E-2</v>
      </c>
      <c r="L129" s="1161">
        <f t="shared" si="13"/>
        <v>4.0971474428271648E-2</v>
      </c>
    </row>
    <row r="130" spans="1:12" x14ac:dyDescent="0.25">
      <c r="A130" s="1166">
        <f t="shared" si="14"/>
        <v>2022.1</v>
      </c>
      <c r="B130" s="1162">
        <f>[5]OUTT!$D239</f>
        <v>2.7308209102296033E-2</v>
      </c>
      <c r="C130" s="1131">
        <f>OUTT!$H123</f>
        <v>0.10704849293899166</v>
      </c>
      <c r="D130" s="1131">
        <f>OUTT!$I123</f>
        <v>-1.3479701403557698E-2</v>
      </c>
      <c r="E130" s="1146">
        <f>OUTT!J123</f>
        <v>5.0099794003308773E-3</v>
      </c>
      <c r="F130" s="1160">
        <f t="shared" si="7"/>
        <v>-2.185999296357366E-2</v>
      </c>
      <c r="G130" s="1131">
        <f t="shared" si="8"/>
        <v>-8.7009712809038575E-3</v>
      </c>
      <c r="H130" s="1131">
        <f t="shared" si="9"/>
        <v>2.706041691241623E-2</v>
      </c>
      <c r="I130" s="1131">
        <f t="shared" si="10"/>
        <v>2.7308209102296033E-2</v>
      </c>
      <c r="J130" s="1131">
        <f t="shared" si="11"/>
        <v>1.6605873384445857E-2</v>
      </c>
      <c r="K130" s="1131">
        <f t="shared" si="12"/>
        <v>8.7066896174192721E-3</v>
      </c>
      <c r="L130" s="1161">
        <f t="shared" si="13"/>
        <v>1.4199738515777938E-2</v>
      </c>
    </row>
    <row r="131" spans="1:12" x14ac:dyDescent="0.25">
      <c r="A131" s="1166">
        <f t="shared" si="14"/>
        <v>2022.2</v>
      </c>
      <c r="B131" s="1162">
        <f>[5]OUTT!$D240</f>
        <v>2.706041691241623E-2</v>
      </c>
      <c r="C131" s="1131">
        <f>OUTT!$H124</f>
        <v>5.8264613955400613E-2</v>
      </c>
      <c r="D131" s="1131">
        <f>OUTT!$I124</f>
        <v>3.5178937062233295E-2</v>
      </c>
      <c r="E131" s="1146">
        <f>OUTT!J124</f>
        <v>4.1765134404508686E-2</v>
      </c>
      <c r="F131" s="1160">
        <f t="shared" si="7"/>
        <v>-7.4592319178101718E-4</v>
      </c>
      <c r="G131" s="1131">
        <f t="shared" si="8"/>
        <v>-2.185999296357366E-2</v>
      </c>
      <c r="H131" s="1131">
        <f t="shared" si="9"/>
        <v>-8.7009712809038575E-3</v>
      </c>
      <c r="I131" s="1131">
        <f t="shared" si="10"/>
        <v>2.706041691241623E-2</v>
      </c>
      <c r="J131" s="1131">
        <f t="shared" si="11"/>
        <v>2.7308209102296033E-2</v>
      </c>
      <c r="K131" s="1131">
        <f t="shared" si="12"/>
        <v>1.6605873384445857E-2</v>
      </c>
      <c r="L131" s="1161">
        <f t="shared" si="13"/>
        <v>8.7066896174192721E-3</v>
      </c>
    </row>
    <row r="132" spans="1:12" x14ac:dyDescent="0.25">
      <c r="A132" s="1166">
        <f t="shared" si="14"/>
        <v>2022.3</v>
      </c>
      <c r="B132" s="1162">
        <f>[5]OUTT!$D241</f>
        <v>-8.7009712809038575E-3</v>
      </c>
      <c r="C132" s="1131">
        <f>OUTT!$H125</f>
        <v>-3.359557550668324E-2</v>
      </c>
      <c r="D132" s="1131">
        <f>OUTT!$I125</f>
        <v>-0.15552161213646354</v>
      </c>
      <c r="E132" s="1146">
        <f>OUTT!J125</f>
        <v>-2.5384364726789954E-2</v>
      </c>
      <c r="F132" s="1160">
        <f t="shared" si="7"/>
        <v>-1.6823890667367891E-3</v>
      </c>
      <c r="G132" s="1131">
        <f t="shared" si="8"/>
        <v>-7.4592319178101718E-4</v>
      </c>
      <c r="H132" s="1131">
        <f t="shared" si="9"/>
        <v>-2.185999296357366E-2</v>
      </c>
      <c r="I132" s="1131">
        <f t="shared" si="10"/>
        <v>-8.7009712809038575E-3</v>
      </c>
      <c r="J132" s="1131">
        <f t="shared" si="11"/>
        <v>2.706041691241623E-2</v>
      </c>
      <c r="K132" s="1131">
        <f t="shared" si="12"/>
        <v>2.7308209102296033E-2</v>
      </c>
      <c r="L132" s="1161">
        <f t="shared" si="13"/>
        <v>1.6605873384445857E-2</v>
      </c>
    </row>
    <row r="133" spans="1:12" x14ac:dyDescent="0.25">
      <c r="A133" s="1166">
        <f t="shared" si="14"/>
        <v>2022.4</v>
      </c>
      <c r="B133" s="1162">
        <f>[5]OUTT!$D242</f>
        <v>-2.185999296357366E-2</v>
      </c>
      <c r="C133" s="1131">
        <f>OUTT!$H126</f>
        <v>1.666467063162802E-2</v>
      </c>
      <c r="D133" s="1131">
        <f>OUTT!$I126</f>
        <v>-2.4829467968828567E-2</v>
      </c>
      <c r="E133" s="1146">
        <f>OUTT!J126</f>
        <v>-0.12121436927701446</v>
      </c>
      <c r="F133" s="1160">
        <f t="shared" si="7"/>
        <v>-5.2783319100466741E-3</v>
      </c>
      <c r="G133" s="1131">
        <f t="shared" si="8"/>
        <v>-1.6823890667367891E-3</v>
      </c>
      <c r="H133" s="1131">
        <f t="shared" si="9"/>
        <v>-7.4592319178101718E-4</v>
      </c>
      <c r="I133" s="1131">
        <f t="shared" si="10"/>
        <v>-2.185999296357366E-2</v>
      </c>
      <c r="J133" s="1131">
        <f t="shared" si="11"/>
        <v>-8.7009712809038575E-3</v>
      </c>
      <c r="K133" s="1131">
        <f t="shared" si="12"/>
        <v>2.706041691241623E-2</v>
      </c>
      <c r="L133" s="1161">
        <f t="shared" si="13"/>
        <v>2.7308209102296033E-2</v>
      </c>
    </row>
    <row r="134" spans="1:12" x14ac:dyDescent="0.25">
      <c r="A134" s="1166">
        <f t="shared" si="14"/>
        <v>2023.1</v>
      </c>
      <c r="B134" s="1162">
        <f>[5]OUTT!$D243</f>
        <v>-7.4592319178101718E-4</v>
      </c>
      <c r="C134" s="1131">
        <f>OUTT!$H127</f>
        <v>6.8121275389843916E-2</v>
      </c>
      <c r="D134" s="1131">
        <f>OUTT!$I127</f>
        <v>0.11144533825788372</v>
      </c>
      <c r="E134" s="1146">
        <f>OUTT!J127</f>
        <v>5.3745953296466809E-2</v>
      </c>
      <c r="F134" s="1160">
        <f t="shared" si="7"/>
        <v>-8.8561546476455533E-3</v>
      </c>
      <c r="G134" s="1131">
        <f t="shared" si="8"/>
        <v>-5.2783319100466741E-3</v>
      </c>
      <c r="H134" s="1131">
        <f t="shared" si="9"/>
        <v>-1.6823890667367891E-3</v>
      </c>
      <c r="I134" s="1131">
        <f t="shared" si="10"/>
        <v>-7.4592319178101718E-4</v>
      </c>
      <c r="J134" s="1131">
        <f t="shared" si="11"/>
        <v>-2.185999296357366E-2</v>
      </c>
      <c r="K134" s="1131">
        <f t="shared" si="12"/>
        <v>-8.7009712809038575E-3</v>
      </c>
      <c r="L134" s="1161">
        <f t="shared" si="13"/>
        <v>2.706041691241623E-2</v>
      </c>
    </row>
    <row r="135" spans="1:12" x14ac:dyDescent="0.25">
      <c r="A135" s="1166">
        <f t="shared" si="14"/>
        <v>2023.2</v>
      </c>
      <c r="B135" s="1162">
        <f>[5]OUTT!$D244</f>
        <v>-1.6823890667367891E-3</v>
      </c>
      <c r="C135" s="1131">
        <f>OUTT!$H128</f>
        <v>5.1669718792977548E-2</v>
      </c>
      <c r="D135" s="1131">
        <f>OUTT!$I128</f>
        <v>4.367240437314468E-2</v>
      </c>
      <c r="E135" s="1146">
        <f>OUTT!J128</f>
        <v>-4.6436080848453187E-2</v>
      </c>
      <c r="F135" s="1160">
        <f t="shared" si="7"/>
        <v>-2.059658534073705E-2</v>
      </c>
      <c r="G135" s="1131">
        <f t="shared" si="8"/>
        <v>-8.8561546476455533E-3</v>
      </c>
      <c r="H135" s="1131">
        <f t="shared" si="9"/>
        <v>-5.2783319100466741E-3</v>
      </c>
      <c r="I135" s="1131">
        <f t="shared" si="10"/>
        <v>-1.6823890667367891E-3</v>
      </c>
      <c r="J135" s="1131">
        <f t="shared" si="11"/>
        <v>-7.4592319178101718E-4</v>
      </c>
      <c r="K135" s="1131">
        <f t="shared" si="12"/>
        <v>-2.185999296357366E-2</v>
      </c>
      <c r="L135" s="1161">
        <f t="shared" si="13"/>
        <v>-8.7009712809038575E-3</v>
      </c>
    </row>
    <row r="136" spans="1:12" x14ac:dyDescent="0.25">
      <c r="A136" s="1166">
        <f t="shared" si="14"/>
        <v>2023.3</v>
      </c>
      <c r="B136" s="1162">
        <f>[5]OUTT!$D245</f>
        <v>-5.2783319100466741E-3</v>
      </c>
      <c r="C136" s="1131">
        <f>OUTT!$H129</f>
        <v>-2.4020227617149281E-2</v>
      </c>
      <c r="D136" s="1131">
        <f>OUTT!$I129</f>
        <v>-3.2788951720793769E-2</v>
      </c>
      <c r="E136" s="1146">
        <f>OUTT!J129</f>
        <v>-9.6302070514648008E-2</v>
      </c>
      <c r="F136" s="1160">
        <f t="shared" si="7"/>
        <v>1.6670435328904887E-3</v>
      </c>
      <c r="G136" s="1131">
        <f t="shared" si="8"/>
        <v>-2.059658534073705E-2</v>
      </c>
      <c r="H136" s="1131">
        <f t="shared" si="9"/>
        <v>-8.8561546476455533E-3</v>
      </c>
      <c r="I136" s="1131">
        <f t="shared" si="10"/>
        <v>-5.2783319100466741E-3</v>
      </c>
      <c r="J136" s="1131">
        <f t="shared" si="11"/>
        <v>-1.6823890667367891E-3</v>
      </c>
      <c r="K136" s="1131">
        <f t="shared" si="12"/>
        <v>-7.4592319178101718E-4</v>
      </c>
      <c r="L136" s="1161">
        <f t="shared" si="13"/>
        <v>-2.185999296357366E-2</v>
      </c>
    </row>
    <row r="137" spans="1:12" x14ac:dyDescent="0.25">
      <c r="A137" s="1166">
        <f t="shared" si="14"/>
        <v>2023.4</v>
      </c>
      <c r="B137" s="1162">
        <f>[5]OUTT!$D246</f>
        <v>-8.8561546476455533E-3</v>
      </c>
      <c r="C137" s="1131">
        <f>OUTT!$H130</f>
        <v>-6.5411789432099354E-3</v>
      </c>
      <c r="D137" s="1131">
        <f>OUTT!$I130</f>
        <v>-3.1569803243205463E-2</v>
      </c>
      <c r="E137" s="1146">
        <f>OUTT!J130</f>
        <v>-3.4028124501856993E-2</v>
      </c>
      <c r="F137" s="1160">
        <f t="shared" si="7"/>
        <v>2.7110343682140936E-2</v>
      </c>
      <c r="G137" s="1131">
        <f t="shared" si="8"/>
        <v>1.6670435328904887E-3</v>
      </c>
      <c r="H137" s="1131">
        <f t="shared" si="9"/>
        <v>-2.059658534073705E-2</v>
      </c>
      <c r="I137" s="1131">
        <f t="shared" si="10"/>
        <v>-8.8561546476455533E-3</v>
      </c>
      <c r="J137" s="1131">
        <f t="shared" si="11"/>
        <v>-5.2783319100466741E-3</v>
      </c>
      <c r="K137" s="1131">
        <f t="shared" si="12"/>
        <v>-1.6823890667367891E-3</v>
      </c>
      <c r="L137" s="1161">
        <f t="shared" si="13"/>
        <v>-7.4592319178101718E-4</v>
      </c>
    </row>
    <row r="138" spans="1:12" x14ac:dyDescent="0.25">
      <c r="A138" s="1166">
        <f t="shared" si="14"/>
        <v>2024.1</v>
      </c>
      <c r="B138" s="1162">
        <f>[5]OUTT!$D247</f>
        <v>-2.059658534073705E-2</v>
      </c>
      <c r="C138" s="1131">
        <f>OUTT!$H131</f>
        <v>-0.18893756293557207</v>
      </c>
      <c r="D138" s="1131">
        <f>OUTT!$I131</f>
        <v>-6.1148706808173081E-2</v>
      </c>
      <c r="E138" s="1146">
        <f>OUTT!J131</f>
        <v>-0.28886042408652823</v>
      </c>
      <c r="F138" s="1160">
        <f t="shared" si="7"/>
        <v>1.7560712094480735E-2</v>
      </c>
      <c r="G138" s="1131">
        <f t="shared" si="8"/>
        <v>2.7110343682140936E-2</v>
      </c>
      <c r="H138" s="1131">
        <f t="shared" si="9"/>
        <v>1.6670435328904887E-3</v>
      </c>
      <c r="I138" s="1131">
        <f t="shared" si="10"/>
        <v>-2.059658534073705E-2</v>
      </c>
      <c r="J138" s="1131">
        <f t="shared" si="11"/>
        <v>-8.8561546476455533E-3</v>
      </c>
      <c r="K138" s="1131">
        <f t="shared" si="12"/>
        <v>-5.2783319100466741E-3</v>
      </c>
      <c r="L138" s="1161">
        <f t="shared" si="13"/>
        <v>-1.6823890667367891E-3</v>
      </c>
    </row>
    <row r="139" spans="1:12" x14ac:dyDescent="0.25">
      <c r="A139" s="1166">
        <f t="shared" si="14"/>
        <v>2024.2</v>
      </c>
      <c r="B139" s="1162">
        <f>[5]OUTT!$D248</f>
        <v>1.6670435328904887E-3</v>
      </c>
      <c r="C139" s="1131">
        <f>OUTT!$H132</f>
        <v>2.9913396130832659E-2</v>
      </c>
      <c r="D139" s="1131">
        <f>OUTT!$I132</f>
        <v>7.8552277237341706E-2</v>
      </c>
      <c r="E139" s="1146">
        <f>OUTT!J132</f>
        <v>7.6503754525234058E-2</v>
      </c>
      <c r="F139" s="1160">
        <f t="shared" si="7"/>
        <v>1.1109387341770471E-2</v>
      </c>
      <c r="G139" s="1131">
        <f t="shared" si="8"/>
        <v>1.7560712094480735E-2</v>
      </c>
      <c r="H139" s="1131">
        <f t="shared" si="9"/>
        <v>2.7110343682140936E-2</v>
      </c>
      <c r="I139" s="1131">
        <f t="shared" si="10"/>
        <v>1.6670435328904887E-3</v>
      </c>
      <c r="J139" s="1131">
        <f t="shared" si="11"/>
        <v>-2.059658534073705E-2</v>
      </c>
      <c r="K139" s="1131">
        <f t="shared" si="12"/>
        <v>-8.8561546476455533E-3</v>
      </c>
      <c r="L139" s="1161">
        <f t="shared" si="13"/>
        <v>-5.2783319100466741E-3</v>
      </c>
    </row>
    <row r="140" spans="1:12" x14ac:dyDescent="0.25">
      <c r="A140" s="1166">
        <f t="shared" si="14"/>
        <v>2024.3</v>
      </c>
      <c r="B140" s="1162">
        <f>[5]OUTT!$D249</f>
        <v>2.7110343682140936E-2</v>
      </c>
      <c r="C140" s="1131">
        <f>OUTT!$H133</f>
        <v>0.17116174028188968</v>
      </c>
      <c r="D140" s="1131">
        <f>OUTT!$I133</f>
        <v>0.13479321404341515</v>
      </c>
      <c r="E140" s="1146">
        <f>OUTT!J133</f>
        <v>0.15148790603864182</v>
      </c>
      <c r="F140" s="1160">
        <f t="shared" si="7"/>
        <v>7.4010357796829851E-3</v>
      </c>
      <c r="G140" s="1131">
        <f t="shared" si="8"/>
        <v>1.1109387341770471E-2</v>
      </c>
      <c r="H140" s="1131">
        <f t="shared" si="9"/>
        <v>1.7560712094480735E-2</v>
      </c>
      <c r="I140" s="1131">
        <f t="shared" si="10"/>
        <v>2.7110343682140936E-2</v>
      </c>
      <c r="J140" s="1131">
        <f t="shared" si="11"/>
        <v>1.6670435328904887E-3</v>
      </c>
      <c r="K140" s="1131">
        <f t="shared" si="12"/>
        <v>-2.059658534073705E-2</v>
      </c>
      <c r="L140" s="1161">
        <f t="shared" si="13"/>
        <v>-8.8561546476455533E-3</v>
      </c>
    </row>
    <row r="141" spans="1:12" x14ac:dyDescent="0.25">
      <c r="A141" s="1166">
        <f t="shared" si="14"/>
        <v>2024.4</v>
      </c>
      <c r="B141" s="1162">
        <f>[5]OUTT!$D250</f>
        <v>1.7560712094480735E-2</v>
      </c>
      <c r="C141" s="1131">
        <f>OUTT!$H134</f>
        <v>0.10499808103027597</v>
      </c>
      <c r="D141" s="1131">
        <f>OUTT!$I134</f>
        <v>3.734034996549962E-2</v>
      </c>
      <c r="E141" s="1146">
        <f>OUTT!J134</f>
        <v>8.6559273191836539E-2</v>
      </c>
      <c r="F141" s="1160">
        <f t="shared" si="7"/>
        <v>-5.3343965225582934E-3</v>
      </c>
      <c r="G141" s="1131">
        <f t="shared" si="8"/>
        <v>7.4010357796829851E-3</v>
      </c>
      <c r="H141" s="1131">
        <f t="shared" si="9"/>
        <v>1.1109387341770471E-2</v>
      </c>
      <c r="I141" s="1131">
        <f t="shared" si="10"/>
        <v>1.7560712094480735E-2</v>
      </c>
      <c r="J141" s="1131">
        <f t="shared" si="11"/>
        <v>2.7110343682140936E-2</v>
      </c>
      <c r="K141" s="1131">
        <f t="shared" si="12"/>
        <v>1.6670435328904887E-3</v>
      </c>
      <c r="L141" s="1161">
        <f t="shared" si="13"/>
        <v>-2.059658534073705E-2</v>
      </c>
    </row>
    <row r="142" spans="1:12" x14ac:dyDescent="0.25">
      <c r="A142" s="1166">
        <f t="shared" si="14"/>
        <v>2025.1</v>
      </c>
      <c r="B142" s="1162">
        <f>[5]OUTT!$D251</f>
        <v>1.1109387341770471E-2</v>
      </c>
      <c r="C142" s="1131">
        <f>OUTT!$H135</f>
        <v>0.18190037714299301</v>
      </c>
      <c r="D142" s="1131">
        <f>OUTT!$I135</f>
        <v>4.4403170510165069E-2</v>
      </c>
      <c r="E142" s="1146">
        <f>OUTT!J135</f>
        <v>7.0155687093468089E-2</v>
      </c>
      <c r="F142" s="1160" t="str">
        <f t="shared" si="7"/>
        <v/>
      </c>
      <c r="G142" s="1131">
        <f t="shared" si="8"/>
        <v>-5.3343965225582934E-3</v>
      </c>
      <c r="H142" s="1131">
        <f t="shared" si="9"/>
        <v>7.4010357796829851E-3</v>
      </c>
      <c r="I142" s="1131">
        <f t="shared" si="10"/>
        <v>1.1109387341770471E-2</v>
      </c>
      <c r="J142" s="1131">
        <f t="shared" si="11"/>
        <v>1.7560712094480735E-2</v>
      </c>
      <c r="K142" s="1131">
        <f t="shared" si="12"/>
        <v>2.7110343682140936E-2</v>
      </c>
      <c r="L142" s="1161">
        <f t="shared" si="13"/>
        <v>1.6670435328904887E-3</v>
      </c>
    </row>
    <row r="143" spans="1:12" x14ac:dyDescent="0.25">
      <c r="A143" s="1166">
        <f t="shared" si="14"/>
        <v>2025.2</v>
      </c>
      <c r="B143" s="1162">
        <f>[5]OUTT!$D252</f>
        <v>7.4010357796829851E-3</v>
      </c>
      <c r="C143" s="1131">
        <f>OUTT!$H136</f>
        <v>6.4581893126039347E-2</v>
      </c>
      <c r="D143" s="1131">
        <f>OUTT!$I136</f>
        <v>-3.4003835410923777E-2</v>
      </c>
      <c r="E143" s="1146">
        <f>OUTT!J136</f>
        <v>1.7489204153967819E-2</v>
      </c>
      <c r="F143" s="1160" t="str">
        <f t="shared" si="7"/>
        <v/>
      </c>
      <c r="G143" s="1131" t="str">
        <f t="shared" si="8"/>
        <v/>
      </c>
      <c r="H143" s="1131">
        <f t="shared" si="9"/>
        <v>-5.3343965225582934E-3</v>
      </c>
      <c r="I143" s="1131">
        <f t="shared" si="10"/>
        <v>7.4010357796829851E-3</v>
      </c>
      <c r="J143" s="1131">
        <f t="shared" si="11"/>
        <v>1.1109387341770471E-2</v>
      </c>
      <c r="K143" s="1131">
        <f t="shared" si="12"/>
        <v>1.7560712094480735E-2</v>
      </c>
      <c r="L143" s="1161">
        <f t="shared" si="13"/>
        <v>2.7110343682140936E-2</v>
      </c>
    </row>
    <row r="144" spans="1:12" x14ac:dyDescent="0.25">
      <c r="A144" s="1166">
        <f t="shared" si="14"/>
        <v>2025.3</v>
      </c>
      <c r="B144" s="1163">
        <f>IF(ISNA([5]OUTT!$D253),"",[5]OUTT!$D253)</f>
        <v>-5.3343965225582934E-3</v>
      </c>
      <c r="C144" s="1134">
        <f>IF(ISNA(OUTT!$H137),"",OUTT!$H137)</f>
        <v>-5.1360768452529904E-2</v>
      </c>
      <c r="D144" s="1134">
        <f>IF(ISNA(OUTT!$I137),"",OUTT!$I137)</f>
        <v>-6.6779663668955713E-2</v>
      </c>
      <c r="E144" s="1147">
        <f>IF(ISNA(OUTT!$J137),"",OUTT!$J137)</f>
        <v>-0.13685636458017125</v>
      </c>
      <c r="F144" s="1160" t="str">
        <f t="shared" si="7"/>
        <v/>
      </c>
      <c r="G144" s="1131" t="str">
        <f t="shared" si="8"/>
        <v/>
      </c>
      <c r="H144" s="1131" t="str">
        <f t="shared" si="9"/>
        <v/>
      </c>
      <c r="I144" s="1131">
        <f t="shared" si="10"/>
        <v>-5.3343965225582934E-3</v>
      </c>
      <c r="J144" s="1131">
        <f t="shared" si="11"/>
        <v>7.4010357796829851E-3</v>
      </c>
      <c r="K144" s="1131">
        <f t="shared" si="12"/>
        <v>1.1109387341770471E-2</v>
      </c>
      <c r="L144" s="1161">
        <f t="shared" si="13"/>
        <v>1.7560712094480735E-2</v>
      </c>
    </row>
    <row r="145" spans="1:12" x14ac:dyDescent="0.25">
      <c r="A145" s="1166">
        <f t="shared" si="14"/>
        <v>2025.4</v>
      </c>
      <c r="B145" s="1163" t="str">
        <f>IF(ISNA([5]OUTT!$D254),"",[5]OUTT!$D254)</f>
        <v/>
      </c>
      <c r="C145" s="1134">
        <f>IF(ISNA(OUTT!$H138),"",OUTT!$H138)</f>
        <v>-8.9213049202715666E-2</v>
      </c>
      <c r="D145" s="1134">
        <f>IF(ISNA(OUTT!$I138),"",OUTT!$I138)</f>
        <v>-1.152110674941742E-2</v>
      </c>
      <c r="E145" s="1147">
        <f>IF(ISNA(OUTT!$J138),"",OUTT!$J138)</f>
        <v>-1.0335668869780434E-2</v>
      </c>
      <c r="F145" s="1160" t="str">
        <f t="shared" si="7"/>
        <v/>
      </c>
      <c r="G145" s="1131" t="str">
        <f t="shared" si="8"/>
        <v/>
      </c>
      <c r="H145" s="1131" t="str">
        <f t="shared" si="9"/>
        <v/>
      </c>
      <c r="I145" s="1131" t="str">
        <f t="shared" si="10"/>
        <v/>
      </c>
      <c r="J145" s="1131">
        <f t="shared" si="11"/>
        <v>-5.3343965225582934E-3</v>
      </c>
      <c r="K145" s="1131">
        <f t="shared" si="12"/>
        <v>7.4010357796829851E-3</v>
      </c>
      <c r="L145" s="1161">
        <f t="shared" si="13"/>
        <v>1.1109387341770471E-2</v>
      </c>
    </row>
    <row r="146" spans="1:12" x14ac:dyDescent="0.25">
      <c r="A146" s="1166">
        <f t="shared" si="14"/>
        <v>2026.1</v>
      </c>
      <c r="B146" s="1163" t="str">
        <f>IF(ISNA([5]OUTT!$D255),"",[5]OUTT!$D255)</f>
        <v/>
      </c>
      <c r="C146" s="1134" t="str">
        <f>IF(ISNA(OUTT!$H139),"",OUTT!$H139)</f>
        <v/>
      </c>
      <c r="D146" s="1134" t="str">
        <f>IF(ISNA(OUTT!$I139),"",OUTT!$I139)</f>
        <v/>
      </c>
      <c r="E146" s="1147" t="str">
        <f>IF(ISNA(OUTT!$J139),"",OUTT!$J139)</f>
        <v/>
      </c>
      <c r="F146" s="1160" t="str">
        <f t="shared" si="7"/>
        <v/>
      </c>
      <c r="G146" s="1131" t="str">
        <f t="shared" si="8"/>
        <v/>
      </c>
      <c r="H146" s="1131" t="str">
        <f t="shared" si="9"/>
        <v/>
      </c>
      <c r="I146" s="1131" t="str">
        <f t="shared" si="10"/>
        <v/>
      </c>
      <c r="J146" s="1131" t="str">
        <f t="shared" si="11"/>
        <v/>
      </c>
      <c r="K146" s="1131">
        <f t="shared" si="12"/>
        <v>-5.3343965225582934E-3</v>
      </c>
      <c r="L146" s="1161">
        <f t="shared" si="13"/>
        <v>7.4010357796829851E-3</v>
      </c>
    </row>
    <row r="147" spans="1:12" x14ac:dyDescent="0.25">
      <c r="A147" s="1166">
        <f t="shared" si="14"/>
        <v>2026.2</v>
      </c>
      <c r="B147" s="1163" t="str">
        <f>IF(ISNA([5]OUTT!$D256),"",[5]OUTT!$D256)</f>
        <v/>
      </c>
      <c r="C147" s="1134" t="str">
        <f>IF(ISNA(OUTT!$H140),"",OUTT!$H140)</f>
        <v/>
      </c>
      <c r="D147" s="1134" t="str">
        <f>IF(ISNA(OUTT!$I140),"",OUTT!$I140)</f>
        <v/>
      </c>
      <c r="E147" s="1147" t="str">
        <f>IF(ISNA(OUTT!$J140),"",OUTT!$J140)</f>
        <v/>
      </c>
      <c r="F147" s="1160" t="str">
        <f t="shared" ref="F147:F153" si="15">$B150</f>
        <v/>
      </c>
      <c r="G147" s="1131" t="str">
        <f t="shared" ref="G147:G153" si="16">$B149</f>
        <v/>
      </c>
      <c r="H147" s="1131" t="str">
        <f t="shared" ref="H147:H153" si="17">$B148</f>
        <v/>
      </c>
      <c r="I147" s="1131" t="str">
        <f t="shared" ref="I147:I153" si="18">$B147</f>
        <v/>
      </c>
      <c r="J147" s="1131" t="str">
        <f t="shared" ref="J147:J153" si="19">$B146</f>
        <v/>
      </c>
      <c r="K147" s="1131" t="str">
        <f t="shared" ref="K147:K153" si="20">$B145</f>
        <v/>
      </c>
      <c r="L147" s="1161">
        <f t="shared" ref="L147:L153" si="21">$B144</f>
        <v>-5.3343965225582934E-3</v>
      </c>
    </row>
    <row r="148" spans="1:12" x14ac:dyDescent="0.25">
      <c r="A148" s="1166">
        <f t="shared" si="14"/>
        <v>2026.3</v>
      </c>
      <c r="B148" s="1163" t="str">
        <f>IF(ISNA([5]OUTT!$D257),"",[5]OUTT!$D257)</f>
        <v/>
      </c>
      <c r="C148" s="1134" t="str">
        <f>IF(ISNA(OUTT!$H141),"",OUTT!$H141)</f>
        <v/>
      </c>
      <c r="D148" s="1134" t="str">
        <f>IF(ISNA(OUTT!$I141),"",OUTT!$I141)</f>
        <v/>
      </c>
      <c r="E148" s="1147" t="str">
        <f>IF(ISNA(OUTT!$J141),"",OUTT!$J141)</f>
        <v/>
      </c>
      <c r="F148" s="1160" t="str">
        <f t="shared" si="15"/>
        <v/>
      </c>
      <c r="G148" s="1131" t="str">
        <f t="shared" si="16"/>
        <v/>
      </c>
      <c r="H148" s="1131" t="str">
        <f t="shared" si="17"/>
        <v/>
      </c>
      <c r="I148" s="1131" t="str">
        <f t="shared" si="18"/>
        <v/>
      </c>
      <c r="J148" s="1131" t="str">
        <f t="shared" si="19"/>
        <v/>
      </c>
      <c r="K148" s="1131" t="str">
        <f t="shared" si="20"/>
        <v/>
      </c>
      <c r="L148" s="1161" t="str">
        <f t="shared" si="21"/>
        <v/>
      </c>
    </row>
    <row r="149" spans="1:12" x14ac:dyDescent="0.25">
      <c r="A149" s="1166">
        <f t="shared" si="14"/>
        <v>2026.4</v>
      </c>
      <c r="B149" s="1163" t="str">
        <f>IF(ISNA([5]OUTT!$D258),"",[5]OUTT!$D258)</f>
        <v/>
      </c>
      <c r="C149" s="1134" t="str">
        <f>IF(ISNA(OUTT!$H142),"",OUTT!$H142)</f>
        <v/>
      </c>
      <c r="D149" s="1134" t="str">
        <f>IF(ISNA(OUTT!$I142),"",OUTT!$I142)</f>
        <v/>
      </c>
      <c r="E149" s="1147" t="str">
        <f>IF(ISNA(OUTT!$J142),"",OUTT!$J142)</f>
        <v/>
      </c>
      <c r="F149" s="1160" t="str">
        <f t="shared" si="15"/>
        <v/>
      </c>
      <c r="G149" s="1131" t="str">
        <f t="shared" si="16"/>
        <v/>
      </c>
      <c r="H149" s="1131" t="str">
        <f t="shared" si="17"/>
        <v/>
      </c>
      <c r="I149" s="1131" t="str">
        <f t="shared" si="18"/>
        <v/>
      </c>
      <c r="J149" s="1131" t="str">
        <f t="shared" si="19"/>
        <v/>
      </c>
      <c r="K149" s="1131" t="str">
        <f t="shared" si="20"/>
        <v/>
      </c>
      <c r="L149" s="1161" t="str">
        <f t="shared" si="21"/>
        <v/>
      </c>
    </row>
    <row r="150" spans="1:12" x14ac:dyDescent="0.25">
      <c r="A150" s="1166">
        <f t="shared" si="14"/>
        <v>2027.1</v>
      </c>
      <c r="B150" s="1163" t="str">
        <f>IF(ISNA([5]OUTT!$D259),"",[5]OUTT!$D259)</f>
        <v/>
      </c>
      <c r="C150" s="1134" t="str">
        <f>IF(ISNA(OUTT!$H143),"",OUTT!$H143)</f>
        <v/>
      </c>
      <c r="D150" s="1134" t="str">
        <f>IF(ISNA(OUTT!$I143),"",OUTT!$I143)</f>
        <v/>
      </c>
      <c r="E150" s="1147" t="str">
        <f>IF(ISNA(OUTT!$J143),"",OUTT!$J143)</f>
        <v/>
      </c>
      <c r="F150" s="1160" t="str">
        <f t="shared" si="15"/>
        <v/>
      </c>
      <c r="G150" s="1131" t="str">
        <f t="shared" si="16"/>
        <v/>
      </c>
      <c r="H150" s="1131" t="str">
        <f t="shared" si="17"/>
        <v/>
      </c>
      <c r="I150" s="1131" t="str">
        <f t="shared" si="18"/>
        <v/>
      </c>
      <c r="J150" s="1131" t="str">
        <f t="shared" si="19"/>
        <v/>
      </c>
      <c r="K150" s="1131" t="str">
        <f t="shared" si="20"/>
        <v/>
      </c>
      <c r="L150" s="1161" t="str">
        <f t="shared" si="21"/>
        <v/>
      </c>
    </row>
    <row r="151" spans="1:12" x14ac:dyDescent="0.25">
      <c r="A151" s="1166">
        <f t="shared" si="14"/>
        <v>2027.2</v>
      </c>
      <c r="B151" s="1163" t="str">
        <f>IF(ISNA([5]OUTT!$D260),"",[5]OUTT!$D260)</f>
        <v/>
      </c>
      <c r="C151" s="1134" t="str">
        <f>IF(ISNA(OUTT!$H144),"",OUTT!$H144)</f>
        <v/>
      </c>
      <c r="D151" s="1134" t="str">
        <f>IF(ISNA(OUTT!$I144),"",OUTT!$I144)</f>
        <v/>
      </c>
      <c r="E151" s="1147" t="str">
        <f>IF(ISNA(OUTT!$J144),"",OUTT!$J144)</f>
        <v/>
      </c>
      <c r="F151" s="1160">
        <f t="shared" si="15"/>
        <v>0</v>
      </c>
      <c r="G151" s="1131" t="str">
        <f t="shared" si="16"/>
        <v/>
      </c>
      <c r="H151" s="1131" t="str">
        <f t="shared" si="17"/>
        <v/>
      </c>
      <c r="I151" s="1131" t="str">
        <f t="shared" si="18"/>
        <v/>
      </c>
      <c r="J151" s="1131" t="str">
        <f t="shared" si="19"/>
        <v/>
      </c>
      <c r="K151" s="1131" t="str">
        <f t="shared" si="20"/>
        <v/>
      </c>
      <c r="L151" s="1161" t="str">
        <f t="shared" si="21"/>
        <v/>
      </c>
    </row>
    <row r="152" spans="1:12" x14ac:dyDescent="0.25">
      <c r="A152" s="1166">
        <f t="shared" si="14"/>
        <v>2027.3</v>
      </c>
      <c r="B152" s="1163" t="str">
        <f>IF(ISNA([5]OUTT!$D261),"",[5]OUTT!$D261)</f>
        <v/>
      </c>
      <c r="C152" s="1134" t="str">
        <f>IF(ISNA(OUTT!$H145),"",OUTT!$H145)</f>
        <v/>
      </c>
      <c r="D152" s="1134" t="str">
        <f>IF(ISNA(OUTT!$I145),"",OUTT!$I145)</f>
        <v/>
      </c>
      <c r="E152" s="1147" t="str">
        <f>IF(ISNA(OUTT!$J145),"",OUTT!$J145)</f>
        <v/>
      </c>
      <c r="F152" s="1160">
        <f t="shared" si="15"/>
        <v>0</v>
      </c>
      <c r="G152" s="1131">
        <f t="shared" si="16"/>
        <v>0</v>
      </c>
      <c r="H152" s="1131" t="str">
        <f t="shared" si="17"/>
        <v/>
      </c>
      <c r="I152" s="1131" t="str">
        <f t="shared" si="18"/>
        <v/>
      </c>
      <c r="J152" s="1131" t="str">
        <f t="shared" si="19"/>
        <v/>
      </c>
      <c r="K152" s="1131" t="str">
        <f t="shared" si="20"/>
        <v/>
      </c>
      <c r="L152" s="1161" t="str">
        <f t="shared" si="21"/>
        <v/>
      </c>
    </row>
    <row r="153" spans="1:12" x14ac:dyDescent="0.25">
      <c r="A153" s="1166">
        <f t="shared" si="14"/>
        <v>2027.4</v>
      </c>
      <c r="B153" s="1163" t="str">
        <f>IF(ISNA([5]OUTT!$D262),"",[5]OUTT!$D262)</f>
        <v/>
      </c>
      <c r="C153" s="1134" t="str">
        <f>IF(ISNA(OUTT!$H146),"",OUTT!$H146)</f>
        <v/>
      </c>
      <c r="D153" s="1134" t="str">
        <f>IF(ISNA(OUTT!$I146),"",OUTT!$I146)</f>
        <v/>
      </c>
      <c r="E153" s="1147" t="str">
        <f>IF(ISNA(OUTT!$J146),"",OUTT!$J146)</f>
        <v/>
      </c>
      <c r="F153" s="1160">
        <f t="shared" si="15"/>
        <v>0</v>
      </c>
      <c r="G153" s="1131">
        <f t="shared" si="16"/>
        <v>0</v>
      </c>
      <c r="H153" s="1131">
        <f t="shared" si="17"/>
        <v>0</v>
      </c>
      <c r="I153" s="1131" t="str">
        <f t="shared" si="18"/>
        <v/>
      </c>
      <c r="J153" s="1131" t="str">
        <f t="shared" si="19"/>
        <v/>
      </c>
      <c r="K153" s="1131" t="str">
        <f t="shared" si="20"/>
        <v/>
      </c>
      <c r="L153" s="1161" t="str">
        <f t="shared" si="21"/>
        <v/>
      </c>
    </row>
    <row r="154" spans="1:12" ht="13.8" thickBot="1" x14ac:dyDescent="0.3"/>
    <row r="155" spans="1:12" ht="40.799999999999997" thickTop="1" thickBot="1" x14ac:dyDescent="0.3">
      <c r="A155" s="460" t="s">
        <v>216</v>
      </c>
      <c r="B155" s="88"/>
      <c r="C155" s="88"/>
      <c r="D155" s="89"/>
      <c r="E155" s="902"/>
    </row>
    <row r="156" spans="1:12" ht="13.8" thickTop="1" x14ac:dyDescent="0.25"/>
  </sheetData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J15"/>
  <sheetViews>
    <sheetView workbookViewId="0">
      <selection activeCell="C4" sqref="C4"/>
    </sheetView>
  </sheetViews>
  <sheetFormatPr baseColWidth="10" defaultColWidth="11.5546875" defaultRowHeight="13.2" x14ac:dyDescent="0.25"/>
  <cols>
    <col min="1" max="1" width="24.88671875" customWidth="1"/>
    <col min="2" max="4" width="22.88671875" customWidth="1"/>
    <col min="5" max="5" width="6" customWidth="1"/>
    <col min="6" max="6" width="6.109375" bestFit="1" customWidth="1"/>
    <col min="7" max="7" width="7.88671875" customWidth="1"/>
    <col min="17" max="17" width="10.5546875" customWidth="1"/>
  </cols>
  <sheetData>
    <row r="1" spans="1:10" ht="55.35" customHeight="1" thickBot="1" x14ac:dyDescent="0.3">
      <c r="A1" s="10" t="s">
        <v>205</v>
      </c>
      <c r="B1" s="7"/>
      <c r="C1" s="90"/>
      <c r="D1" s="835"/>
    </row>
    <row r="2" spans="1:10" ht="36" customHeight="1" x14ac:dyDescent="0.25">
      <c r="A2" s="21" t="s">
        <v>29</v>
      </c>
      <c r="B2" s="1126" t="str">
        <f>R_Trim!C2</f>
        <v>Pat. Vehíc. Nuevos</v>
      </c>
      <c r="C2" s="1128" t="str">
        <f>R_Trim!D2</f>
        <v>Transf. Vehíc. Usadados</v>
      </c>
      <c r="D2" s="1129" t="str">
        <f>R_Trim!$E$2</f>
        <v>Patentamientos de maquinaria</v>
      </c>
      <c r="F2" s="1119" t="s">
        <v>14</v>
      </c>
      <c r="G2" s="20"/>
      <c r="I2" s="901" t="s">
        <v>14</v>
      </c>
      <c r="J2" s="900"/>
    </row>
    <row r="3" spans="1:10" ht="27" thickBot="1" x14ac:dyDescent="0.3">
      <c r="A3" s="22" t="s">
        <v>17</v>
      </c>
      <c r="B3" s="1127" t="str">
        <f>R_Trim!$C$9</f>
        <v>REGVN-LND</v>
      </c>
      <c r="C3" s="1130" t="str">
        <f>R_Trim!$D$9</f>
        <v>REGVU-LND</v>
      </c>
      <c r="D3" s="1130" t="str">
        <f>R_Trim!$E$9</f>
        <v>REMAQN-LND</v>
      </c>
      <c r="F3" s="1120">
        <f>2/SQRT(R_Trim!A5)</f>
        <v>0.17747130188322277</v>
      </c>
      <c r="G3" s="1121" t="s">
        <v>16</v>
      </c>
      <c r="I3" s="899">
        <f>2/SQRT(R_Trim!$E$5)</f>
        <v>0.20519567041703082</v>
      </c>
      <c r="J3" s="1125" t="s">
        <v>16</v>
      </c>
    </row>
    <row r="4" spans="1:10" ht="15.9" customHeight="1" x14ac:dyDescent="0.25">
      <c r="A4" s="17">
        <v>-3</v>
      </c>
      <c r="B4" s="400">
        <f>CORREL(R_Trim!$C$10:$C$155,R_Trim!$F$10:$F$155)</f>
        <v>-3.0155930181771068E-2</v>
      </c>
      <c r="C4" s="401">
        <f>CORREL(R_Trim!$D$10:$D$155,R_Trim!$F$10:$F$155)</f>
        <v>4.23031658844144E-2</v>
      </c>
      <c r="D4" s="401">
        <f>CORREL(R_Trim!$F$51:$F$155,R_Trim!$E$51:$E$155)</f>
        <v>6.0695078629031278E-2</v>
      </c>
      <c r="F4" s="1122">
        <f t="shared" ref="F4:F10" si="0">F$3</f>
        <v>0.17747130188322277</v>
      </c>
      <c r="G4" s="898">
        <f t="shared" ref="G4:G10" si="1">-F4</f>
        <v>-0.17747130188322277</v>
      </c>
      <c r="I4" s="1122">
        <f>I3</f>
        <v>0.20519567041703082</v>
      </c>
      <c r="J4" s="898">
        <f t="shared" ref="J4:J10" si="2">-I4</f>
        <v>-0.20519567041703082</v>
      </c>
    </row>
    <row r="5" spans="1:10" ht="15.9" customHeight="1" x14ac:dyDescent="0.25">
      <c r="A5" s="17">
        <v>-2</v>
      </c>
      <c r="B5" s="400">
        <f>CORREL(R_Trim!$C$10:$C$155,R_Trim!$G$10:$G$155)</f>
        <v>0.17301878582911373</v>
      </c>
      <c r="C5" s="401">
        <f>CORREL(R_Trim!$D$10:$D$155,R_Trim!$G$10:$G$155)</f>
        <v>0.29882790910789797</v>
      </c>
      <c r="D5" s="401">
        <f>CORREL(R_Trim!$G$51:$G$155,R_Trim!$E$51:$E$155)</f>
        <v>0.18326322443396451</v>
      </c>
      <c r="F5" s="1122">
        <f t="shared" si="0"/>
        <v>0.17747130188322277</v>
      </c>
      <c r="G5" s="898">
        <f t="shared" si="1"/>
        <v>-0.17747130188322277</v>
      </c>
      <c r="I5" s="1122">
        <f>I3</f>
        <v>0.20519567041703082</v>
      </c>
      <c r="J5" s="898">
        <f t="shared" si="2"/>
        <v>-0.20519567041703082</v>
      </c>
    </row>
    <row r="6" spans="1:10" ht="15.9" customHeight="1" thickBot="1" x14ac:dyDescent="0.3">
      <c r="A6" s="18">
        <v>-1</v>
      </c>
      <c r="B6" s="402">
        <f>CORREL(R_Trim!$C$10:$C$155,R_Trim!$H$10:$H$155)</f>
        <v>0.48625171114722215</v>
      </c>
      <c r="C6" s="403">
        <f>CORREL(R_Trim!$D$10:$D$155,R_Trim!$H$10:$H$155)</f>
        <v>0.5887267889075215</v>
      </c>
      <c r="D6" s="403">
        <f>CORREL(R_Trim!$H$51:$H$155,R_Trim!$E$51:$E$155)</f>
        <v>0.40558014209737114</v>
      </c>
      <c r="F6" s="1122">
        <f t="shared" si="0"/>
        <v>0.17747130188322277</v>
      </c>
      <c r="G6" s="898">
        <f t="shared" si="1"/>
        <v>-0.17747130188322277</v>
      </c>
      <c r="I6" s="1122">
        <f>I3</f>
        <v>0.20519567041703082</v>
      </c>
      <c r="J6" s="898">
        <f t="shared" si="2"/>
        <v>-0.20519567041703082</v>
      </c>
    </row>
    <row r="7" spans="1:10" ht="18" customHeight="1" thickTop="1" thickBot="1" x14ac:dyDescent="0.3">
      <c r="A7" s="12">
        <v>0</v>
      </c>
      <c r="B7" s="404">
        <f>CORREL(R_Trim!$C$10:$C$155,R_Trim!$I$10:$I$155)</f>
        <v>0.55216388970536401</v>
      </c>
      <c r="C7" s="405">
        <f>CORREL(R_Trim!$D$10:$D$155,R_Trim!$I$10:$I$155)</f>
        <v>0.50446394638534287</v>
      </c>
      <c r="D7" s="405">
        <f>CORREL(R_Trim!$I$51:$I$155,R_Trim!$E$51:$E$155)</f>
        <v>0.45776518410590672</v>
      </c>
      <c r="F7" s="398">
        <f t="shared" si="0"/>
        <v>0.17747130188322277</v>
      </c>
      <c r="G7" s="399">
        <f t="shared" si="1"/>
        <v>-0.17747130188322277</v>
      </c>
      <c r="I7" s="1122">
        <f>I3</f>
        <v>0.20519567041703082</v>
      </c>
      <c r="J7" s="898">
        <f t="shared" si="2"/>
        <v>-0.20519567041703082</v>
      </c>
    </row>
    <row r="8" spans="1:10" ht="15.9" customHeight="1" thickTop="1" x14ac:dyDescent="0.25">
      <c r="A8" s="19">
        <v>1</v>
      </c>
      <c r="B8" s="406">
        <f>CORREL(R_Trim!$C$10:$C$155,R_Trim!$J$10:$J$155)</f>
        <v>0.44882175714709766</v>
      </c>
      <c r="C8" s="407">
        <f>CORREL(R_Trim!$D$10:$D$155,R_Trim!$J$10:$J$155)</f>
        <v>5.0169679536942249E-2</v>
      </c>
      <c r="D8" s="407">
        <f>CORREL(R_Trim!$J$51:$J$155,R_Trim!$E$51:$E$155)</f>
        <v>0.19823182157708177</v>
      </c>
      <c r="F8" s="1122">
        <f t="shared" si="0"/>
        <v>0.17747130188322277</v>
      </c>
      <c r="G8" s="898">
        <f t="shared" si="1"/>
        <v>-0.17747130188322277</v>
      </c>
      <c r="I8" s="1122">
        <f>I3</f>
        <v>0.20519567041703082</v>
      </c>
      <c r="J8" s="898">
        <f t="shared" si="2"/>
        <v>-0.20519567041703082</v>
      </c>
    </row>
    <row r="9" spans="1:10" ht="15.9" customHeight="1" x14ac:dyDescent="0.25">
      <c r="A9" s="17">
        <v>2</v>
      </c>
      <c r="B9" s="400">
        <f>CORREL(R_Trim!$C$10:$C$155,R_Trim!$K$10:$K$155)</f>
        <v>0.24125371876849627</v>
      </c>
      <c r="C9" s="401">
        <f>CORREL(R_Trim!$D$10:$D$155,R_Trim!$K$10:$K$155)</f>
        <v>-0.18997969556861496</v>
      </c>
      <c r="D9" s="401">
        <f>CORREL(R_Trim!$K$51:$K$155,R_Trim!$E$51:$E$155)</f>
        <v>-0.12237040135698812</v>
      </c>
      <c r="F9" s="1122">
        <f t="shared" si="0"/>
        <v>0.17747130188322277</v>
      </c>
      <c r="G9" s="898">
        <f t="shared" si="1"/>
        <v>-0.17747130188322277</v>
      </c>
      <c r="I9" s="1122">
        <f>I3</f>
        <v>0.20519567041703082</v>
      </c>
      <c r="J9" s="898">
        <f t="shared" si="2"/>
        <v>-0.20519567041703082</v>
      </c>
    </row>
    <row r="10" spans="1:10" ht="15.9" customHeight="1" thickBot="1" x14ac:dyDescent="0.3">
      <c r="A10" s="17">
        <v>3</v>
      </c>
      <c r="B10" s="400">
        <f>CORREL(R_Trim!$C$10:$C$155,R_Trim!$L$10:$L$155)</f>
        <v>0.13006997647985649</v>
      </c>
      <c r="C10" s="401">
        <f>CORREL(R_Trim!$D$10:$D$155,R_Trim!$L$10:$L$155)</f>
        <v>-0.23083098589073903</v>
      </c>
      <c r="D10" s="401">
        <f>CORREL(R_Trim!$L$51:$L$155,R_Trim!$E$51:$E$155)</f>
        <v>-0.33131318184702629</v>
      </c>
      <c r="F10" s="1123">
        <f t="shared" si="0"/>
        <v>0.17747130188322277</v>
      </c>
      <c r="G10" s="1124">
        <f t="shared" si="1"/>
        <v>-0.17747130188322277</v>
      </c>
      <c r="I10" s="1123">
        <f>I3</f>
        <v>0.20519567041703082</v>
      </c>
      <c r="J10" s="1124">
        <f t="shared" si="2"/>
        <v>-0.20519567041703082</v>
      </c>
    </row>
    <row r="11" spans="1:10" ht="29.1" customHeight="1" x14ac:dyDescent="0.25">
      <c r="A11" s="430" t="s">
        <v>198</v>
      </c>
      <c r="B11" s="431">
        <f>(3*((ABS(B$10)&gt;=DERx2)*ABS(B$10)-(ABS(B$4)&gt;=DERx2)*ABS(B$4))+2*((ABS(B$9)&gt;=DERx2)*ABS(B$9)-(ABS(B$5)&gt;=DERx2)*ABS(B$5))+((ABS(B$8)&gt;=DERx2)*ABS(B$8)-(ABS(B$6)&gt;=DERx2)*ABS(B$6)))</f>
        <v>0.44507748353686805</v>
      </c>
      <c r="C11" s="431">
        <f>(3*((ABS(C$10)&gt;=DERx2)*ABS(C$10)-(ABS(C$4)&gt;=DERx2)*ABS(C$4))+2*((ABS(C$9)&gt;=DERx2)*ABS(C$9)-(ABS(C$5)&gt;=DERx2)*ABS(C$5))+((ABS(C$8)&gt;=DERx2)*ABS(C$8)-(ABS(C$6)&gt;=DERx2)*ABS(C$6)))</f>
        <v>-0.11393025831387044</v>
      </c>
      <c r="D11" s="431">
        <f>(3*((ABS(T_Trim!D$10)&gt;=$I$3)*ABS(T_Trim!D$10)-(ABS(T_Trim!D$4)&gt;=$I$3)*ABS(T_Trim!D$4))+2*((ABS(T_Trim!D$9)&gt;=$I$3)*ABS(T_Trim!D$9)-(ABS(T_Trim!D$5)&gt;=$I$3)*ABS(T_Trim!D$5))+((ABS(T_Trim!D$8)&gt;=$I$3)*ABS(T_Trim!D$8)-(ABS(T_Trim!D$6)&gt;=$I$3)*ABS(T_Trim!D$6)))</f>
        <v>0.58835940344370774</v>
      </c>
      <c r="F11" s="397"/>
      <c r="G11" s="397"/>
    </row>
    <row r="12" spans="1:10" ht="27.6" customHeight="1" thickBot="1" x14ac:dyDescent="0.3">
      <c r="A12" s="451" t="s">
        <v>199</v>
      </c>
      <c r="B12" s="452">
        <f t="shared" ref="B12:C12" si="3">COUNTIF(B4:B10,"&gt;="&amp;DERx2)+COUNTIF(B4:B10,"&lt;=-"&amp;DERx2)</f>
        <v>4</v>
      </c>
      <c r="C12" s="452">
        <f t="shared" si="3"/>
        <v>5</v>
      </c>
      <c r="D12" s="452">
        <f>COUNTIF(T_Trim!D4:D10,"&gt;="&amp;$I$3)+COUNTIF(T_Trim!D4:D10,"&lt;=-"&amp;$I$3)</f>
        <v>3</v>
      </c>
      <c r="F12" s="397"/>
      <c r="G12" s="397"/>
    </row>
    <row r="13" spans="1:10" ht="47.4" customHeight="1" x14ac:dyDescent="0.25">
      <c r="A13" s="23" t="s">
        <v>4</v>
      </c>
      <c r="B13" s="1486" t="s">
        <v>203</v>
      </c>
      <c r="C13" s="1487"/>
      <c r="D13" s="827"/>
    </row>
    <row r="14" spans="1:10" ht="26.1" customHeight="1" x14ac:dyDescent="0.25">
      <c r="A14" s="24"/>
      <c r="B14" s="1488" t="s">
        <v>204</v>
      </c>
      <c r="C14" s="1489"/>
      <c r="D14" s="827"/>
    </row>
    <row r="15" spans="1:10" ht="72.599999999999994" customHeight="1" thickBot="1" x14ac:dyDescent="0.3">
      <c r="A15" s="25" t="s">
        <v>5</v>
      </c>
      <c r="B15" s="1490" t="s">
        <v>214</v>
      </c>
      <c r="C15" s="1491"/>
      <c r="D15" s="827"/>
    </row>
  </sheetData>
  <mergeCells count="3">
    <mergeCell ref="B13:C13"/>
    <mergeCell ref="B14:C14"/>
    <mergeCell ref="B15:C15"/>
  </mergeCells>
  <phoneticPr fontId="0" type="noConversion"/>
  <conditionalFormatting sqref="B4:D10">
    <cfRule type="cellIs" dxfId="13" priority="1" stopIfTrue="1" operator="notBetween">
      <formula>-$F$3</formula>
      <formula>$F$3</formula>
    </cfRule>
  </conditionalFormatting>
  <conditionalFormatting sqref="G4:G12">
    <cfRule type="cellIs" dxfId="12" priority="8" stopIfTrue="1" operator="lessThan">
      <formula>G$3/2</formula>
    </cfRule>
  </conditionalFormatting>
  <printOptions horizontalCentered="1" headings="1"/>
  <pageMargins left="0.39370078740157483" right="0.39370078740157483" top="1.1811023622047245" bottom="0.59055118110236227" header="0" footer="0.39370078740157483"/>
  <pageSetup paperSize="9" orientation="landscape" horizontalDpi="300" verticalDpi="300" r:id="rId1"/>
  <headerFooter alignWithMargins="0">
    <oddFooter>&amp;L&amp;F&amp;C&amp;D&amp;R&amp;P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0">
    <pageSetUpPr fitToPage="1"/>
  </sheetPr>
  <dimension ref="A1:O15"/>
  <sheetViews>
    <sheetView workbookViewId="0">
      <selection activeCell="J7" sqref="J7:K7"/>
    </sheetView>
  </sheetViews>
  <sheetFormatPr baseColWidth="10" defaultColWidth="12.5546875" defaultRowHeight="12" x14ac:dyDescent="0.2"/>
  <cols>
    <col min="1" max="1" width="9.44140625" style="16" customWidth="1"/>
    <col min="2" max="2" width="42.109375" style="16" customWidth="1"/>
    <col min="3" max="7" width="13.5546875" style="16" customWidth="1"/>
    <col min="8" max="14" width="8" style="16" customWidth="1"/>
    <col min="15" max="15" width="6.33203125" style="16" customWidth="1"/>
    <col min="16" max="16" width="10.5546875" style="16" customWidth="1"/>
    <col min="17" max="16384" width="12.5546875" style="16"/>
  </cols>
  <sheetData>
    <row r="1" spans="1:15" ht="14.4" thickBot="1" x14ac:dyDescent="0.3">
      <c r="A1" s="15">
        <v>1</v>
      </c>
    </row>
    <row r="2" spans="1:15" ht="38.1" customHeight="1" thickBot="1" x14ac:dyDescent="0.25">
      <c r="A2" s="1499" t="s">
        <v>206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1500"/>
      <c r="N2" s="1501"/>
    </row>
    <row r="3" spans="1:15" ht="40.200000000000003" thickBot="1" x14ac:dyDescent="0.25">
      <c r="A3" s="1505" t="s">
        <v>201</v>
      </c>
      <c r="B3" s="1507" t="s">
        <v>191</v>
      </c>
      <c r="C3" s="1492" t="s">
        <v>192</v>
      </c>
      <c r="D3" s="1493"/>
      <c r="E3" s="1493"/>
      <c r="F3" s="1494"/>
      <c r="G3" s="1495"/>
      <c r="H3" s="1198" t="s">
        <v>202</v>
      </c>
      <c r="I3" s="1199"/>
      <c r="J3" s="1199"/>
      <c r="K3" s="1199"/>
      <c r="L3" s="1199"/>
      <c r="M3" s="1199"/>
      <c r="N3" s="1200"/>
    </row>
    <row r="4" spans="1:15" ht="40.200000000000003" thickBot="1" x14ac:dyDescent="0.25">
      <c r="A4" s="1506"/>
      <c r="B4" s="1508"/>
      <c r="C4" s="446" t="s">
        <v>193</v>
      </c>
      <c r="D4" s="449" t="s">
        <v>194</v>
      </c>
      <c r="E4" s="450" t="s">
        <v>195</v>
      </c>
      <c r="F4" s="447" t="s">
        <v>196</v>
      </c>
      <c r="G4" s="448" t="s">
        <v>197</v>
      </c>
      <c r="H4" s="445">
        <v>-3</v>
      </c>
      <c r="I4" s="442">
        <v>-2</v>
      </c>
      <c r="J4" s="443">
        <v>-1</v>
      </c>
      <c r="K4" s="459">
        <v>0</v>
      </c>
      <c r="L4" s="441">
        <v>1</v>
      </c>
      <c r="M4" s="442">
        <v>2</v>
      </c>
      <c r="N4" s="444">
        <v>3</v>
      </c>
    </row>
    <row r="5" spans="1:15" ht="27" thickBot="1" x14ac:dyDescent="0.25">
      <c r="A5" s="1201" t="s">
        <v>25</v>
      </c>
      <c r="B5" s="1202" t="s">
        <v>27</v>
      </c>
      <c r="C5" s="1203">
        <f>Fechas_BC!E37</f>
        <v>0.49999999999954525</v>
      </c>
      <c r="D5" s="1204">
        <f>Fechas_BC!E39</f>
        <v>1.9285714285720132</v>
      </c>
      <c r="E5" s="1191">
        <f>T_Trim!B11*3</f>
        <v>1.3352324506106041</v>
      </c>
      <c r="F5" s="1205">
        <f>Fechas_BC!E43</f>
        <v>0.66666666666666663</v>
      </c>
      <c r="G5" s="1206">
        <f>Fechas_BC!E45</f>
        <v>0.35714285714285715</v>
      </c>
      <c r="H5" s="1207">
        <f>T_Trim!$B$4</f>
        <v>-3.0155930181771068E-2</v>
      </c>
      <c r="I5" s="1208">
        <f>T_Trim!$B$5</f>
        <v>0.17301878582911373</v>
      </c>
      <c r="J5" s="1209">
        <f>T_Trim!$B$6</f>
        <v>0.48625171114722215</v>
      </c>
      <c r="K5" s="1210">
        <f>T_Trim!$B$7</f>
        <v>0.55216388970536401</v>
      </c>
      <c r="L5" s="1211">
        <f>T_Trim!$B$8</f>
        <v>0.44882175714709766</v>
      </c>
      <c r="M5" s="1208">
        <f>T_Trim!$B$9</f>
        <v>0.24125371876849627</v>
      </c>
      <c r="N5" s="1209">
        <f>T_Trim!$B$10</f>
        <v>0.13006997647985649</v>
      </c>
      <c r="O5" s="534">
        <f>T_Trim!F3</f>
        <v>0.17747130188322277</v>
      </c>
    </row>
    <row r="6" spans="1:15" ht="27" thickBot="1" x14ac:dyDescent="0.25">
      <c r="A6" s="1212" t="s">
        <v>26</v>
      </c>
      <c r="B6" s="1213" t="s">
        <v>28</v>
      </c>
      <c r="C6" s="1195">
        <f>Fechas_BC!I37</f>
        <v>0</v>
      </c>
      <c r="D6" s="1214">
        <f>Fechas_BC!I39</f>
        <v>-2.3529411764703743</v>
      </c>
      <c r="E6" s="1192">
        <f>T_Trim!C11*3</f>
        <v>-0.34179077494161131</v>
      </c>
      <c r="F6" s="1196">
        <f>Fechas_BC!I43</f>
        <v>0.80952380952380953</v>
      </c>
      <c r="G6" s="1197">
        <f>Fechas_BC!I45</f>
        <v>0.47058823529411764</v>
      </c>
      <c r="H6" s="1215">
        <f>T_Trim!$C$4</f>
        <v>4.23031658844144E-2</v>
      </c>
      <c r="I6" s="1216">
        <f>T_Trim!$C$5</f>
        <v>0.29882790910789797</v>
      </c>
      <c r="J6" s="1217">
        <f>T_Trim!$C$6</f>
        <v>0.5887267889075215</v>
      </c>
      <c r="K6" s="1218">
        <f>T_Trim!$C$7</f>
        <v>0.50446394638534287</v>
      </c>
      <c r="L6" s="1219">
        <f>T_Trim!$C$8</f>
        <v>5.0169679536942249E-2</v>
      </c>
      <c r="M6" s="1216">
        <f>T_Trim!$C$9</f>
        <v>-0.18997969556861496</v>
      </c>
      <c r="N6" s="1217">
        <f>T_Trim!$C$10</f>
        <v>-0.23083098589073903</v>
      </c>
      <c r="O6" s="534">
        <f>O5</f>
        <v>0.17747130188322277</v>
      </c>
    </row>
    <row r="7" spans="1:15" ht="27" thickBot="1" x14ac:dyDescent="0.25">
      <c r="A7" s="1193" t="s">
        <v>264</v>
      </c>
      <c r="B7" s="1194" t="s">
        <v>268</v>
      </c>
      <c r="C7" s="1195">
        <f>Fechas_BC!$M$37</f>
        <v>-0.99999999999909051</v>
      </c>
      <c r="D7" s="1214">
        <f>Fechas_BC!$M$39</f>
        <v>-1.9999999999991731</v>
      </c>
      <c r="E7" s="1223">
        <f>3*T_Trim!D11</f>
        <v>1.7650782103311231</v>
      </c>
      <c r="F7" s="1196">
        <f>Fechas_BC!$M$43</f>
        <v>0.73333333333333328</v>
      </c>
      <c r="G7" s="1197">
        <f>Fechas_BC!$M$45</f>
        <v>0.54545454545454541</v>
      </c>
      <c r="H7" s="1215">
        <f>T_Trim!$D$4</f>
        <v>6.0695078629031278E-2</v>
      </c>
      <c r="I7" s="1216">
        <f>T_Trim!$D$5</f>
        <v>0.18326322443396451</v>
      </c>
      <c r="J7" s="1217">
        <f>T_Trim!$D$6</f>
        <v>0.40558014209737114</v>
      </c>
      <c r="K7" s="1218">
        <f>T_Trim!$D$7</f>
        <v>0.45776518410590672</v>
      </c>
      <c r="L7" s="1219">
        <f>T_Trim!$D$8</f>
        <v>0.19823182157708177</v>
      </c>
      <c r="M7" s="1216">
        <f>T_Trim!$D$9</f>
        <v>-0.12237040135698812</v>
      </c>
      <c r="N7" s="1217">
        <f>T_Trim!$D$10</f>
        <v>-0.33131318184702629</v>
      </c>
      <c r="O7" s="897">
        <f>T_Trim!I3</f>
        <v>0.20519567041703082</v>
      </c>
    </row>
    <row r="8" spans="1:15" ht="31.5" customHeight="1" x14ac:dyDescent="0.2">
      <c r="A8" s="1220" t="s">
        <v>4</v>
      </c>
      <c r="B8" s="1510" t="s">
        <v>207</v>
      </c>
      <c r="C8" s="1511"/>
      <c r="D8" s="1511"/>
      <c r="E8" s="1511"/>
      <c r="F8" s="1511"/>
      <c r="G8" s="1511"/>
      <c r="H8" s="1511"/>
      <c r="I8" s="1511"/>
      <c r="J8" s="1511"/>
      <c r="K8" s="1511"/>
      <c r="L8" s="1511"/>
      <c r="M8" s="1511"/>
      <c r="N8" s="1512"/>
    </row>
    <row r="9" spans="1:15" ht="33" customHeight="1" x14ac:dyDescent="0.2">
      <c r="A9" s="1221"/>
      <c r="B9" s="1509" t="s">
        <v>208</v>
      </c>
      <c r="C9" s="1497"/>
      <c r="D9" s="1497"/>
      <c r="E9" s="1497"/>
      <c r="F9" s="1497"/>
      <c r="G9" s="1497"/>
      <c r="H9" s="1497"/>
      <c r="I9" s="1497"/>
      <c r="J9" s="1497"/>
      <c r="K9" s="1497"/>
      <c r="L9" s="1497"/>
      <c r="M9" s="1497"/>
      <c r="N9" s="1498"/>
    </row>
    <row r="10" spans="1:15" ht="50.25" customHeight="1" x14ac:dyDescent="0.2">
      <c r="A10" s="1221"/>
      <c r="B10" s="1509" t="s">
        <v>209</v>
      </c>
      <c r="C10" s="1497"/>
      <c r="D10" s="1497"/>
      <c r="E10" s="1497"/>
      <c r="F10" s="1497"/>
      <c r="G10" s="1497"/>
      <c r="H10" s="1497"/>
      <c r="I10" s="1497"/>
      <c r="J10" s="1497"/>
      <c r="K10" s="1497"/>
      <c r="L10" s="1497"/>
      <c r="M10" s="1497"/>
      <c r="N10" s="1498"/>
    </row>
    <row r="11" spans="1:15" ht="17.25" customHeight="1" x14ac:dyDescent="0.2">
      <c r="A11" s="1221"/>
      <c r="B11" s="1509" t="s">
        <v>210</v>
      </c>
      <c r="C11" s="1497"/>
      <c r="D11" s="1497"/>
      <c r="E11" s="1497"/>
      <c r="F11" s="1497"/>
      <c r="G11" s="1497"/>
      <c r="H11" s="1497"/>
      <c r="I11" s="1497"/>
      <c r="J11" s="1497"/>
      <c r="K11" s="1497"/>
      <c r="L11" s="1497"/>
      <c r="M11" s="1497"/>
      <c r="N11" s="1498"/>
    </row>
    <row r="12" spans="1:15" ht="39" customHeight="1" x14ac:dyDescent="0.2">
      <c r="A12" s="1221"/>
      <c r="B12" s="1509" t="s">
        <v>211</v>
      </c>
      <c r="C12" s="1497"/>
      <c r="D12" s="1497"/>
      <c r="E12" s="1497"/>
      <c r="F12" s="1497"/>
      <c r="G12" s="1497"/>
      <c r="H12" s="1497"/>
      <c r="I12" s="1497"/>
      <c r="J12" s="1497"/>
      <c r="K12" s="1497"/>
      <c r="L12" s="1497"/>
      <c r="M12" s="1497"/>
      <c r="N12" s="1498"/>
    </row>
    <row r="13" spans="1:15" ht="13.2" x14ac:dyDescent="0.2">
      <c r="A13" s="1221"/>
      <c r="B13" s="1496" t="s">
        <v>212</v>
      </c>
      <c r="C13" s="1497"/>
      <c r="D13" s="1497"/>
      <c r="E13" s="1497"/>
      <c r="F13" s="1497"/>
      <c r="G13" s="1497"/>
      <c r="H13" s="1497"/>
      <c r="I13" s="1497"/>
      <c r="J13" s="1497"/>
      <c r="K13" s="1497"/>
      <c r="L13" s="1497"/>
      <c r="M13" s="1497"/>
      <c r="N13" s="1498"/>
    </row>
    <row r="14" spans="1:15" ht="31.5" customHeight="1" x14ac:dyDescent="0.2">
      <c r="A14" s="1221"/>
      <c r="B14" s="1496" t="s">
        <v>213</v>
      </c>
      <c r="C14" s="1497"/>
      <c r="D14" s="1497"/>
      <c r="E14" s="1497"/>
      <c r="F14" s="1497"/>
      <c r="G14" s="1497"/>
      <c r="H14" s="1497"/>
      <c r="I14" s="1497"/>
      <c r="J14" s="1497"/>
      <c r="K14" s="1497"/>
      <c r="L14" s="1497"/>
      <c r="M14" s="1497"/>
      <c r="N14" s="1498"/>
    </row>
    <row r="15" spans="1:15" ht="32.1" customHeight="1" thickBot="1" x14ac:dyDescent="0.25">
      <c r="A15" s="1222" t="s">
        <v>5</v>
      </c>
      <c r="B15" s="1502" t="str">
        <f>REGV!B3</f>
        <v>Dirección Nacional de Registro de la Propiedad Automotor de Argentina (DNRPA).</v>
      </c>
      <c r="C15" s="1503"/>
      <c r="D15" s="1503"/>
      <c r="E15" s="1503"/>
      <c r="F15" s="1503"/>
      <c r="G15" s="1503"/>
      <c r="H15" s="1503"/>
      <c r="I15" s="1503"/>
      <c r="J15" s="1503"/>
      <c r="K15" s="1503"/>
      <c r="L15" s="1503"/>
      <c r="M15" s="1503"/>
      <c r="N15" s="1504"/>
    </row>
  </sheetData>
  <mergeCells count="12">
    <mergeCell ref="C3:G3"/>
    <mergeCell ref="B14:N14"/>
    <mergeCell ref="A2:N2"/>
    <mergeCell ref="B13:N13"/>
    <mergeCell ref="B15:N15"/>
    <mergeCell ref="A3:A4"/>
    <mergeCell ref="B3:B4"/>
    <mergeCell ref="B11:N11"/>
    <mergeCell ref="B8:N8"/>
    <mergeCell ref="B9:N9"/>
    <mergeCell ref="B10:N10"/>
    <mergeCell ref="B12:N12"/>
  </mergeCells>
  <phoneticPr fontId="39" type="noConversion"/>
  <conditionalFormatting sqref="H5:N7">
    <cfRule type="cellIs" dxfId="11" priority="1" stopIfTrue="1" operator="notBetween">
      <formula>-$O$5</formula>
      <formula>$O$5</formula>
    </cfRule>
  </conditionalFormatting>
  <printOptions horizontalCentered="1"/>
  <pageMargins left="0" right="0" top="0.59055118110236227" bottom="0.59055118110236227" header="0" footer="0"/>
  <pageSetup paperSize="9" scale="74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1">
    <tabColor rgb="FF0000FF"/>
  </sheetPr>
  <dimension ref="A1:J418"/>
  <sheetViews>
    <sheetView workbookViewId="0">
      <pane xSplit="1" ySplit="10" topLeftCell="B390" activePane="bottomRight" state="frozen"/>
      <selection pane="topRight" activeCell="B1" sqref="B1"/>
      <selection pane="bottomLeft" activeCell="A11" sqref="A11"/>
      <selection pane="bottomRight" activeCell="B394" sqref="B394"/>
    </sheetView>
  </sheetViews>
  <sheetFormatPr baseColWidth="10" defaultColWidth="11.5546875" defaultRowHeight="13.2" x14ac:dyDescent="0.25"/>
  <cols>
    <col min="1" max="1" width="10.5546875" customWidth="1"/>
    <col min="2" max="3" width="13.109375" customWidth="1"/>
    <col min="4" max="4" width="15" customWidth="1"/>
    <col min="5" max="10" width="11.88671875" customWidth="1"/>
  </cols>
  <sheetData>
    <row r="1" spans="1:10" s="3" customFormat="1" ht="13.8" x14ac:dyDescent="0.3">
      <c r="A1" s="797"/>
      <c r="B1" s="802"/>
      <c r="C1" s="803"/>
      <c r="D1" s="1226"/>
      <c r="E1" s="810"/>
      <c r="F1" s="803"/>
      <c r="G1" s="803"/>
      <c r="H1" s="811"/>
      <c r="I1" s="812"/>
      <c r="J1" s="812"/>
    </row>
    <row r="2" spans="1:10" s="4" customFormat="1" ht="28.8" x14ac:dyDescent="0.25">
      <c r="B2" s="804" t="str">
        <f>REGV!$B5</f>
        <v>Pat. Vehíc. Nuevos</v>
      </c>
      <c r="C2" s="805" t="str">
        <f>REGV!$AC5</f>
        <v>Transf. Vehíc. Usadados</v>
      </c>
      <c r="D2" s="1225" t="str">
        <f>LEFT(REGV!BD5,28)</f>
        <v>Patentamientos de maquinaria</v>
      </c>
      <c r="E2" s="805" t="s">
        <v>177</v>
      </c>
      <c r="F2" s="805"/>
      <c r="G2" s="805"/>
      <c r="H2" s="813" t="s">
        <v>71</v>
      </c>
      <c r="I2" s="814"/>
      <c r="J2" s="814" t="s">
        <v>118</v>
      </c>
    </row>
    <row r="3" spans="1:10" s="4" customFormat="1" ht="14.4" x14ac:dyDescent="0.3">
      <c r="A3" s="798" t="s">
        <v>127</v>
      </c>
      <c r="B3" s="802"/>
      <c r="C3" s="803"/>
      <c r="D3" s="1226"/>
      <c r="E3" s="803"/>
      <c r="F3" s="803"/>
      <c r="G3" s="803"/>
      <c r="H3" s="813"/>
      <c r="I3" s="814"/>
      <c r="J3" s="814"/>
    </row>
    <row r="4" spans="1:10" s="4" customFormat="1" ht="13.8" x14ac:dyDescent="0.3">
      <c r="A4" s="799">
        <f>VARS!B1</f>
        <v>2026.01</v>
      </c>
      <c r="B4" s="802"/>
      <c r="C4" s="803"/>
      <c r="D4" s="1226"/>
      <c r="E4" s="803"/>
      <c r="F4" s="803"/>
      <c r="G4" s="803"/>
      <c r="H4" s="806"/>
      <c r="I4" s="815"/>
      <c r="J4" s="815"/>
    </row>
    <row r="5" spans="1:10" s="4" customFormat="1" ht="27.6" x14ac:dyDescent="0.25">
      <c r="A5" s="798" t="s">
        <v>128</v>
      </c>
      <c r="B5" s="806"/>
      <c r="C5" s="807"/>
      <c r="D5" s="1227"/>
      <c r="E5" s="807"/>
      <c r="F5" s="807"/>
      <c r="G5" s="807"/>
      <c r="H5" s="806"/>
      <c r="I5" s="815"/>
      <c r="J5" s="815"/>
    </row>
    <row r="6" spans="1:10" s="4" customFormat="1" ht="13.8" x14ac:dyDescent="0.3">
      <c r="A6" s="799">
        <f>[6]VARS!$B$1</f>
        <v>2025.12</v>
      </c>
      <c r="B6" s="802"/>
      <c r="C6" s="803"/>
      <c r="D6" s="1226"/>
      <c r="E6" s="803"/>
      <c r="F6" s="803"/>
      <c r="G6" s="803"/>
      <c r="H6" s="806"/>
      <c r="I6" s="815"/>
      <c r="J6" s="815"/>
    </row>
    <row r="7" spans="1:10" s="5" customFormat="1" ht="13.8" x14ac:dyDescent="0.25">
      <c r="A7" s="799"/>
      <c r="B7" s="806"/>
      <c r="C7" s="807"/>
      <c r="D7" s="1227"/>
      <c r="E7" s="807"/>
      <c r="F7" s="807"/>
      <c r="G7" s="807"/>
      <c r="H7" s="806"/>
      <c r="I7" s="815"/>
      <c r="J7" s="815"/>
    </row>
    <row r="8" spans="1:10" s="4" customFormat="1" ht="13.8" x14ac:dyDescent="0.25">
      <c r="A8" s="800"/>
      <c r="B8" s="806"/>
      <c r="C8" s="807"/>
      <c r="D8" s="1227"/>
      <c r="E8" s="807"/>
      <c r="F8" s="807"/>
      <c r="G8" s="807"/>
      <c r="H8" s="806"/>
      <c r="I8" s="815"/>
      <c r="J8" s="815"/>
    </row>
    <row r="9" spans="1:10" s="4" customFormat="1" ht="27.6" x14ac:dyDescent="0.25">
      <c r="A9" s="797"/>
      <c r="B9" s="808" t="str">
        <f>REGV!$B$7</f>
        <v>Miles de vehículos</v>
      </c>
      <c r="C9" s="1230" t="str">
        <f>REGV!$AC$7</f>
        <v>Miles de vehículos</v>
      </c>
      <c r="D9" s="1228" t="str">
        <f>REGV!$BD$7</f>
        <v>Número de Maquinarias</v>
      </c>
      <c r="E9" s="1224" t="s">
        <v>188</v>
      </c>
      <c r="F9" s="816"/>
      <c r="G9" s="816"/>
      <c r="H9" s="817" t="str">
        <f>[1]OUTM!$C$6</f>
        <v>Índice Base 2004=100</v>
      </c>
      <c r="I9" s="818" t="s">
        <v>176</v>
      </c>
      <c r="J9" s="1229" t="s">
        <v>274</v>
      </c>
    </row>
    <row r="10" spans="1:10" s="3" customFormat="1" ht="28.2" thickBot="1" x14ac:dyDescent="0.3">
      <c r="A10" s="801" t="s">
        <v>15</v>
      </c>
      <c r="B10" s="809" t="str">
        <f>REGV!H10</f>
        <v>REGVN</v>
      </c>
      <c r="C10" s="1231" t="str">
        <f>REGV!AI10</f>
        <v>REGVU</v>
      </c>
      <c r="D10" s="1232" t="str">
        <f>REGV!$BJ10</f>
        <v>REMAQN</v>
      </c>
      <c r="E10" s="1233" t="str">
        <f>$B10&amp;"-LN"</f>
        <v>REGVN-LN</v>
      </c>
      <c r="F10" s="1234" t="str">
        <f>$C10&amp;"-LN"</f>
        <v>REGVU-LN</v>
      </c>
      <c r="G10" s="1235" t="str">
        <f>OUTM!D10&amp;"-LN"</f>
        <v>REMAQN-LN</v>
      </c>
      <c r="H10" s="1236" t="str">
        <f>[1]OUTM!$C$10</f>
        <v>ICA-ARG</v>
      </c>
      <c r="I10" s="1237" t="str">
        <f>H10&amp;"-LN"</f>
        <v>ICA-ARG-LN</v>
      </c>
      <c r="J10" s="1238" t="s">
        <v>118</v>
      </c>
    </row>
    <row r="11" spans="1:10" x14ac:dyDescent="0.25">
      <c r="A11" s="1243">
        <f>REGV!A11</f>
        <v>1994.01</v>
      </c>
      <c r="B11" s="1240">
        <f>REGV!H11</f>
        <v>37.885132109547634</v>
      </c>
      <c r="C11" s="1241">
        <f>REGV!AI11</f>
        <v>61.408932946898204</v>
      </c>
      <c r="D11" s="823"/>
      <c r="E11" s="819">
        <f t="shared" ref="E11:E74" si="0">LN(B11)</f>
        <v>3.6345587424974264</v>
      </c>
      <c r="F11" s="819">
        <f t="shared" ref="F11:F74" si="1">LN(C11)</f>
        <v>4.1175553123052815</v>
      </c>
      <c r="G11" s="820"/>
      <c r="H11" s="821">
        <f>[1]OUTM!$C299</f>
        <v>86.264650291166205</v>
      </c>
      <c r="I11" s="819">
        <f t="shared" ref="I11:I74" si="2">LN(H11)</f>
        <v>4.4574198999354602</v>
      </c>
      <c r="J11" s="1239">
        <f>INT($A11)+IF(MOD($A11,1)&lt;=0.03,0.1,IF(MOD($A11,1)&lt;=0.06,0.2,IF(MOD($A11,1)&lt;=0.09,0.3,0.4)))</f>
        <v>1994.1</v>
      </c>
    </row>
    <row r="12" spans="1:10" x14ac:dyDescent="0.25">
      <c r="A12" s="1244">
        <f>REGV!A12</f>
        <v>1994.02</v>
      </c>
      <c r="B12" s="1242">
        <f>REGV!H12</f>
        <v>37.169755748374527</v>
      </c>
      <c r="C12" s="1242">
        <f>REGV!AI12</f>
        <v>58.049612312100237</v>
      </c>
      <c r="D12" s="824"/>
      <c r="E12" s="819">
        <f t="shared" si="0"/>
        <v>3.6154954130843024</v>
      </c>
      <c r="F12" s="819">
        <f t="shared" si="1"/>
        <v>4.0612980296048073</v>
      </c>
      <c r="G12" s="820"/>
      <c r="H12" s="821">
        <f>[1]OUTM!$C300</f>
        <v>86.570106412132489</v>
      </c>
      <c r="I12" s="819">
        <f t="shared" si="2"/>
        <v>4.4609545644302591</v>
      </c>
      <c r="J12" s="1239">
        <f t="shared" ref="J12:J75" si="3">INT($A12)+IF(MOD($A12,1)&lt;=0.03,0.1,IF(MOD($A12,1)&lt;=0.06,0.2,IF(MOD($A12,1)&lt;=0.09,0.3,0.4)))</f>
        <v>1994.1</v>
      </c>
    </row>
    <row r="13" spans="1:10" x14ac:dyDescent="0.25">
      <c r="A13" s="1244">
        <f>REGV!A13</f>
        <v>1994.03</v>
      </c>
      <c r="B13" s="1242">
        <f>REGV!H13</f>
        <v>37.787268113326974</v>
      </c>
      <c r="C13" s="1242">
        <f>REGV!AI13</f>
        <v>57.105521033010518</v>
      </c>
      <c r="D13" s="824"/>
      <c r="E13" s="819">
        <f t="shared" si="0"/>
        <v>3.6319722234893801</v>
      </c>
      <c r="F13" s="819">
        <f t="shared" si="1"/>
        <v>4.0449008025833608</v>
      </c>
      <c r="G13" s="820"/>
      <c r="H13" s="821">
        <f>[1]OUTM!$C301</f>
        <v>86.966273152981628</v>
      </c>
      <c r="I13" s="819">
        <f t="shared" si="2"/>
        <v>4.4655203785848601</v>
      </c>
      <c r="J13" s="1239">
        <f t="shared" si="3"/>
        <v>1994.1</v>
      </c>
    </row>
    <row r="14" spans="1:10" x14ac:dyDescent="0.25">
      <c r="A14" s="1244">
        <f>REGV!A14</f>
        <v>1994.04</v>
      </c>
      <c r="B14" s="1242">
        <f>REGV!H14</f>
        <v>39.536227166912909</v>
      </c>
      <c r="C14" s="1242">
        <f>REGV!AI14</f>
        <v>55.891711684006097</v>
      </c>
      <c r="D14" s="824"/>
      <c r="E14" s="819">
        <f t="shared" si="0"/>
        <v>3.6772173950541327</v>
      </c>
      <c r="F14" s="819">
        <f t="shared" si="1"/>
        <v>4.0234160987565692</v>
      </c>
      <c r="G14" s="820"/>
      <c r="H14" s="821">
        <f>[1]OUTM!$C302</f>
        <v>87.566181997445611</v>
      </c>
      <c r="I14" s="819">
        <f t="shared" si="2"/>
        <v>4.472394873148291</v>
      </c>
      <c r="J14" s="1239">
        <f t="shared" si="3"/>
        <v>1994.2</v>
      </c>
    </row>
    <row r="15" spans="1:10" x14ac:dyDescent="0.25">
      <c r="A15" s="1244">
        <f>REGV!A15</f>
        <v>1994.05</v>
      </c>
      <c r="B15" s="1242">
        <f>REGV!H15</f>
        <v>40.669080129844076</v>
      </c>
      <c r="C15" s="1242">
        <f>REGV!AI15</f>
        <v>55.071855149627297</v>
      </c>
      <c r="D15" s="824"/>
      <c r="E15" s="819">
        <f t="shared" si="0"/>
        <v>3.7054681017593385</v>
      </c>
      <c r="F15" s="819">
        <f t="shared" si="1"/>
        <v>4.0086387898257003</v>
      </c>
      <c r="G15" s="820"/>
      <c r="H15" s="821">
        <f>[1]OUTM!$C303</f>
        <v>87.863801764296198</v>
      </c>
      <c r="I15" s="819">
        <f t="shared" si="2"/>
        <v>4.4757879083182468</v>
      </c>
      <c r="J15" s="1239">
        <f t="shared" si="3"/>
        <v>1994.2</v>
      </c>
    </row>
    <row r="16" spans="1:10" x14ac:dyDescent="0.25">
      <c r="A16" s="1244">
        <f>REGV!A16</f>
        <v>1994.06</v>
      </c>
      <c r="B16" s="1242">
        <f>REGV!H16</f>
        <v>42.175407939011862</v>
      </c>
      <c r="C16" s="1242">
        <f>REGV!AI16</f>
        <v>54.920942774954241</v>
      </c>
      <c r="D16" s="824"/>
      <c r="E16" s="819">
        <f t="shared" si="0"/>
        <v>3.741837300916655</v>
      </c>
      <c r="F16" s="819">
        <f t="shared" si="1"/>
        <v>4.0058947470844455</v>
      </c>
      <c r="G16" s="820"/>
      <c r="H16" s="821">
        <f>[1]OUTM!$C304</f>
        <v>87.911518044813988</v>
      </c>
      <c r="I16" s="819">
        <f t="shared" si="2"/>
        <v>4.4763308318838719</v>
      </c>
      <c r="J16" s="1239">
        <f t="shared" si="3"/>
        <v>1994.2</v>
      </c>
    </row>
    <row r="17" spans="1:10" x14ac:dyDescent="0.25">
      <c r="A17" s="1244">
        <f>REGV!A17</f>
        <v>1994.07</v>
      </c>
      <c r="B17" s="1242">
        <f>REGV!H17</f>
        <v>43.832058447045988</v>
      </c>
      <c r="C17" s="1242">
        <f>REGV!AI17</f>
        <v>54.001848480622321</v>
      </c>
      <c r="D17" s="824"/>
      <c r="E17" s="819">
        <f t="shared" si="0"/>
        <v>3.7803654776684703</v>
      </c>
      <c r="F17" s="819">
        <f t="shared" si="1"/>
        <v>3.9890182771010383</v>
      </c>
      <c r="G17" s="820"/>
      <c r="H17" s="821">
        <f>[1]OUTM!$C305</f>
        <v>87.980446975561023</v>
      </c>
      <c r="I17" s="819">
        <f t="shared" si="2"/>
        <v>4.4771145963300487</v>
      </c>
      <c r="J17" s="1239">
        <f t="shared" si="3"/>
        <v>1994.3</v>
      </c>
    </row>
    <row r="18" spans="1:10" x14ac:dyDescent="0.25">
      <c r="A18" s="1244">
        <f>REGV!A18</f>
        <v>1994.08</v>
      </c>
      <c r="B18" s="1242">
        <f>REGV!H18</f>
        <v>43.578143884345963</v>
      </c>
      <c r="C18" s="1242">
        <f>REGV!AI18</f>
        <v>53.836581726523853</v>
      </c>
      <c r="D18" s="824"/>
      <c r="E18" s="819">
        <f t="shared" si="0"/>
        <v>3.7745557376123418</v>
      </c>
      <c r="F18" s="819">
        <f t="shared" si="1"/>
        <v>3.9859531938432902</v>
      </c>
      <c r="G18" s="820"/>
      <c r="H18" s="821">
        <f>[1]OUTM!$C306</f>
        <v>88.168810544677584</v>
      </c>
      <c r="I18" s="819">
        <f t="shared" si="2"/>
        <v>4.4792532785313313</v>
      </c>
      <c r="J18" s="1239">
        <f t="shared" si="3"/>
        <v>1994.3</v>
      </c>
    </row>
    <row r="19" spans="1:10" x14ac:dyDescent="0.25">
      <c r="A19" s="1244">
        <f>REGV!A19</f>
        <v>1994.09</v>
      </c>
      <c r="B19" s="1242">
        <f>REGV!H19</f>
        <v>43.276083673972479</v>
      </c>
      <c r="C19" s="1242">
        <f>REGV!AI19</f>
        <v>54.544205741332462</v>
      </c>
      <c r="D19" s="824"/>
      <c r="E19" s="819">
        <f t="shared" si="0"/>
        <v>3.7676001423194481</v>
      </c>
      <c r="F19" s="819">
        <f t="shared" si="1"/>
        <v>3.999011487413449</v>
      </c>
      <c r="G19" s="820"/>
      <c r="H19" s="821">
        <f>[1]OUTM!$C307</f>
        <v>88.522513589488</v>
      </c>
      <c r="I19" s="819">
        <f t="shared" si="2"/>
        <v>4.4832569105036928</v>
      </c>
      <c r="J19" s="1239">
        <f t="shared" si="3"/>
        <v>1994.3</v>
      </c>
    </row>
    <row r="20" spans="1:10" x14ac:dyDescent="0.25">
      <c r="A20" s="1244">
        <f>REGV!A20</f>
        <v>1994.1</v>
      </c>
      <c r="B20" s="1242">
        <f>REGV!H20</f>
        <v>42.608832630862693</v>
      </c>
      <c r="C20" s="1242">
        <f>REGV!AI20</f>
        <v>55.144284316215739</v>
      </c>
      <c r="D20" s="824"/>
      <c r="E20" s="819">
        <f t="shared" si="0"/>
        <v>3.7520615705362617</v>
      </c>
      <c r="F20" s="819">
        <f t="shared" si="1"/>
        <v>4.0099531014567509</v>
      </c>
      <c r="G20" s="820"/>
      <c r="H20" s="821">
        <f>[1]OUTM!$C308</f>
        <v>88.808658538032873</v>
      </c>
      <c r="I20" s="819">
        <f t="shared" si="2"/>
        <v>4.486484151303646</v>
      </c>
      <c r="J20" s="1239">
        <f t="shared" si="3"/>
        <v>1994.4</v>
      </c>
    </row>
    <row r="21" spans="1:10" x14ac:dyDescent="0.25">
      <c r="A21" s="1244">
        <f>REGV!A21</f>
        <v>1994.11</v>
      </c>
      <c r="B21" s="1242">
        <f>REGV!H21</f>
        <v>40.839125519692274</v>
      </c>
      <c r="C21" s="1242">
        <f>REGV!AI21</f>
        <v>55.689142005176144</v>
      </c>
      <c r="D21" s="824"/>
      <c r="E21" s="819">
        <f t="shared" si="0"/>
        <v>3.70964058071884</v>
      </c>
      <c r="F21" s="819">
        <f t="shared" si="1"/>
        <v>4.0197851908600919</v>
      </c>
      <c r="G21" s="820"/>
      <c r="H21" s="821">
        <f>[1]OUTM!$C309</f>
        <v>88.783671849162857</v>
      </c>
      <c r="I21" s="819">
        <f t="shared" si="2"/>
        <v>4.4862027575184484</v>
      </c>
      <c r="J21" s="1239">
        <f t="shared" si="3"/>
        <v>1994.4</v>
      </c>
    </row>
    <row r="22" spans="1:10" x14ac:dyDescent="0.25">
      <c r="A22" s="1244">
        <f>REGV!A22</f>
        <v>1994.12</v>
      </c>
      <c r="B22" s="1242">
        <f>REGV!H22</f>
        <v>40.434169209832795</v>
      </c>
      <c r="C22" s="1242">
        <f>REGV!AI22</f>
        <v>55.217895749535394</v>
      </c>
      <c r="D22" s="824"/>
      <c r="E22" s="819">
        <f t="shared" si="0"/>
        <v>3.6996752000236812</v>
      </c>
      <c r="F22" s="819">
        <f t="shared" si="1"/>
        <v>4.0112870991032645</v>
      </c>
      <c r="G22" s="820"/>
      <c r="H22" s="821">
        <f>[1]OUTM!$C310</f>
        <v>88.579690649968128</v>
      </c>
      <c r="I22" s="819">
        <f t="shared" si="2"/>
        <v>4.4839026061652705</v>
      </c>
      <c r="J22" s="1239">
        <f t="shared" si="3"/>
        <v>1994.4</v>
      </c>
    </row>
    <row r="23" spans="1:10" x14ac:dyDescent="0.25">
      <c r="A23" s="1244">
        <f>REGV!A23</f>
        <v>1995.01</v>
      </c>
      <c r="B23" s="1242">
        <f>REGV!H23</f>
        <v>40.644961682466104</v>
      </c>
      <c r="C23" s="1242">
        <f>REGV!AI23</f>
        <v>52.572087834170638</v>
      </c>
      <c r="D23" s="824"/>
      <c r="E23" s="819">
        <f t="shared" si="0"/>
        <v>3.7048748844613733</v>
      </c>
      <c r="F23" s="819">
        <f t="shared" si="1"/>
        <v>3.9621853293588862</v>
      </c>
      <c r="G23" s="820"/>
      <c r="H23" s="821">
        <f>[1]OUTM!$C311</f>
        <v>87.979573834212005</v>
      </c>
      <c r="I23" s="819">
        <f t="shared" si="2"/>
        <v>4.4771046720149119</v>
      </c>
      <c r="J23" s="1239">
        <f t="shared" si="3"/>
        <v>1995.1</v>
      </c>
    </row>
    <row r="24" spans="1:10" x14ac:dyDescent="0.25">
      <c r="A24" s="1244">
        <f>REGV!A24</f>
        <v>1995.02</v>
      </c>
      <c r="B24" s="1242">
        <f>REGV!H24</f>
        <v>39.334864378759647</v>
      </c>
      <c r="C24" s="1242">
        <f>REGV!AI24</f>
        <v>49.868393893993002</v>
      </c>
      <c r="D24" s="824"/>
      <c r="E24" s="819">
        <f t="shared" si="0"/>
        <v>3.6721112599237213</v>
      </c>
      <c r="F24" s="819">
        <f t="shared" si="1"/>
        <v>3.9093874131840476</v>
      </c>
      <c r="G24" s="820"/>
      <c r="H24" s="821">
        <f>[1]OUTM!$C312</f>
        <v>87.231717155801178</v>
      </c>
      <c r="I24" s="819">
        <f t="shared" si="2"/>
        <v>4.4685679936325622</v>
      </c>
      <c r="J24" s="1239">
        <f t="shared" si="3"/>
        <v>1995.1</v>
      </c>
    </row>
    <row r="25" spans="1:10" x14ac:dyDescent="0.25">
      <c r="A25" s="1244">
        <f>REGV!A25</f>
        <v>1995.03</v>
      </c>
      <c r="B25" s="1242">
        <f>REGV!H25</f>
        <v>37.104315612130854</v>
      </c>
      <c r="C25" s="1242">
        <f>REGV!AI25</f>
        <v>49.149165826478338</v>
      </c>
      <c r="D25" s="824"/>
      <c r="E25" s="819">
        <f t="shared" si="0"/>
        <v>3.6137332866254157</v>
      </c>
      <c r="F25" s="819">
        <f t="shared" si="1"/>
        <v>3.8948598744548129</v>
      </c>
      <c r="G25" s="820"/>
      <c r="H25" s="821">
        <f>[1]OUTM!$C313</f>
        <v>86.113528315961091</v>
      </c>
      <c r="I25" s="819">
        <f t="shared" si="2"/>
        <v>4.4556665223891505</v>
      </c>
      <c r="J25" s="1239">
        <f t="shared" si="3"/>
        <v>1995.1</v>
      </c>
    </row>
    <row r="26" spans="1:10" x14ac:dyDescent="0.25">
      <c r="A26" s="1244">
        <f>REGV!A26</f>
        <v>1995.04</v>
      </c>
      <c r="B26" s="1242">
        <f>REGV!H26</f>
        <v>34.524273909577531</v>
      </c>
      <c r="C26" s="1242">
        <f>REGV!AI26</f>
        <v>48.912897664811879</v>
      </c>
      <c r="D26" s="824"/>
      <c r="E26" s="819">
        <f t="shared" si="0"/>
        <v>3.5416626682147556</v>
      </c>
      <c r="F26" s="819">
        <f t="shared" si="1"/>
        <v>3.8900411176299703</v>
      </c>
      <c r="G26" s="820"/>
      <c r="H26" s="821">
        <f>[1]OUTM!$C314</f>
        <v>85.016737015650477</v>
      </c>
      <c r="I26" s="819">
        <f t="shared" si="2"/>
        <v>4.4428481431733378</v>
      </c>
      <c r="J26" s="1239">
        <f t="shared" si="3"/>
        <v>1995.2</v>
      </c>
    </row>
    <row r="27" spans="1:10" x14ac:dyDescent="0.25">
      <c r="A27" s="1244">
        <f>REGV!A27</f>
        <v>1995.05</v>
      </c>
      <c r="B27" s="1242">
        <f>REGV!H27</f>
        <v>32.140382381825042</v>
      </c>
      <c r="C27" s="1242">
        <f>REGV!AI27</f>
        <v>47.446149601559739</v>
      </c>
      <c r="D27" s="824"/>
      <c r="E27" s="819">
        <f t="shared" si="0"/>
        <v>3.4701132576195839</v>
      </c>
      <c r="F27" s="819">
        <f t="shared" si="1"/>
        <v>3.8595953753262893</v>
      </c>
      <c r="G27" s="820"/>
      <c r="H27" s="821">
        <f>[1]OUTM!$C315</f>
        <v>84.074436179198116</v>
      </c>
      <c r="I27" s="819">
        <f t="shared" si="2"/>
        <v>4.4317025514390904</v>
      </c>
      <c r="J27" s="1239">
        <f t="shared" si="3"/>
        <v>1995.2</v>
      </c>
    </row>
    <row r="28" spans="1:10" x14ac:dyDescent="0.25">
      <c r="A28" s="1244">
        <f>REGV!A28</f>
        <v>1995.06</v>
      </c>
      <c r="B28" s="1242">
        <f>REGV!H28</f>
        <v>30.107869720708671</v>
      </c>
      <c r="C28" s="1242">
        <f>REGV!AI28</f>
        <v>47.12161924540473</v>
      </c>
      <c r="D28" s="824"/>
      <c r="E28" s="819">
        <f t="shared" si="0"/>
        <v>3.4047865900973155</v>
      </c>
      <c r="F28" s="819">
        <f t="shared" si="1"/>
        <v>3.8527319030441642</v>
      </c>
      <c r="G28" s="820"/>
      <c r="H28" s="821">
        <f>[1]OUTM!$C316</f>
        <v>83.33554316629197</v>
      </c>
      <c r="I28" s="819">
        <f t="shared" si="2"/>
        <v>4.4228751468380443</v>
      </c>
      <c r="J28" s="1239">
        <f t="shared" si="3"/>
        <v>1995.2</v>
      </c>
    </row>
    <row r="29" spans="1:10" x14ac:dyDescent="0.25">
      <c r="A29" s="1244">
        <f>REGV!A29</f>
        <v>1995.07</v>
      </c>
      <c r="B29" s="1242">
        <f>REGV!H29</f>
        <v>28.358731079569651</v>
      </c>
      <c r="C29" s="1242">
        <f>REGV!AI29</f>
        <v>48.748334964093992</v>
      </c>
      <c r="D29" s="824"/>
      <c r="E29" s="819">
        <f t="shared" si="0"/>
        <v>3.3449349573473173</v>
      </c>
      <c r="F29" s="819">
        <f t="shared" si="1"/>
        <v>3.8866710422778876</v>
      </c>
      <c r="G29" s="820"/>
      <c r="H29" s="821">
        <f>[1]OUTM!$C317</f>
        <v>82.719840727371619</v>
      </c>
      <c r="I29" s="819">
        <f t="shared" si="2"/>
        <v>4.4154594853154654</v>
      </c>
      <c r="J29" s="1239">
        <f t="shared" si="3"/>
        <v>1995.3</v>
      </c>
    </row>
    <row r="30" spans="1:10" x14ac:dyDescent="0.25">
      <c r="A30" s="1244">
        <f>REGV!A30</f>
        <v>1995.08</v>
      </c>
      <c r="B30" s="1242">
        <f>REGV!H30</f>
        <v>27.923923234654616</v>
      </c>
      <c r="C30" s="1242">
        <f>REGV!AI30</f>
        <v>49.142358855654621</v>
      </c>
      <c r="D30" s="824"/>
      <c r="E30" s="819">
        <f t="shared" si="0"/>
        <v>3.3294837850231063</v>
      </c>
      <c r="F30" s="819">
        <f t="shared" si="1"/>
        <v>3.8947213687015116</v>
      </c>
      <c r="G30" s="820"/>
      <c r="H30" s="821">
        <f>[1]OUTM!$C318</f>
        <v>82.466853076537262</v>
      </c>
      <c r="I30" s="819">
        <f t="shared" si="2"/>
        <v>4.41239643171461</v>
      </c>
      <c r="J30" s="1239">
        <f t="shared" si="3"/>
        <v>1995.3</v>
      </c>
    </row>
    <row r="31" spans="1:10" x14ac:dyDescent="0.25">
      <c r="A31" s="1244">
        <f>REGV!A31</f>
        <v>1995.09</v>
      </c>
      <c r="B31" s="1242">
        <f>REGV!H31</f>
        <v>28.057695642315366</v>
      </c>
      <c r="C31" s="1242">
        <f>REGV!AI31</f>
        <v>48.501813866827163</v>
      </c>
      <c r="D31" s="824"/>
      <c r="E31" s="819">
        <f t="shared" si="0"/>
        <v>3.3342629487901512</v>
      </c>
      <c r="F31" s="819">
        <f t="shared" si="1"/>
        <v>3.8816011965601245</v>
      </c>
      <c r="G31" s="820"/>
      <c r="H31" s="821">
        <f>[1]OUTM!$C319</f>
        <v>82.423519422444144</v>
      </c>
      <c r="I31" s="819">
        <f t="shared" si="2"/>
        <v>4.4118708260720974</v>
      </c>
      <c r="J31" s="1239">
        <f t="shared" si="3"/>
        <v>1995.3</v>
      </c>
    </row>
    <row r="32" spans="1:10" x14ac:dyDescent="0.25">
      <c r="A32" s="1244">
        <f>REGV!A32</f>
        <v>1995.1</v>
      </c>
      <c r="B32" s="1242">
        <f>REGV!H32</f>
        <v>27.713845065155525</v>
      </c>
      <c r="C32" s="1242">
        <f>REGV!AI32</f>
        <v>49.756502116142755</v>
      </c>
      <c r="D32" s="824"/>
      <c r="E32" s="819">
        <f t="shared" si="0"/>
        <v>3.3219321101707298</v>
      </c>
      <c r="F32" s="819">
        <f t="shared" si="1"/>
        <v>3.9071411508665141</v>
      </c>
      <c r="G32" s="820"/>
      <c r="H32" s="821">
        <f>[1]OUTM!$C320</f>
        <v>82.452896435400945</v>
      </c>
      <c r="I32" s="819">
        <f t="shared" si="2"/>
        <v>4.412227177987134</v>
      </c>
      <c r="J32" s="1239">
        <f t="shared" si="3"/>
        <v>1995.4</v>
      </c>
    </row>
    <row r="33" spans="1:10" x14ac:dyDescent="0.25">
      <c r="A33" s="1244">
        <f>REGV!A33</f>
        <v>1995.11</v>
      </c>
      <c r="B33" s="1242">
        <f>REGV!H33</f>
        <v>27.468871452370575</v>
      </c>
      <c r="C33" s="1242">
        <f>REGV!AI33</f>
        <v>52.240241948008716</v>
      </c>
      <c r="D33" s="824"/>
      <c r="E33" s="819">
        <f t="shared" si="0"/>
        <v>3.3130534163499172</v>
      </c>
      <c r="F33" s="819">
        <f t="shared" si="1"/>
        <v>3.9558531164277553</v>
      </c>
      <c r="G33" s="820"/>
      <c r="H33" s="821">
        <f>[1]OUTM!$C321</f>
        <v>82.541087258355176</v>
      </c>
      <c r="I33" s="819">
        <f t="shared" si="2"/>
        <v>4.4132961967401645</v>
      </c>
      <c r="J33" s="1239">
        <f t="shared" si="3"/>
        <v>1995.4</v>
      </c>
    </row>
    <row r="34" spans="1:10" x14ac:dyDescent="0.25">
      <c r="A34" s="1244">
        <f>REGV!A34</f>
        <v>1995.12</v>
      </c>
      <c r="B34" s="1242">
        <f>REGV!H34</f>
        <v>27.371592941088615</v>
      </c>
      <c r="C34" s="1242">
        <f>REGV!AI34</f>
        <v>53.417765098716814</v>
      </c>
      <c r="D34" s="824"/>
      <c r="E34" s="819">
        <f t="shared" si="0"/>
        <v>3.3095057216180104</v>
      </c>
      <c r="F34" s="819">
        <f t="shared" si="1"/>
        <v>3.9781433703917619</v>
      </c>
      <c r="G34" s="820"/>
      <c r="H34" s="821">
        <f>[1]OUTM!$C322</f>
        <v>82.711894377438782</v>
      </c>
      <c r="I34" s="819">
        <f t="shared" si="2"/>
        <v>4.4153634172915899</v>
      </c>
      <c r="J34" s="1239">
        <f t="shared" si="3"/>
        <v>1995.4</v>
      </c>
    </row>
    <row r="35" spans="1:10" x14ac:dyDescent="0.25">
      <c r="A35" s="1244">
        <f>REGV!A35</f>
        <v>1996.01</v>
      </c>
      <c r="B35" s="1242">
        <f>REGV!H35</f>
        <v>27.601492882848113</v>
      </c>
      <c r="C35" s="1242">
        <f>REGV!AI35</f>
        <v>55.15451220134635</v>
      </c>
      <c r="D35" s="824"/>
      <c r="E35" s="819">
        <f t="shared" si="0"/>
        <v>3.3178698612185604</v>
      </c>
      <c r="F35" s="819">
        <f t="shared" si="1"/>
        <v>4.0101385592402057</v>
      </c>
      <c r="G35" s="820"/>
      <c r="H35" s="821">
        <f>[1]OUTM!$C323</f>
        <v>83.212701323131668</v>
      </c>
      <c r="I35" s="819">
        <f t="shared" si="2"/>
        <v>4.4213999963095842</v>
      </c>
      <c r="J35" s="1239">
        <f t="shared" si="3"/>
        <v>1996.1</v>
      </c>
    </row>
    <row r="36" spans="1:10" x14ac:dyDescent="0.25">
      <c r="A36" s="1244">
        <f>REGV!A36</f>
        <v>1996.02</v>
      </c>
      <c r="B36" s="1242">
        <f>REGV!H36</f>
        <v>28.767289274236855</v>
      </c>
      <c r="C36" s="1242">
        <f>REGV!AI36</f>
        <v>57.484349769634747</v>
      </c>
      <c r="D36" s="824"/>
      <c r="E36" s="819">
        <f t="shared" si="0"/>
        <v>3.3592389525556627</v>
      </c>
      <c r="F36" s="819">
        <f t="shared" si="1"/>
        <v>4.0515127328367768</v>
      </c>
      <c r="G36" s="820"/>
      <c r="H36" s="821">
        <f>[1]OUTM!$C324</f>
        <v>83.697105979986517</v>
      </c>
      <c r="I36" s="819">
        <f t="shared" si="2"/>
        <v>4.4272044007923634</v>
      </c>
      <c r="J36" s="1239">
        <f t="shared" si="3"/>
        <v>1996.1</v>
      </c>
    </row>
    <row r="37" spans="1:10" x14ac:dyDescent="0.25">
      <c r="A37" s="1244">
        <f>REGV!A37</f>
        <v>1996.03</v>
      </c>
      <c r="B37" s="1242">
        <f>REGV!H37</f>
        <v>30.118118451043827</v>
      </c>
      <c r="C37" s="1242">
        <f>REGV!AI37</f>
        <v>57.204697472204643</v>
      </c>
      <c r="D37" s="824"/>
      <c r="E37" s="819">
        <f t="shared" si="0"/>
        <v>3.4051269325556199</v>
      </c>
      <c r="F37" s="819">
        <f t="shared" si="1"/>
        <v>4.0466360186537322</v>
      </c>
      <c r="G37" s="820"/>
      <c r="H37" s="821">
        <f>[1]OUTM!$C325</f>
        <v>84.631268080353706</v>
      </c>
      <c r="I37" s="819">
        <f t="shared" si="2"/>
        <v>4.4383037973858253</v>
      </c>
      <c r="J37" s="1239">
        <f t="shared" si="3"/>
        <v>1996.1</v>
      </c>
    </row>
    <row r="38" spans="1:10" x14ac:dyDescent="0.25">
      <c r="A38" s="1244">
        <f>REGV!A38</f>
        <v>1996.04</v>
      </c>
      <c r="B38" s="1242">
        <f>REGV!H38</f>
        <v>31.110591504857176</v>
      </c>
      <c r="C38" s="1242">
        <f>REGV!AI38</f>
        <v>57.068833671077364</v>
      </c>
      <c r="D38" s="824"/>
      <c r="E38" s="819">
        <f t="shared" si="0"/>
        <v>3.4375483240639655</v>
      </c>
      <c r="F38" s="819">
        <f t="shared" si="1"/>
        <v>4.0442581475266994</v>
      </c>
      <c r="G38" s="820"/>
      <c r="H38" s="821">
        <f>[1]OUTM!$C326</f>
        <v>85.113918814866068</v>
      </c>
      <c r="I38" s="819">
        <f t="shared" si="2"/>
        <v>4.4439905805466733</v>
      </c>
      <c r="J38" s="1239">
        <f t="shared" si="3"/>
        <v>1996.2</v>
      </c>
    </row>
    <row r="39" spans="1:10" x14ac:dyDescent="0.25">
      <c r="A39" s="1244">
        <f>REGV!A39</f>
        <v>1996.05</v>
      </c>
      <c r="B39" s="1242">
        <f>REGV!H39</f>
        <v>31.685748179196921</v>
      </c>
      <c r="C39" s="1242">
        <f>REGV!AI39</f>
        <v>58.310391065887032</v>
      </c>
      <c r="D39" s="824"/>
      <c r="E39" s="819">
        <f t="shared" si="0"/>
        <v>3.4558669955374706</v>
      </c>
      <c r="F39" s="819">
        <f t="shared" si="1"/>
        <v>4.0657803118808777</v>
      </c>
      <c r="G39" s="820"/>
      <c r="H39" s="821">
        <f>[1]OUTM!$C327</f>
        <v>85.493398069567235</v>
      </c>
      <c r="I39" s="819">
        <f t="shared" si="2"/>
        <v>4.4484391574008226</v>
      </c>
      <c r="J39" s="1239">
        <f t="shared" si="3"/>
        <v>1996.2</v>
      </c>
    </row>
    <row r="40" spans="1:10" x14ac:dyDescent="0.25">
      <c r="A40" s="1244">
        <f>REGV!A40</f>
        <v>1996.06</v>
      </c>
      <c r="B40" s="1242">
        <f>REGV!H40</f>
        <v>31.225957174943794</v>
      </c>
      <c r="C40" s="1242">
        <f>REGV!AI40</f>
        <v>57.503711188048115</v>
      </c>
      <c r="D40" s="824"/>
      <c r="E40" s="819">
        <f t="shared" si="0"/>
        <v>3.4412497096633121</v>
      </c>
      <c r="F40" s="819">
        <f t="shared" si="1"/>
        <v>4.0518494881213707</v>
      </c>
      <c r="G40" s="820"/>
      <c r="H40" s="821">
        <f>[1]OUTM!$C328</f>
        <v>85.999696214350223</v>
      </c>
      <c r="I40" s="819">
        <f t="shared" si="2"/>
        <v>4.4543437638559924</v>
      </c>
      <c r="J40" s="1239">
        <f t="shared" si="3"/>
        <v>1996.2</v>
      </c>
    </row>
    <row r="41" spans="1:10" x14ac:dyDescent="0.25">
      <c r="A41" s="1244">
        <f>REGV!A41</f>
        <v>1996.07</v>
      </c>
      <c r="B41" s="1242">
        <f>REGV!H41</f>
        <v>30.501835524898894</v>
      </c>
      <c r="C41" s="1242">
        <f>REGV!AI41</f>
        <v>55.852659135914237</v>
      </c>
      <c r="D41" s="824"/>
      <c r="E41" s="819">
        <f t="shared" si="0"/>
        <v>3.4177868629467794</v>
      </c>
      <c r="F41" s="819">
        <f t="shared" si="1"/>
        <v>4.0227171364841032</v>
      </c>
      <c r="G41" s="820"/>
      <c r="H41" s="821">
        <f>[1]OUTM!$C329</f>
        <v>86.346226327382723</v>
      </c>
      <c r="I41" s="819">
        <f t="shared" si="2"/>
        <v>4.458365101580779</v>
      </c>
      <c r="J41" s="1239">
        <f t="shared" si="3"/>
        <v>1996.3</v>
      </c>
    </row>
    <row r="42" spans="1:10" x14ac:dyDescent="0.25">
      <c r="A42" s="1244">
        <f>REGV!A42</f>
        <v>1996.08</v>
      </c>
      <c r="B42" s="1242">
        <f>REGV!H42</f>
        <v>30.181328369314748</v>
      </c>
      <c r="C42" s="1242">
        <f>REGV!AI42</f>
        <v>55.789196116876425</v>
      </c>
      <c r="D42" s="824"/>
      <c r="E42" s="819">
        <f t="shared" si="0"/>
        <v>3.4072234672589072</v>
      </c>
      <c r="F42" s="819">
        <f t="shared" si="1"/>
        <v>4.0215802326637595</v>
      </c>
      <c r="G42" s="820"/>
      <c r="H42" s="821">
        <f>[1]OUTM!$C330</f>
        <v>86.33801125895701</v>
      </c>
      <c r="I42" s="819">
        <f t="shared" si="2"/>
        <v>4.4582699560301862</v>
      </c>
      <c r="J42" s="1239">
        <f t="shared" si="3"/>
        <v>1996.3</v>
      </c>
    </row>
    <row r="43" spans="1:10" x14ac:dyDescent="0.25">
      <c r="A43" s="1244">
        <f>REGV!A43</f>
        <v>1996.09</v>
      </c>
      <c r="B43" s="1242">
        <f>REGV!H43</f>
        <v>29.910786130968482</v>
      </c>
      <c r="C43" s="1242">
        <f>REGV!AI43</f>
        <v>56.077129806595281</v>
      </c>
      <c r="D43" s="824"/>
      <c r="E43" s="819">
        <f t="shared" si="0"/>
        <v>3.3982191555117209</v>
      </c>
      <c r="F43" s="819">
        <f t="shared" si="1"/>
        <v>4.0267280610776908</v>
      </c>
      <c r="G43" s="820"/>
      <c r="H43" s="821">
        <f>[1]OUTM!$C331</f>
        <v>86.534461507725638</v>
      </c>
      <c r="I43" s="819">
        <f t="shared" si="2"/>
        <v>4.4605427335312946</v>
      </c>
      <c r="J43" s="1239">
        <f t="shared" si="3"/>
        <v>1996.3</v>
      </c>
    </row>
    <row r="44" spans="1:10" x14ac:dyDescent="0.25">
      <c r="A44" s="1244">
        <f>REGV!A44</f>
        <v>1996.1</v>
      </c>
      <c r="B44" s="1242">
        <f>REGV!H44</f>
        <v>30.473346297150783</v>
      </c>
      <c r="C44" s="1242">
        <f>REGV!AI44</f>
        <v>54.487760495499465</v>
      </c>
      <c r="D44" s="824"/>
      <c r="E44" s="819">
        <f t="shared" si="0"/>
        <v>3.416852409650541</v>
      </c>
      <c r="F44" s="819">
        <f t="shared" si="1"/>
        <v>3.9979760983835386</v>
      </c>
      <c r="G44" s="820"/>
      <c r="H44" s="821">
        <f>[1]OUTM!$C332</f>
        <v>87.017549072879689</v>
      </c>
      <c r="I44" s="819">
        <f t="shared" si="2"/>
        <v>4.4661098117945306</v>
      </c>
      <c r="J44" s="1239">
        <f t="shared" si="3"/>
        <v>1996.4</v>
      </c>
    </row>
    <row r="45" spans="1:10" x14ac:dyDescent="0.25">
      <c r="A45" s="1244">
        <f>REGV!A45</f>
        <v>1996.11</v>
      </c>
      <c r="B45" s="1242">
        <f>REGV!H45</f>
        <v>31.397738944494588</v>
      </c>
      <c r="C45" s="1242">
        <f>REGV!AI45</f>
        <v>53.119687348836464</v>
      </c>
      <c r="D45" s="824"/>
      <c r="E45" s="819">
        <f t="shared" si="0"/>
        <v>3.4467358821843823</v>
      </c>
      <c r="F45" s="819">
        <f t="shared" si="1"/>
        <v>3.9725476193985316</v>
      </c>
      <c r="G45" s="820"/>
      <c r="H45" s="821">
        <f>[1]OUTM!$C333</f>
        <v>87.79156437041911</v>
      </c>
      <c r="I45" s="819">
        <f t="shared" si="2"/>
        <v>4.4749654182396457</v>
      </c>
      <c r="J45" s="1239">
        <f t="shared" si="3"/>
        <v>1996.4</v>
      </c>
    </row>
    <row r="46" spans="1:10" x14ac:dyDescent="0.25">
      <c r="A46" s="1244">
        <f>REGV!A46</f>
        <v>1996.12</v>
      </c>
      <c r="B46" s="1242">
        <f>REGV!H46</f>
        <v>31.565612247963102</v>
      </c>
      <c r="C46" s="1242">
        <f>REGV!AI46</f>
        <v>55.430092767519781</v>
      </c>
      <c r="D46" s="824"/>
      <c r="E46" s="819">
        <f t="shared" si="0"/>
        <v>3.4520683080503973</v>
      </c>
      <c r="F46" s="819">
        <f t="shared" si="1"/>
        <v>4.015122637028</v>
      </c>
      <c r="G46" s="820"/>
      <c r="H46" s="821">
        <f>[1]OUTM!$C334</f>
        <v>88.240245377930961</v>
      </c>
      <c r="I46" s="819">
        <f t="shared" si="2"/>
        <v>4.4800631557429558</v>
      </c>
      <c r="J46" s="1239">
        <f t="shared" si="3"/>
        <v>1996.4</v>
      </c>
    </row>
    <row r="47" spans="1:10" x14ac:dyDescent="0.25">
      <c r="A47" s="1244">
        <f>REGV!A47</f>
        <v>1997.01</v>
      </c>
      <c r="B47" s="1242">
        <f>REGV!H47</f>
        <v>31.559011790013777</v>
      </c>
      <c r="C47" s="1242">
        <f>REGV!AI47</f>
        <v>58.815813738100033</v>
      </c>
      <c r="D47" s="824"/>
      <c r="E47" s="819">
        <f t="shared" si="0"/>
        <v>3.4518591833839469</v>
      </c>
      <c r="F47" s="819">
        <f t="shared" si="1"/>
        <v>4.0744107598705499</v>
      </c>
      <c r="G47" s="820"/>
      <c r="H47" s="821">
        <f>[1]OUTM!$C335</f>
        <v>88.917959689122171</v>
      </c>
      <c r="I47" s="819">
        <f t="shared" si="2"/>
        <v>4.4877141433662819</v>
      </c>
      <c r="J47" s="1239">
        <f t="shared" si="3"/>
        <v>1997.1</v>
      </c>
    </row>
    <row r="48" spans="1:10" x14ac:dyDescent="0.25">
      <c r="A48" s="1244">
        <f>REGV!A48</f>
        <v>1997.02</v>
      </c>
      <c r="B48" s="1242">
        <f>REGV!H48</f>
        <v>31.929278320494213</v>
      </c>
      <c r="C48" s="1242">
        <f>REGV!AI48</f>
        <v>61.21019477427874</v>
      </c>
      <c r="D48" s="824"/>
      <c r="E48" s="819">
        <f t="shared" si="0"/>
        <v>3.4635234045449939</v>
      </c>
      <c r="F48" s="819">
        <f t="shared" si="1"/>
        <v>4.1143137569242239</v>
      </c>
      <c r="G48" s="820"/>
      <c r="H48" s="821">
        <f>[1]OUTM!$C336</f>
        <v>89.60583856180466</v>
      </c>
      <c r="I48" s="819">
        <f t="shared" si="2"/>
        <v>4.4954204803780415</v>
      </c>
      <c r="J48" s="1239">
        <f t="shared" si="3"/>
        <v>1997.1</v>
      </c>
    </row>
    <row r="49" spans="1:10" x14ac:dyDescent="0.25">
      <c r="A49" s="1244">
        <f>REGV!A49</f>
        <v>1997.03</v>
      </c>
      <c r="B49" s="1242">
        <f>REGV!H49</f>
        <v>32.523942557216429</v>
      </c>
      <c r="C49" s="1242">
        <f>REGV!AI49</f>
        <v>63.387939258110961</v>
      </c>
      <c r="D49" s="824"/>
      <c r="E49" s="819">
        <f t="shared" si="0"/>
        <v>3.4819765121780133</v>
      </c>
      <c r="F49" s="819">
        <f t="shared" si="1"/>
        <v>4.1492736108247694</v>
      </c>
      <c r="G49" s="820"/>
      <c r="H49" s="821">
        <f>[1]OUTM!$C337</f>
        <v>89.90157412050111</v>
      </c>
      <c r="I49" s="819">
        <f t="shared" si="2"/>
        <v>4.4987154510072749</v>
      </c>
      <c r="J49" s="1239">
        <f t="shared" si="3"/>
        <v>1997.1</v>
      </c>
    </row>
    <row r="50" spans="1:10" x14ac:dyDescent="0.25">
      <c r="A50" s="1244">
        <f>REGV!A50</f>
        <v>1997.04</v>
      </c>
      <c r="B50" s="1242">
        <f>REGV!H50</f>
        <v>33.873721883392086</v>
      </c>
      <c r="C50" s="1242">
        <f>REGV!AI50</f>
        <v>64.286681586384375</v>
      </c>
      <c r="D50" s="824"/>
      <c r="E50" s="819">
        <f t="shared" si="0"/>
        <v>3.5226395481084869</v>
      </c>
      <c r="F50" s="819">
        <f t="shared" si="1"/>
        <v>4.1633524804951616</v>
      </c>
      <c r="G50" s="820"/>
      <c r="H50" s="821">
        <f>[1]OUTM!$C338</f>
        <v>90.464600384675308</v>
      </c>
      <c r="I50" s="819">
        <f t="shared" si="2"/>
        <v>4.5049586182139905</v>
      </c>
      <c r="J50" s="1239">
        <f t="shared" si="3"/>
        <v>1997.2</v>
      </c>
    </row>
    <row r="51" spans="1:10" x14ac:dyDescent="0.25">
      <c r="A51" s="1244">
        <f>REGV!A51</f>
        <v>1997.05</v>
      </c>
      <c r="B51" s="1242">
        <f>REGV!H51</f>
        <v>35.718970285871613</v>
      </c>
      <c r="C51" s="1242">
        <f>REGV!AI51</f>
        <v>64.457662957526694</v>
      </c>
      <c r="D51" s="824"/>
      <c r="E51" s="819">
        <f t="shared" si="0"/>
        <v>3.5756819282095678</v>
      </c>
      <c r="F51" s="819">
        <f t="shared" si="1"/>
        <v>4.1660086200292419</v>
      </c>
      <c r="G51" s="820"/>
      <c r="H51" s="821">
        <f>[1]OUTM!$C339</f>
        <v>91.199612245806009</v>
      </c>
      <c r="I51" s="819">
        <f t="shared" si="2"/>
        <v>4.5130506453805239</v>
      </c>
      <c r="J51" s="1239">
        <f t="shared" si="3"/>
        <v>1997.2</v>
      </c>
    </row>
    <row r="52" spans="1:10" x14ac:dyDescent="0.25">
      <c r="A52" s="1244">
        <f>REGV!A52</f>
        <v>1997.06</v>
      </c>
      <c r="B52" s="1242">
        <f>REGV!H52</f>
        <v>36.638861770874882</v>
      </c>
      <c r="C52" s="1242">
        <f>REGV!AI52</f>
        <v>64.35070108707724</v>
      </c>
      <c r="D52" s="824"/>
      <c r="E52" s="819">
        <f t="shared" si="0"/>
        <v>3.6011094741180161</v>
      </c>
      <c r="F52" s="819">
        <f t="shared" si="1"/>
        <v>4.1643478288868616</v>
      </c>
      <c r="G52" s="820"/>
      <c r="H52" s="821">
        <f>[1]OUTM!$C340</f>
        <v>91.594069313320858</v>
      </c>
      <c r="I52" s="819">
        <f t="shared" si="2"/>
        <v>4.5173665240962411</v>
      </c>
      <c r="J52" s="1239">
        <f t="shared" si="3"/>
        <v>1997.2</v>
      </c>
    </row>
    <row r="53" spans="1:10" x14ac:dyDescent="0.25">
      <c r="A53" s="1244">
        <f>REGV!A53</f>
        <v>1997.07</v>
      </c>
      <c r="B53" s="1242">
        <f>REGV!H53</f>
        <v>37.177401895812082</v>
      </c>
      <c r="C53" s="1242">
        <f>REGV!AI53</f>
        <v>63.481682172580619</v>
      </c>
      <c r="D53" s="824"/>
      <c r="E53" s="819">
        <f t="shared" si="0"/>
        <v>3.6157011007718158</v>
      </c>
      <c r="F53" s="819">
        <f t="shared" si="1"/>
        <v>4.1507513945601122</v>
      </c>
      <c r="G53" s="820"/>
      <c r="H53" s="821">
        <f>[1]OUTM!$C341</f>
        <v>92.177158462014432</v>
      </c>
      <c r="I53" s="819">
        <f t="shared" si="2"/>
        <v>4.5237123608464627</v>
      </c>
      <c r="J53" s="1239">
        <f t="shared" si="3"/>
        <v>1997.3</v>
      </c>
    </row>
    <row r="54" spans="1:10" x14ac:dyDescent="0.25">
      <c r="A54" s="1244">
        <f>REGV!A54</f>
        <v>1997.08</v>
      </c>
      <c r="B54" s="1242">
        <f>REGV!H54</f>
        <v>37.601938289093354</v>
      </c>
      <c r="C54" s="1242">
        <f>REGV!AI54</f>
        <v>63.438874271172708</v>
      </c>
      <c r="D54" s="824"/>
      <c r="E54" s="819">
        <f t="shared" si="0"/>
        <v>3.6270555993090254</v>
      </c>
      <c r="F54" s="819">
        <f t="shared" si="1"/>
        <v>4.1500768323894031</v>
      </c>
      <c r="G54" s="820"/>
      <c r="H54" s="821">
        <f>[1]OUTM!$C342</f>
        <v>92.955029622686396</v>
      </c>
      <c r="I54" s="819">
        <f t="shared" si="2"/>
        <v>4.5321158237598382</v>
      </c>
      <c r="J54" s="1239">
        <f t="shared" si="3"/>
        <v>1997.3</v>
      </c>
    </row>
    <row r="55" spans="1:10" x14ac:dyDescent="0.25">
      <c r="A55" s="1244">
        <f>REGV!A55</f>
        <v>1997.09</v>
      </c>
      <c r="B55" s="1242">
        <f>REGV!H55</f>
        <v>37.870658607197882</v>
      </c>
      <c r="C55" s="1242">
        <f>REGV!AI55</f>
        <v>66.959588755552772</v>
      </c>
      <c r="D55" s="824"/>
      <c r="E55" s="819">
        <f t="shared" si="0"/>
        <v>3.6341766330272747</v>
      </c>
      <c r="F55" s="819">
        <f t="shared" si="1"/>
        <v>4.2040892845188829</v>
      </c>
      <c r="G55" s="820"/>
      <c r="H55" s="821">
        <f>[1]OUTM!$C343</f>
        <v>93.701295029525781</v>
      </c>
      <c r="I55" s="819">
        <f t="shared" si="2"/>
        <v>4.5401120101683521</v>
      </c>
      <c r="J55" s="1239">
        <f t="shared" si="3"/>
        <v>1997.3</v>
      </c>
    </row>
    <row r="56" spans="1:10" x14ac:dyDescent="0.25">
      <c r="A56" s="1244">
        <f>REGV!A56</f>
        <v>1997.1</v>
      </c>
      <c r="B56" s="1242">
        <f>REGV!H56</f>
        <v>37.718506727051953</v>
      </c>
      <c r="C56" s="1242">
        <f>REGV!AI56</f>
        <v>71.307613490385847</v>
      </c>
      <c r="D56" s="824"/>
      <c r="E56" s="819">
        <f t="shared" si="0"/>
        <v>3.6301508686213824</v>
      </c>
      <c r="F56" s="819">
        <f t="shared" si="1"/>
        <v>4.2670031027908877</v>
      </c>
      <c r="G56" s="820"/>
      <c r="H56" s="821">
        <f>[1]OUTM!$C344</f>
        <v>94.419459872218567</v>
      </c>
      <c r="I56" s="819">
        <f t="shared" si="2"/>
        <v>4.5477471946211452</v>
      </c>
      <c r="J56" s="1239">
        <f t="shared" si="3"/>
        <v>1997.4</v>
      </c>
    </row>
    <row r="57" spans="1:10" x14ac:dyDescent="0.25">
      <c r="A57" s="1244">
        <f>REGV!A57</f>
        <v>1997.11</v>
      </c>
      <c r="B57" s="1242">
        <f>REGV!H57</f>
        <v>37.506578558348721</v>
      </c>
      <c r="C57" s="1242">
        <f>REGV!AI57</f>
        <v>71.285598473073463</v>
      </c>
      <c r="D57" s="824"/>
      <c r="E57" s="819">
        <f t="shared" si="0"/>
        <v>3.6245163458132663</v>
      </c>
      <c r="F57" s="819">
        <f t="shared" si="1"/>
        <v>4.2666943220686617</v>
      </c>
      <c r="G57" s="820"/>
      <c r="H57" s="821">
        <f>[1]OUTM!$C345</f>
        <v>94.953188195179749</v>
      </c>
      <c r="I57" s="819">
        <f t="shared" si="2"/>
        <v>4.553384014316272</v>
      </c>
      <c r="J57" s="1239">
        <f t="shared" si="3"/>
        <v>1997.4</v>
      </c>
    </row>
    <row r="58" spans="1:10" x14ac:dyDescent="0.25">
      <c r="A58" s="1244">
        <f>REGV!A58</f>
        <v>1997.12</v>
      </c>
      <c r="B58" s="1242">
        <f>REGV!H58</f>
        <v>39.020370864815327</v>
      </c>
      <c r="C58" s="1242">
        <f>REGV!AI58</f>
        <v>70.0187748318248</v>
      </c>
      <c r="D58" s="824"/>
      <c r="E58" s="819">
        <f t="shared" si="0"/>
        <v>3.6640838396299444</v>
      </c>
      <c r="F58" s="819">
        <f t="shared" si="1"/>
        <v>4.2487634179701939</v>
      </c>
      <c r="G58" s="820"/>
      <c r="H58" s="821">
        <f>[1]OUTM!$C346</f>
        <v>95.239980484708639</v>
      </c>
      <c r="I58" s="819">
        <f t="shared" si="2"/>
        <v>4.5563998167121795</v>
      </c>
      <c r="J58" s="1239">
        <f t="shared" si="3"/>
        <v>1997.4</v>
      </c>
    </row>
    <row r="59" spans="1:10" x14ac:dyDescent="0.25">
      <c r="A59" s="1244">
        <f>REGV!A59</f>
        <v>1998.01</v>
      </c>
      <c r="B59" s="1242">
        <f>REGV!H59</f>
        <v>41.440282818940744</v>
      </c>
      <c r="C59" s="1242">
        <f>REGV!AI59</f>
        <v>70.490926356299198</v>
      </c>
      <c r="D59" s="824"/>
      <c r="E59" s="819">
        <f t="shared" si="0"/>
        <v>3.7242534227093276</v>
      </c>
      <c r="F59" s="819">
        <f t="shared" si="1"/>
        <v>4.2554839973691623</v>
      </c>
      <c r="G59" s="820"/>
      <c r="H59" s="821">
        <f>[1]OUTM!$C347</f>
        <v>95.373463802296371</v>
      </c>
      <c r="I59" s="819">
        <f t="shared" si="2"/>
        <v>4.557800382552716</v>
      </c>
      <c r="J59" s="1239">
        <f t="shared" si="3"/>
        <v>1998.1</v>
      </c>
    </row>
    <row r="60" spans="1:10" x14ac:dyDescent="0.25">
      <c r="A60" s="1244">
        <f>REGV!A60</f>
        <v>1998.02</v>
      </c>
      <c r="B60" s="1242">
        <f>REGV!H60</f>
        <v>42.718694330218355</v>
      </c>
      <c r="C60" s="1242">
        <f>REGV!AI60</f>
        <v>70.540820513739362</v>
      </c>
      <c r="D60" s="824"/>
      <c r="E60" s="819">
        <f t="shared" si="0"/>
        <v>3.7546366307536498</v>
      </c>
      <c r="F60" s="819">
        <f t="shared" si="1"/>
        <v>4.2561915566333575</v>
      </c>
      <c r="G60" s="820"/>
      <c r="H60" s="821">
        <f>[1]OUTM!$C348</f>
        <v>95.519588239956988</v>
      </c>
      <c r="I60" s="819">
        <f t="shared" si="2"/>
        <v>4.5593313389142827</v>
      </c>
      <c r="J60" s="1239">
        <f t="shared" si="3"/>
        <v>1998.1</v>
      </c>
    </row>
    <row r="61" spans="1:10" x14ac:dyDescent="0.25">
      <c r="A61" s="1244">
        <f>REGV!A61</f>
        <v>1998.03</v>
      </c>
      <c r="B61" s="1242">
        <f>REGV!H61</f>
        <v>43.148236839173926</v>
      </c>
      <c r="C61" s="1242">
        <f>REGV!AI61</f>
        <v>70.051078817657469</v>
      </c>
      <c r="D61" s="824"/>
      <c r="E61" s="819">
        <f t="shared" si="0"/>
        <v>3.7646415554935277</v>
      </c>
      <c r="F61" s="819">
        <f t="shared" si="1"/>
        <v>4.2492246733447621</v>
      </c>
      <c r="G61" s="820"/>
      <c r="H61" s="821">
        <f>[1]OUTM!$C349</f>
        <v>95.745111936058564</v>
      </c>
      <c r="I61" s="819">
        <f t="shared" si="2"/>
        <v>4.5616895764814949</v>
      </c>
      <c r="J61" s="1239">
        <f t="shared" si="3"/>
        <v>1998.1</v>
      </c>
    </row>
    <row r="62" spans="1:10" x14ac:dyDescent="0.25">
      <c r="A62" s="1244">
        <f>REGV!A62</f>
        <v>1998.04</v>
      </c>
      <c r="B62" s="1242">
        <f>REGV!H62</f>
        <v>43.639860702978133</v>
      </c>
      <c r="C62" s="1242">
        <f>REGV!AI62</f>
        <v>69.79673668609108</v>
      </c>
      <c r="D62" s="824"/>
      <c r="E62" s="819">
        <f t="shared" si="0"/>
        <v>3.7759709690023544</v>
      </c>
      <c r="F62" s="819">
        <f t="shared" si="1"/>
        <v>4.245587256327136</v>
      </c>
      <c r="G62" s="820"/>
      <c r="H62" s="821">
        <f>[1]OUTM!$C350</f>
        <v>96.187436531634162</v>
      </c>
      <c r="I62" s="819">
        <f t="shared" si="2"/>
        <v>4.5662987517588194</v>
      </c>
      <c r="J62" s="1239">
        <f t="shared" si="3"/>
        <v>1998.2</v>
      </c>
    </row>
    <row r="63" spans="1:10" x14ac:dyDescent="0.25">
      <c r="A63" s="1244">
        <f>REGV!A63</f>
        <v>1998.05</v>
      </c>
      <c r="B63" s="1242">
        <f>REGV!H63</f>
        <v>43.503540303894582</v>
      </c>
      <c r="C63" s="1242">
        <f>REGV!AI63</f>
        <v>69.0177828452249</v>
      </c>
      <c r="D63" s="824"/>
      <c r="E63" s="819">
        <f t="shared" si="0"/>
        <v>3.7728423210793807</v>
      </c>
      <c r="F63" s="819">
        <f t="shared" si="1"/>
        <v>4.2343641937871119</v>
      </c>
      <c r="G63" s="820"/>
      <c r="H63" s="821">
        <f>[1]OUTM!$C351</f>
        <v>96.387931019081933</v>
      </c>
      <c r="I63" s="819">
        <f t="shared" si="2"/>
        <v>4.5683809968812241</v>
      </c>
      <c r="J63" s="1239">
        <f t="shared" si="3"/>
        <v>1998.2</v>
      </c>
    </row>
    <row r="64" spans="1:10" x14ac:dyDescent="0.25">
      <c r="A64" s="1244">
        <f>REGV!A64</f>
        <v>1998.06</v>
      </c>
      <c r="B64" s="1242">
        <f>REGV!H64</f>
        <v>43.012344346652931</v>
      </c>
      <c r="C64" s="1242">
        <f>REGV!AI64</f>
        <v>67.910439136269133</v>
      </c>
      <c r="D64" s="824"/>
      <c r="E64" s="819">
        <f t="shared" si="0"/>
        <v>3.761487152323745</v>
      </c>
      <c r="F64" s="819">
        <f t="shared" si="1"/>
        <v>4.2181897655496332</v>
      </c>
      <c r="G64" s="820"/>
      <c r="H64" s="821">
        <f>[1]OUTM!$C352</f>
        <v>96.37744023352424</v>
      </c>
      <c r="I64" s="819">
        <f t="shared" si="2"/>
        <v>4.5682721517551528</v>
      </c>
      <c r="J64" s="1239">
        <f t="shared" si="3"/>
        <v>1998.2</v>
      </c>
    </row>
    <row r="65" spans="1:10" x14ac:dyDescent="0.25">
      <c r="A65" s="1244">
        <f>REGV!A65</f>
        <v>1998.07</v>
      </c>
      <c r="B65" s="1242">
        <f>REGV!H65</f>
        <v>42.280922120939039</v>
      </c>
      <c r="C65" s="1242">
        <f>REGV!AI65</f>
        <v>68.462415984616271</v>
      </c>
      <c r="D65" s="824"/>
      <c r="E65" s="819">
        <f t="shared" si="0"/>
        <v>3.744335970625583</v>
      </c>
      <c r="F65" s="819">
        <f t="shared" si="1"/>
        <v>4.2262849229353243</v>
      </c>
      <c r="G65" s="820"/>
      <c r="H65" s="821">
        <f>[1]OUTM!$C353</f>
        <v>96.497097394229655</v>
      </c>
      <c r="I65" s="819">
        <f t="shared" si="2"/>
        <v>4.5695129290762901</v>
      </c>
      <c r="J65" s="1239">
        <f t="shared" si="3"/>
        <v>1998.3</v>
      </c>
    </row>
    <row r="66" spans="1:10" x14ac:dyDescent="0.25">
      <c r="A66" s="1244">
        <f>REGV!A66</f>
        <v>1998.08</v>
      </c>
      <c r="B66" s="1242">
        <f>REGV!H66</f>
        <v>40.448308948982884</v>
      </c>
      <c r="C66" s="1242">
        <f>REGV!AI66</f>
        <v>68.692409322581767</v>
      </c>
      <c r="D66" s="824"/>
      <c r="E66" s="819">
        <f t="shared" si="0"/>
        <v>3.7000248366722115</v>
      </c>
      <c r="F66" s="819">
        <f t="shared" si="1"/>
        <v>4.2296387029139382</v>
      </c>
      <c r="G66" s="820"/>
      <c r="H66" s="821">
        <f>[1]OUTM!$C354</f>
        <v>96.646253954412444</v>
      </c>
      <c r="I66" s="819">
        <f t="shared" si="2"/>
        <v>4.5710574460248967</v>
      </c>
      <c r="J66" s="1239">
        <f t="shared" si="3"/>
        <v>1998.3</v>
      </c>
    </row>
    <row r="67" spans="1:10" x14ac:dyDescent="0.25">
      <c r="A67" s="1244">
        <f>REGV!A67</f>
        <v>1998.09</v>
      </c>
      <c r="B67" s="1242">
        <f>REGV!H67</f>
        <v>37.52914548855982</v>
      </c>
      <c r="C67" s="1242">
        <f>REGV!AI67</f>
        <v>65.206734248716089</v>
      </c>
      <c r="D67" s="824"/>
      <c r="E67" s="819">
        <f t="shared" si="0"/>
        <v>3.6251178441309846</v>
      </c>
      <c r="F67" s="819">
        <f t="shared" si="1"/>
        <v>4.1775627496222265</v>
      </c>
      <c r="G67" s="820"/>
      <c r="H67" s="821">
        <f>[1]OUTM!$C355</f>
        <v>96.366975170463192</v>
      </c>
      <c r="I67" s="819">
        <f t="shared" si="2"/>
        <v>4.5681635617028871</v>
      </c>
      <c r="J67" s="1239">
        <f t="shared" si="3"/>
        <v>1998.3</v>
      </c>
    </row>
    <row r="68" spans="1:10" x14ac:dyDescent="0.25">
      <c r="A68" s="1244">
        <f>REGV!A68</f>
        <v>1998.1</v>
      </c>
      <c r="B68" s="1242">
        <f>REGV!H68</f>
        <v>34.963409339793927</v>
      </c>
      <c r="C68" s="1242">
        <f>REGV!AI68</f>
        <v>62.327292190357284</v>
      </c>
      <c r="D68" s="824"/>
      <c r="E68" s="819">
        <f t="shared" si="0"/>
        <v>3.5543020671936087</v>
      </c>
      <c r="F68" s="819">
        <f t="shared" si="1"/>
        <v>4.1323994067575107</v>
      </c>
      <c r="G68" s="820"/>
      <c r="H68" s="821">
        <f>[1]OUTM!$C356</f>
        <v>95.888830860602255</v>
      </c>
      <c r="I68" s="819">
        <f t="shared" si="2"/>
        <v>4.563189508585288</v>
      </c>
      <c r="J68" s="1239">
        <f t="shared" si="3"/>
        <v>1998.4</v>
      </c>
    </row>
    <row r="69" spans="1:10" x14ac:dyDescent="0.25">
      <c r="A69" s="1244">
        <f>REGV!A69</f>
        <v>1998.11</v>
      </c>
      <c r="B69" s="1242">
        <f>REGV!H69</f>
        <v>33.449988207705729</v>
      </c>
      <c r="C69" s="1242">
        <f>REGV!AI69</f>
        <v>63.445219546774098</v>
      </c>
      <c r="D69" s="824"/>
      <c r="E69" s="819">
        <f t="shared" si="0"/>
        <v>3.5100514340392195</v>
      </c>
      <c r="F69" s="819">
        <f t="shared" si="1"/>
        <v>4.1501768492696236</v>
      </c>
      <c r="G69" s="820"/>
      <c r="H69" s="821">
        <f>[1]OUTM!$C357</f>
        <v>95.193533902610355</v>
      </c>
      <c r="I69" s="819">
        <f t="shared" si="2"/>
        <v>4.5559120182995034</v>
      </c>
      <c r="J69" s="1239">
        <f t="shared" si="3"/>
        <v>1998.4</v>
      </c>
    </row>
    <row r="70" spans="1:10" x14ac:dyDescent="0.25">
      <c r="A70" s="1244">
        <f>REGV!A70</f>
        <v>1998.12</v>
      </c>
      <c r="B70" s="1242">
        <f>REGV!H70</f>
        <v>32.829596949721285</v>
      </c>
      <c r="C70" s="1242">
        <f>REGV!AI70</f>
        <v>63.155859034547859</v>
      </c>
      <c r="D70" s="824"/>
      <c r="E70" s="819">
        <f t="shared" si="0"/>
        <v>3.4913304545487485</v>
      </c>
      <c r="F70" s="819">
        <f t="shared" si="1"/>
        <v>4.1456056241371986</v>
      </c>
      <c r="G70" s="820"/>
      <c r="H70" s="821">
        <f>[1]OUTM!$C358</f>
        <v>94.949597829599966</v>
      </c>
      <c r="I70" s="819">
        <f t="shared" si="2"/>
        <v>4.5533462016474289</v>
      </c>
      <c r="J70" s="1239">
        <f t="shared" si="3"/>
        <v>1998.4</v>
      </c>
    </row>
    <row r="71" spans="1:10" x14ac:dyDescent="0.25">
      <c r="A71" s="1244">
        <f>REGV!A71</f>
        <v>1999.01</v>
      </c>
      <c r="B71" s="1242">
        <f>REGV!H71</f>
        <v>33.136079712924527</v>
      </c>
      <c r="C71" s="1242">
        <f>REGV!AI71</f>
        <v>60.999653001725221</v>
      </c>
      <c r="D71" s="824"/>
      <c r="E71" s="819">
        <f t="shared" si="0"/>
        <v>3.5006227102793948</v>
      </c>
      <c r="F71" s="819">
        <f t="shared" si="1"/>
        <v>4.1108681756608236</v>
      </c>
      <c r="G71" s="820"/>
      <c r="H71" s="821">
        <f>[1]OUTM!$C359</f>
        <v>95.105758661828119</v>
      </c>
      <c r="I71" s="819">
        <f t="shared" si="2"/>
        <v>4.5549895214701763</v>
      </c>
      <c r="J71" s="1239">
        <f t="shared" si="3"/>
        <v>1999.1</v>
      </c>
    </row>
    <row r="72" spans="1:10" x14ac:dyDescent="0.25">
      <c r="A72" s="1244">
        <f>REGV!A72</f>
        <v>1999.02</v>
      </c>
      <c r="B72" s="1242">
        <f>REGV!H72</f>
        <v>33.251226613186347</v>
      </c>
      <c r="C72" s="1242">
        <f>REGV!AI72</f>
        <v>62.086144997572944</v>
      </c>
      <c r="D72" s="824"/>
      <c r="E72" s="819">
        <f t="shared" si="0"/>
        <v>3.5040916570435665</v>
      </c>
      <c r="F72" s="819">
        <f t="shared" si="1"/>
        <v>4.1285228561175744</v>
      </c>
      <c r="G72" s="820"/>
      <c r="H72" s="821">
        <f>[1]OUTM!$C360</f>
        <v>95.544715283622935</v>
      </c>
      <c r="I72" s="819">
        <f t="shared" si="2"/>
        <v>4.5595943607697249</v>
      </c>
      <c r="J72" s="1239">
        <f t="shared" si="3"/>
        <v>1999.1</v>
      </c>
    </row>
    <row r="73" spans="1:10" x14ac:dyDescent="0.25">
      <c r="A73" s="1244">
        <f>REGV!A73</f>
        <v>1999.03</v>
      </c>
      <c r="B73" s="1242">
        <f>REGV!H73</f>
        <v>32.165336938096331</v>
      </c>
      <c r="C73" s="1242">
        <f>REGV!AI73</f>
        <v>65.220462425017701</v>
      </c>
      <c r="D73" s="824"/>
      <c r="E73" s="819">
        <f t="shared" si="0"/>
        <v>3.4708893801103313</v>
      </c>
      <c r="F73" s="819">
        <f t="shared" si="1"/>
        <v>4.1777732605693663</v>
      </c>
      <c r="G73" s="820"/>
      <c r="H73" s="821">
        <f>[1]OUTM!$C361</f>
        <v>95.671021503594559</v>
      </c>
      <c r="I73" s="819">
        <f t="shared" si="2"/>
        <v>4.5609154469989619</v>
      </c>
      <c r="J73" s="1239">
        <f t="shared" si="3"/>
        <v>1999.1</v>
      </c>
    </row>
    <row r="74" spans="1:10" x14ac:dyDescent="0.25">
      <c r="A74" s="1244">
        <f>REGV!A74</f>
        <v>1999.04</v>
      </c>
      <c r="B74" s="1242">
        <f>REGV!H74</f>
        <v>29.906640650009194</v>
      </c>
      <c r="C74" s="1242">
        <f>REGV!AI74</f>
        <v>68.950345625811906</v>
      </c>
      <c r="D74" s="824"/>
      <c r="E74" s="819">
        <f t="shared" si="0"/>
        <v>3.3980805510551599</v>
      </c>
      <c r="F74" s="819">
        <f t="shared" si="1"/>
        <v>4.2333866169288781</v>
      </c>
      <c r="G74" s="820"/>
      <c r="H74" s="821">
        <f>[1]OUTM!$C362</f>
        <v>95.43852959360261</v>
      </c>
      <c r="I74" s="819">
        <f t="shared" si="2"/>
        <v>4.558482371065808</v>
      </c>
      <c r="J74" s="1239">
        <f t="shared" si="3"/>
        <v>1999.2</v>
      </c>
    </row>
    <row r="75" spans="1:10" x14ac:dyDescent="0.25">
      <c r="A75" s="1244">
        <f>REGV!A75</f>
        <v>1999.05</v>
      </c>
      <c r="B75" s="1242">
        <f>REGV!H75</f>
        <v>28.800188776409129</v>
      </c>
      <c r="C75" s="1242">
        <f>REGV!AI75</f>
        <v>74.366910875166639</v>
      </c>
      <c r="D75" s="824"/>
      <c r="E75" s="819">
        <f t="shared" ref="E75:E138" si="4">LN(B75)</f>
        <v>3.3603819418568461</v>
      </c>
      <c r="F75" s="819">
        <f t="shared" ref="F75:F138" si="5">LN(C75)</f>
        <v>4.3090110966085531</v>
      </c>
      <c r="G75" s="820"/>
      <c r="H75" s="821">
        <f>[1]OUTM!$C363</f>
        <v>95.215862945007459</v>
      </c>
      <c r="I75" s="819">
        <f t="shared" ref="I75:I138" si="6">LN(H75)</f>
        <v>4.5561465554900948</v>
      </c>
      <c r="J75" s="1239">
        <f t="shared" si="3"/>
        <v>1999.2</v>
      </c>
    </row>
    <row r="76" spans="1:10" x14ac:dyDescent="0.25">
      <c r="A76" s="1244">
        <f>REGV!A76</f>
        <v>1999.06</v>
      </c>
      <c r="B76" s="1242">
        <f>REGV!H76</f>
        <v>30.239465254613343</v>
      </c>
      <c r="C76" s="1242">
        <f>REGV!AI76</f>
        <v>79.652834888083788</v>
      </c>
      <c r="D76" s="824"/>
      <c r="E76" s="819">
        <f t="shared" si="4"/>
        <v>3.4091478677757912</v>
      </c>
      <c r="F76" s="819">
        <f t="shared" si="5"/>
        <v>4.3776776275379232</v>
      </c>
      <c r="G76" s="820"/>
      <c r="H76" s="821">
        <f>[1]OUTM!$C364</f>
        <v>95.629078041984386</v>
      </c>
      <c r="I76" s="819">
        <f t="shared" si="6"/>
        <v>4.5604769374280636</v>
      </c>
      <c r="J76" s="1239">
        <f t="shared" ref="J76:J139" si="7">INT($A76)+IF(MOD($A76,1)&lt;=0.03,0.1,IF(MOD($A76,1)&lt;=0.06,0.2,IF(MOD($A76,1)&lt;=0.09,0.3,0.4)))</f>
        <v>1999.2</v>
      </c>
    </row>
    <row r="77" spans="1:10" x14ac:dyDescent="0.25">
      <c r="A77" s="1244">
        <f>REGV!A77</f>
        <v>1999.07</v>
      </c>
      <c r="B77" s="1242">
        <f>REGV!H77</f>
        <v>32.78641693521142</v>
      </c>
      <c r="C77" s="1242">
        <f>REGV!AI77</f>
        <v>80.436592142941009</v>
      </c>
      <c r="D77" s="824"/>
      <c r="E77" s="819">
        <f t="shared" si="4"/>
        <v>3.4900143117907096</v>
      </c>
      <c r="F77" s="819">
        <f t="shared" si="5"/>
        <v>4.3874691988024086</v>
      </c>
      <c r="G77" s="820"/>
      <c r="H77" s="821">
        <f>[1]OUTM!$C365</f>
        <v>95.878736847122966</v>
      </c>
      <c r="I77" s="819">
        <f t="shared" si="6"/>
        <v>4.5630842351690442</v>
      </c>
      <c r="J77" s="1239">
        <f t="shared" si="7"/>
        <v>1999.3</v>
      </c>
    </row>
    <row r="78" spans="1:10" x14ac:dyDescent="0.25">
      <c r="A78" s="1244">
        <f>REGV!A78</f>
        <v>1999.08</v>
      </c>
      <c r="B78" s="1242">
        <f>REGV!H78</f>
        <v>35.419220927208343</v>
      </c>
      <c r="C78" s="1242">
        <f>REGV!AI78</f>
        <v>80.389220684615282</v>
      </c>
      <c r="D78" s="824"/>
      <c r="E78" s="819">
        <f t="shared" si="4"/>
        <v>3.5672546368335203</v>
      </c>
      <c r="F78" s="819">
        <f t="shared" si="5"/>
        <v>4.3868800961097145</v>
      </c>
      <c r="G78" s="820"/>
      <c r="H78" s="821">
        <f>[1]OUTM!$C366</f>
        <v>96.113677254789607</v>
      </c>
      <c r="I78" s="819">
        <f t="shared" si="6"/>
        <v>4.5655316290000441</v>
      </c>
      <c r="J78" s="1239">
        <f t="shared" si="7"/>
        <v>1999.3</v>
      </c>
    </row>
    <row r="79" spans="1:10" x14ac:dyDescent="0.25">
      <c r="A79" s="1244">
        <f>REGV!A79</f>
        <v>1999.09</v>
      </c>
      <c r="B79" s="1242">
        <f>REGV!H79</f>
        <v>37.308491711023279</v>
      </c>
      <c r="C79" s="1242">
        <f>REGV!AI79</f>
        <v>83.79652744231791</v>
      </c>
      <c r="D79" s="824"/>
      <c r="E79" s="819">
        <f t="shared" si="4"/>
        <v>3.6192209605521635</v>
      </c>
      <c r="F79" s="819">
        <f t="shared" si="5"/>
        <v>4.428391567993609</v>
      </c>
      <c r="G79" s="820"/>
      <c r="H79" s="821">
        <f>[1]OUTM!$C367</f>
        <v>96.300116252815386</v>
      </c>
      <c r="I79" s="819">
        <f t="shared" si="6"/>
        <v>4.5674695259976961</v>
      </c>
      <c r="J79" s="1239">
        <f t="shared" si="7"/>
        <v>1999.3</v>
      </c>
    </row>
    <row r="80" spans="1:10" x14ac:dyDescent="0.25">
      <c r="A80" s="1244">
        <f>REGV!A80</f>
        <v>1999.1</v>
      </c>
      <c r="B80" s="1242">
        <f>REGV!H80</f>
        <v>38.25654591376437</v>
      </c>
      <c r="C80" s="1242">
        <f>REGV!AI80</f>
        <v>84.846975569382039</v>
      </c>
      <c r="D80" s="824"/>
      <c r="E80" s="819">
        <f t="shared" si="4"/>
        <v>3.6443146806309969</v>
      </c>
      <c r="F80" s="819">
        <f t="shared" si="5"/>
        <v>4.440849346606325</v>
      </c>
      <c r="G80" s="820"/>
      <c r="H80" s="821">
        <f>[1]OUTM!$C368</f>
        <v>96.15679549287681</v>
      </c>
      <c r="I80" s="819">
        <f t="shared" si="6"/>
        <v>4.5659801454903182</v>
      </c>
      <c r="J80" s="1239">
        <f t="shared" si="7"/>
        <v>1999.4</v>
      </c>
    </row>
    <row r="81" spans="1:10" x14ac:dyDescent="0.25">
      <c r="A81" s="1244">
        <f>REGV!A81</f>
        <v>1999.11</v>
      </c>
      <c r="B81" s="1242">
        <f>REGV!H81</f>
        <v>38.222889663374275</v>
      </c>
      <c r="C81" s="1242">
        <f>REGV!AI81</f>
        <v>82.47428512064414</v>
      </c>
      <c r="D81" s="824"/>
      <c r="E81" s="819">
        <f t="shared" si="4"/>
        <v>3.6434345420078822</v>
      </c>
      <c r="F81" s="819">
        <f t="shared" si="5"/>
        <v>4.4124865492461502</v>
      </c>
      <c r="G81" s="820"/>
      <c r="H81" s="821">
        <f>[1]OUTM!$C369</f>
        <v>96.259534246075191</v>
      </c>
      <c r="I81" s="819">
        <f t="shared" si="6"/>
        <v>4.5670480253641426</v>
      </c>
      <c r="J81" s="1239">
        <f t="shared" si="7"/>
        <v>1999.4</v>
      </c>
    </row>
    <row r="82" spans="1:10" x14ac:dyDescent="0.25">
      <c r="A82" s="1244">
        <f>REGV!A82</f>
        <v>1999.12</v>
      </c>
      <c r="B82" s="1242">
        <f>REGV!H82</f>
        <v>35.770405387752049</v>
      </c>
      <c r="C82" s="1242">
        <f>REGV!AI82</f>
        <v>79.876185400079606</v>
      </c>
      <c r="D82" s="824"/>
      <c r="E82" s="819">
        <f t="shared" si="4"/>
        <v>3.5771208863840074</v>
      </c>
      <c r="F82" s="819">
        <f t="shared" si="5"/>
        <v>4.3804777532771491</v>
      </c>
      <c r="G82" s="820"/>
      <c r="H82" s="821">
        <f>[1]OUTM!$C370</f>
        <v>96.257872077169679</v>
      </c>
      <c r="I82" s="819">
        <f t="shared" si="6"/>
        <v>4.5670307576382028</v>
      </c>
      <c r="J82" s="1239">
        <f t="shared" si="7"/>
        <v>1999.4</v>
      </c>
    </row>
    <row r="83" spans="1:10" x14ac:dyDescent="0.25">
      <c r="A83" s="1244">
        <f>REGV!A83</f>
        <v>2000.01</v>
      </c>
      <c r="B83" s="1242">
        <f>REGV!H83</f>
        <v>33.493058178448997</v>
      </c>
      <c r="C83" s="1242">
        <f>REGV!AI83</f>
        <v>76.772520707684237</v>
      </c>
      <c r="D83" s="824"/>
      <c r="E83" s="819">
        <f t="shared" si="4"/>
        <v>3.5113381988045287</v>
      </c>
      <c r="F83" s="819">
        <f t="shared" si="5"/>
        <v>4.3408467728413962</v>
      </c>
      <c r="G83" s="820"/>
      <c r="H83" s="821">
        <f>[1]OUTM!$C371</f>
        <v>96.482547380438916</v>
      </c>
      <c r="I83" s="819">
        <f t="shared" si="6"/>
        <v>4.5693621358272374</v>
      </c>
      <c r="J83" s="1239">
        <f t="shared" si="7"/>
        <v>2000.1</v>
      </c>
    </row>
    <row r="84" spans="1:10" x14ac:dyDescent="0.25">
      <c r="A84" s="1244">
        <f>REGV!A84</f>
        <v>2000.02</v>
      </c>
      <c r="B84" s="1242">
        <f>REGV!H84</f>
        <v>33.408358796186164</v>
      </c>
      <c r="C84" s="1242">
        <f>REGV!AI84</f>
        <v>73.075590631237191</v>
      </c>
      <c r="D84" s="824"/>
      <c r="E84" s="819">
        <f t="shared" si="4"/>
        <v>3.5088061320308714</v>
      </c>
      <c r="F84" s="819">
        <f t="shared" si="5"/>
        <v>4.291494393499538</v>
      </c>
      <c r="G84" s="820"/>
      <c r="H84" s="821">
        <f>[1]OUTM!$C372</f>
        <v>96.357054076409113</v>
      </c>
      <c r="I84" s="819">
        <f t="shared" si="6"/>
        <v>4.5680606052204844</v>
      </c>
      <c r="J84" s="1239">
        <f t="shared" si="7"/>
        <v>2000.1</v>
      </c>
    </row>
    <row r="85" spans="1:10" x14ac:dyDescent="0.25">
      <c r="A85" s="1244">
        <f>REGV!A85</f>
        <v>2000.03</v>
      </c>
      <c r="B85" s="1242">
        <f>REGV!H85</f>
        <v>32.121735401217194</v>
      </c>
      <c r="C85" s="1242">
        <f>REGV!AI85</f>
        <v>69.943646497525947</v>
      </c>
      <c r="D85" s="824"/>
      <c r="E85" s="819">
        <f t="shared" si="4"/>
        <v>3.4695329162995496</v>
      </c>
      <c r="F85" s="819">
        <f t="shared" si="5"/>
        <v>4.2476898677872112</v>
      </c>
      <c r="G85" s="820"/>
      <c r="H85" s="821">
        <f>[1]OUTM!$C373</f>
        <v>96.405606779536157</v>
      </c>
      <c r="I85" s="819">
        <f t="shared" si="6"/>
        <v>4.5685643615386242</v>
      </c>
      <c r="J85" s="1239">
        <f t="shared" si="7"/>
        <v>2000.1</v>
      </c>
    </row>
    <row r="86" spans="1:10" x14ac:dyDescent="0.25">
      <c r="A86" s="1244">
        <f>REGV!A86</f>
        <v>2000.04</v>
      </c>
      <c r="B86" s="1242">
        <f>REGV!H86</f>
        <v>29.853002627267294</v>
      </c>
      <c r="C86" s="1242">
        <f>REGV!AI86</f>
        <v>66.197876104931169</v>
      </c>
      <c r="D86" s="824"/>
      <c r="E86" s="819">
        <f t="shared" si="4"/>
        <v>3.3962854253079406</v>
      </c>
      <c r="F86" s="819">
        <f t="shared" si="5"/>
        <v>4.1926483794212102</v>
      </c>
      <c r="G86" s="820"/>
      <c r="H86" s="821">
        <f>[1]OUTM!$C374</f>
        <v>95.938477878727113</v>
      </c>
      <c r="I86" s="819">
        <f t="shared" si="6"/>
        <v>4.5637071306022952</v>
      </c>
      <c r="J86" s="1239">
        <f t="shared" si="7"/>
        <v>2000.2</v>
      </c>
    </row>
    <row r="87" spans="1:10" x14ac:dyDescent="0.25">
      <c r="A87" s="1244">
        <f>REGV!A87</f>
        <v>2000.05</v>
      </c>
      <c r="B87" s="1242">
        <f>REGV!H87</f>
        <v>29.011784148551868</v>
      </c>
      <c r="C87" s="1242">
        <f>REGV!AI87</f>
        <v>62.377498865846228</v>
      </c>
      <c r="D87" s="824"/>
      <c r="E87" s="819">
        <f t="shared" si="4"/>
        <v>3.3677020973987561</v>
      </c>
      <c r="F87" s="819">
        <f t="shared" si="5"/>
        <v>4.1332046152467177</v>
      </c>
      <c r="G87" s="820"/>
      <c r="H87" s="821">
        <f>[1]OUTM!$C375</f>
        <v>95.57150244813981</v>
      </c>
      <c r="I87" s="819">
        <f t="shared" si="6"/>
        <v>4.5598746840725841</v>
      </c>
      <c r="J87" s="1239">
        <f t="shared" si="7"/>
        <v>2000.2</v>
      </c>
    </row>
    <row r="88" spans="1:10" x14ac:dyDescent="0.25">
      <c r="A88" s="1244">
        <f>REGV!A88</f>
        <v>2000.06</v>
      </c>
      <c r="B88" s="1242">
        <f>REGV!H88</f>
        <v>28.835935991764096</v>
      </c>
      <c r="C88" s="1242">
        <f>REGV!AI88</f>
        <v>62.131530298521355</v>
      </c>
      <c r="D88" s="824"/>
      <c r="E88" s="819">
        <f t="shared" si="4"/>
        <v>3.3616223868063444</v>
      </c>
      <c r="F88" s="819">
        <f t="shared" si="5"/>
        <v>4.1292535943617059</v>
      </c>
      <c r="G88" s="820"/>
      <c r="H88" s="821">
        <f>[1]OUTM!$C376</f>
        <v>95.583091813674315</v>
      </c>
      <c r="I88" s="819">
        <f t="shared" si="6"/>
        <v>4.5599959405413966</v>
      </c>
      <c r="J88" s="1239">
        <f t="shared" si="7"/>
        <v>2000.2</v>
      </c>
    </row>
    <row r="89" spans="1:10" x14ac:dyDescent="0.25">
      <c r="A89" s="1244">
        <f>REGV!A89</f>
        <v>2000.07</v>
      </c>
      <c r="B89" s="1242">
        <f>REGV!H89</f>
        <v>27.871415355235346</v>
      </c>
      <c r="C89" s="1242">
        <f>REGV!AI89</f>
        <v>63.937906600559387</v>
      </c>
      <c r="D89" s="824"/>
      <c r="E89" s="819">
        <f t="shared" si="4"/>
        <v>3.327601624389362</v>
      </c>
      <c r="F89" s="819">
        <f t="shared" si="5"/>
        <v>4.1579124030356622</v>
      </c>
      <c r="G89" s="820"/>
      <c r="H89" s="821">
        <f>[1]OUTM!$C377</f>
        <v>95.902091604734068</v>
      </c>
      <c r="I89" s="819">
        <f t="shared" si="6"/>
        <v>4.5633277919198951</v>
      </c>
      <c r="J89" s="1239">
        <f t="shared" si="7"/>
        <v>2000.3</v>
      </c>
    </row>
    <row r="90" spans="1:10" x14ac:dyDescent="0.25">
      <c r="A90" s="1244">
        <f>REGV!A90</f>
        <v>2000.08</v>
      </c>
      <c r="B90" s="1242">
        <f>REGV!H90</f>
        <v>27.011336048260695</v>
      </c>
      <c r="C90" s="1242">
        <f>REGV!AI90</f>
        <v>61.978567839852929</v>
      </c>
      <c r="D90" s="824"/>
      <c r="E90" s="819">
        <f t="shared" si="4"/>
        <v>3.2962566315297375</v>
      </c>
      <c r="F90" s="819">
        <f t="shared" si="5"/>
        <v>4.1267886452816152</v>
      </c>
      <c r="G90" s="820"/>
      <c r="H90" s="821">
        <f>[1]OUTM!$C378</f>
        <v>95.934438365117742</v>
      </c>
      <c r="I90" s="819">
        <f t="shared" si="6"/>
        <v>4.5636650244657018</v>
      </c>
      <c r="J90" s="1239">
        <f t="shared" si="7"/>
        <v>2000.3</v>
      </c>
    </row>
    <row r="91" spans="1:10" x14ac:dyDescent="0.25">
      <c r="A91" s="1244">
        <f>REGV!A91</f>
        <v>2000.09</v>
      </c>
      <c r="B91" s="1242">
        <f>REGV!H91</f>
        <v>26.871358240811187</v>
      </c>
      <c r="C91" s="1242">
        <f>REGV!AI91</f>
        <v>56.944259418626459</v>
      </c>
      <c r="D91" s="824"/>
      <c r="E91" s="819">
        <f t="shared" si="4"/>
        <v>3.2910609699472273</v>
      </c>
      <c r="F91" s="819">
        <f t="shared" si="5"/>
        <v>4.0420728844371885</v>
      </c>
      <c r="G91" s="820"/>
      <c r="H91" s="821">
        <f>[1]OUTM!$C379</f>
        <v>96.105649514014033</v>
      </c>
      <c r="I91" s="819">
        <f t="shared" si="6"/>
        <v>4.5654481021152593</v>
      </c>
      <c r="J91" s="1239">
        <f t="shared" si="7"/>
        <v>2000.3</v>
      </c>
    </row>
    <row r="92" spans="1:10" x14ac:dyDescent="0.25">
      <c r="A92" s="1244">
        <f>REGV!A92</f>
        <v>2000.1</v>
      </c>
      <c r="B92" s="1242">
        <f>REGV!H92</f>
        <v>26.621593248511672</v>
      </c>
      <c r="C92" s="1242">
        <f>REGV!AI92</f>
        <v>55.449045644247278</v>
      </c>
      <c r="D92" s="824"/>
      <c r="E92" s="819">
        <f t="shared" si="4"/>
        <v>3.2817226627353491</v>
      </c>
      <c r="F92" s="819">
        <f t="shared" si="5"/>
        <v>4.0154645025436153</v>
      </c>
      <c r="G92" s="820"/>
      <c r="H92" s="821">
        <f>[1]OUTM!$C380</f>
        <v>96.162553893282748</v>
      </c>
      <c r="I92" s="819">
        <f t="shared" si="6"/>
        <v>4.5660400292245971</v>
      </c>
      <c r="J92" s="1239">
        <f t="shared" si="7"/>
        <v>2000.4</v>
      </c>
    </row>
    <row r="93" spans="1:10" x14ac:dyDescent="0.25">
      <c r="A93" s="1244">
        <f>REGV!A93</f>
        <v>2000.11</v>
      </c>
      <c r="B93" s="1242">
        <f>REGV!H93</f>
        <v>26.516437382922636</v>
      </c>
      <c r="C93" s="1242">
        <f>REGV!AI93</f>
        <v>58.388331721827036</v>
      </c>
      <c r="D93" s="824"/>
      <c r="E93" s="819">
        <f t="shared" si="4"/>
        <v>3.2777648192997724</v>
      </c>
      <c r="F93" s="819">
        <f t="shared" si="5"/>
        <v>4.0671160705878622</v>
      </c>
      <c r="G93" s="820"/>
      <c r="H93" s="821">
        <f>[1]OUTM!$C381</f>
        <v>96.299923744321916</v>
      </c>
      <c r="I93" s="819">
        <f t="shared" si="6"/>
        <v>4.5674675269483345</v>
      </c>
      <c r="J93" s="1239">
        <f t="shared" si="7"/>
        <v>2000.4</v>
      </c>
    </row>
    <row r="94" spans="1:10" x14ac:dyDescent="0.25">
      <c r="A94" s="1244">
        <f>REGV!A94</f>
        <v>2000.12</v>
      </c>
      <c r="B94" s="1242">
        <f>REGV!H94</f>
        <v>25.4174956466995</v>
      </c>
      <c r="C94" s="1242">
        <f>REGV!AI94</f>
        <v>60.883928942847305</v>
      </c>
      <c r="D94" s="824"/>
      <c r="E94" s="819">
        <f t="shared" si="4"/>
        <v>3.235437741895383</v>
      </c>
      <c r="F94" s="819">
        <f t="shared" si="5"/>
        <v>4.108969247325998</v>
      </c>
      <c r="G94" s="820"/>
      <c r="H94" s="821">
        <f>[1]OUTM!$C382</f>
        <v>96.469223212182314</v>
      </c>
      <c r="I94" s="819">
        <f t="shared" si="6"/>
        <v>4.5692240270321038</v>
      </c>
      <c r="J94" s="1239">
        <f t="shared" si="7"/>
        <v>2000.4</v>
      </c>
    </row>
    <row r="95" spans="1:10" x14ac:dyDescent="0.25">
      <c r="A95" s="1244">
        <f>REGV!A95</f>
        <v>2001.01</v>
      </c>
      <c r="B95" s="1242">
        <f>REGV!H95</f>
        <v>22.152379336276201</v>
      </c>
      <c r="C95" s="1242">
        <f>REGV!AI95</f>
        <v>61.562825736571419</v>
      </c>
      <c r="D95" s="824"/>
      <c r="E95" s="819">
        <f t="shared" si="4"/>
        <v>3.0979449099670857</v>
      </c>
      <c r="F95" s="819">
        <f t="shared" si="5"/>
        <v>4.1200582100707388</v>
      </c>
      <c r="G95" s="820"/>
      <c r="H95" s="821">
        <f>[1]OUTM!$C383</f>
        <v>96.239002867722746</v>
      </c>
      <c r="I95" s="819">
        <f t="shared" si="6"/>
        <v>4.5668347107204248</v>
      </c>
      <c r="J95" s="1239">
        <f t="shared" si="7"/>
        <v>2001.1</v>
      </c>
    </row>
    <row r="96" spans="1:10" x14ac:dyDescent="0.25">
      <c r="A96" s="1244">
        <f>REGV!A96</f>
        <v>2001.02</v>
      </c>
      <c r="B96" s="1242">
        <f>REGV!H96</f>
        <v>19.20605222454143</v>
      </c>
      <c r="C96" s="1242">
        <f>REGV!AI96</f>
        <v>60.735249787229343</v>
      </c>
      <c r="D96" s="824"/>
      <c r="E96" s="819">
        <f t="shared" si="4"/>
        <v>2.9552254493905403</v>
      </c>
      <c r="F96" s="819">
        <f t="shared" si="5"/>
        <v>4.1065242508832078</v>
      </c>
      <c r="G96" s="820"/>
      <c r="H96" s="821">
        <f>[1]OUTM!$C384</f>
        <v>95.773409690485863</v>
      </c>
      <c r="I96" s="819">
        <f t="shared" si="6"/>
        <v>4.5619850858076205</v>
      </c>
      <c r="J96" s="1239">
        <f t="shared" si="7"/>
        <v>2001.1</v>
      </c>
    </row>
    <row r="97" spans="1:10" x14ac:dyDescent="0.25">
      <c r="A97" s="1244">
        <f>REGV!A97</f>
        <v>2001.03</v>
      </c>
      <c r="B97" s="1242">
        <f>REGV!H97</f>
        <v>18.175811116987106</v>
      </c>
      <c r="C97" s="1242">
        <f>REGV!AI97</f>
        <v>59.327592397546894</v>
      </c>
      <c r="D97" s="824"/>
      <c r="E97" s="819">
        <f t="shared" si="4"/>
        <v>2.9000916505936303</v>
      </c>
      <c r="F97" s="819">
        <f t="shared" si="5"/>
        <v>4.0830744995979664</v>
      </c>
      <c r="G97" s="820"/>
      <c r="H97" s="821">
        <f>[1]OUTM!$C385</f>
        <v>95.167429374871631</v>
      </c>
      <c r="I97" s="819">
        <f t="shared" si="6"/>
        <v>4.5556377548428273</v>
      </c>
      <c r="J97" s="1239">
        <f t="shared" si="7"/>
        <v>2001.1</v>
      </c>
    </row>
    <row r="98" spans="1:10" x14ac:dyDescent="0.25">
      <c r="A98" s="1244">
        <f>REGV!A98</f>
        <v>2001.04</v>
      </c>
      <c r="B98" s="1242">
        <f>REGV!H98</f>
        <v>17.905698946086055</v>
      </c>
      <c r="C98" s="1242">
        <f>REGV!AI98</f>
        <v>59.027565585464188</v>
      </c>
      <c r="D98" s="824"/>
      <c r="E98" s="819">
        <f t="shared" si="4"/>
        <v>2.8851190390518622</v>
      </c>
      <c r="F98" s="819">
        <f t="shared" si="5"/>
        <v>4.0780045481085159</v>
      </c>
      <c r="G98" s="820"/>
      <c r="H98" s="821">
        <f>[1]OUTM!$C386</f>
        <v>94.743811710024019</v>
      </c>
      <c r="I98" s="819">
        <f t="shared" si="6"/>
        <v>4.5511765300620732</v>
      </c>
      <c r="J98" s="1239">
        <f t="shared" si="7"/>
        <v>2001.2</v>
      </c>
    </row>
    <row r="99" spans="1:10" x14ac:dyDescent="0.25">
      <c r="A99" s="1244">
        <f>REGV!A99</f>
        <v>2001.05</v>
      </c>
      <c r="B99" s="1242">
        <f>REGV!H99</f>
        <v>17.522978524378207</v>
      </c>
      <c r="C99" s="1242">
        <f>REGV!AI99</f>
        <v>56.193623437461554</v>
      </c>
      <c r="D99" s="824"/>
      <c r="E99" s="819">
        <f t="shared" si="4"/>
        <v>2.8635130781578888</v>
      </c>
      <c r="F99" s="819">
        <f t="shared" si="5"/>
        <v>4.0288032884954736</v>
      </c>
      <c r="G99" s="820"/>
      <c r="H99" s="821">
        <f>[1]OUTM!$C387</f>
        <v>94.435716139473158</v>
      </c>
      <c r="I99" s="819">
        <f t="shared" si="6"/>
        <v>4.5479193505306421</v>
      </c>
      <c r="J99" s="1239">
        <f t="shared" si="7"/>
        <v>2001.2</v>
      </c>
    </row>
    <row r="100" spans="1:10" x14ac:dyDescent="0.25">
      <c r="A100" s="1244">
        <f>REGV!A100</f>
        <v>2001.06</v>
      </c>
      <c r="B100" s="1242">
        <f>REGV!H100</f>
        <v>17.397353972009721</v>
      </c>
      <c r="C100" s="1242">
        <f>REGV!AI100</f>
        <v>51.413018561068327</v>
      </c>
      <c r="D100" s="824"/>
      <c r="E100" s="819">
        <f t="shared" si="4"/>
        <v>2.8563181240824274</v>
      </c>
      <c r="F100" s="819">
        <f t="shared" si="5"/>
        <v>3.9398914197895243</v>
      </c>
      <c r="G100" s="820"/>
      <c r="H100" s="821">
        <f>[1]OUTM!$C388</f>
        <v>93.929089147887581</v>
      </c>
      <c r="I100" s="819">
        <f t="shared" si="6"/>
        <v>4.5425401268220442</v>
      </c>
      <c r="J100" s="1239">
        <f t="shared" si="7"/>
        <v>2001.2</v>
      </c>
    </row>
    <row r="101" spans="1:10" x14ac:dyDescent="0.25">
      <c r="A101" s="1244">
        <f>REGV!A101</f>
        <v>2001.07</v>
      </c>
      <c r="B101" s="1242">
        <f>REGV!H101</f>
        <v>17.448639512512603</v>
      </c>
      <c r="C101" s="1242">
        <f>REGV!AI101</f>
        <v>49.429995994818924</v>
      </c>
      <c r="D101" s="824"/>
      <c r="E101" s="819">
        <f t="shared" si="4"/>
        <v>2.8592616807100244</v>
      </c>
      <c r="F101" s="819">
        <f t="shared" si="5"/>
        <v>3.9005574462915313</v>
      </c>
      <c r="G101" s="820"/>
      <c r="H101" s="821">
        <f>[1]OUTM!$C389</f>
        <v>92.9840629298359</v>
      </c>
      <c r="I101" s="819">
        <f t="shared" si="6"/>
        <v>4.5324281121225152</v>
      </c>
      <c r="J101" s="1239">
        <f t="shared" si="7"/>
        <v>2001.3</v>
      </c>
    </row>
    <row r="102" spans="1:10" x14ac:dyDescent="0.25">
      <c r="A102" s="1244">
        <f>REGV!A102</f>
        <v>2001.08</v>
      </c>
      <c r="B102" s="1242">
        <f>REGV!H102</f>
        <v>16.70151585527142</v>
      </c>
      <c r="C102" s="1242">
        <f>REGV!AI102</f>
        <v>49.780540220165463</v>
      </c>
      <c r="D102" s="824"/>
      <c r="E102" s="819">
        <f t="shared" si="4"/>
        <v>2.8154994850801143</v>
      </c>
      <c r="F102" s="819">
        <f t="shared" si="5"/>
        <v>3.9076241490333432</v>
      </c>
      <c r="G102" s="820"/>
      <c r="H102" s="821">
        <f>[1]OUTM!$C390</f>
        <v>91.811262351246242</v>
      </c>
      <c r="I102" s="819">
        <f t="shared" si="6"/>
        <v>4.519734973666206</v>
      </c>
      <c r="J102" s="1239">
        <f t="shared" si="7"/>
        <v>2001.3</v>
      </c>
    </row>
    <row r="103" spans="1:10" x14ac:dyDescent="0.25">
      <c r="A103" s="1244">
        <f>REGV!A103</f>
        <v>2001.09</v>
      </c>
      <c r="B103" s="1242">
        <f>REGV!H103</f>
        <v>15.475211285842871</v>
      </c>
      <c r="C103" s="1242">
        <f>REGV!AI103</f>
        <v>49.308067892855263</v>
      </c>
      <c r="D103" s="824"/>
      <c r="E103" s="819">
        <f t="shared" si="4"/>
        <v>2.7392394718437134</v>
      </c>
      <c r="F103" s="819">
        <f t="shared" si="5"/>
        <v>3.8980877166019146</v>
      </c>
      <c r="G103" s="820"/>
      <c r="H103" s="821">
        <f>[1]OUTM!$C391</f>
        <v>90.442722991204747</v>
      </c>
      <c r="I103" s="819">
        <f t="shared" si="6"/>
        <v>4.504716755218408</v>
      </c>
      <c r="J103" s="1239">
        <f t="shared" si="7"/>
        <v>2001.3</v>
      </c>
    </row>
    <row r="104" spans="1:10" x14ac:dyDescent="0.25">
      <c r="A104" s="1244">
        <f>REGV!A104</f>
        <v>2001.1</v>
      </c>
      <c r="B104" s="1242">
        <f>REGV!H104</f>
        <v>14.563409640167372</v>
      </c>
      <c r="C104" s="1242">
        <f>REGV!AI104</f>
        <v>47.163943515027213</v>
      </c>
      <c r="D104" s="824"/>
      <c r="E104" s="819">
        <f t="shared" si="4"/>
        <v>2.6785121939359393</v>
      </c>
      <c r="F104" s="819">
        <f t="shared" si="5"/>
        <v>3.8536296920847386</v>
      </c>
      <c r="G104" s="820"/>
      <c r="H104" s="821">
        <f>[1]OUTM!$C392</f>
        <v>89.199663239834038</v>
      </c>
      <c r="I104" s="819">
        <f t="shared" si="6"/>
        <v>4.4908772642406536</v>
      </c>
      <c r="J104" s="1239">
        <f t="shared" si="7"/>
        <v>2001.4</v>
      </c>
    </row>
    <row r="105" spans="1:10" x14ac:dyDescent="0.25">
      <c r="A105" s="1244">
        <f>REGV!A105</f>
        <v>2001.11</v>
      </c>
      <c r="B105" s="1242">
        <f>REGV!H105</f>
        <v>13.650270965368467</v>
      </c>
      <c r="C105" s="1242">
        <f>REGV!AI105</f>
        <v>43.829800567613262</v>
      </c>
      <c r="D105" s="824"/>
      <c r="E105" s="819">
        <f t="shared" si="4"/>
        <v>2.6137593723766863</v>
      </c>
      <c r="F105" s="819">
        <f t="shared" si="5"/>
        <v>3.7803139642860577</v>
      </c>
      <c r="G105" s="820"/>
      <c r="H105" s="821">
        <f>[1]OUTM!$C393</f>
        <v>87.782899725964839</v>
      </c>
      <c r="I105" s="819">
        <f t="shared" si="6"/>
        <v>4.4748667177309365</v>
      </c>
      <c r="J105" s="1239">
        <f t="shared" si="7"/>
        <v>2001.4</v>
      </c>
    </row>
    <row r="106" spans="1:10" x14ac:dyDescent="0.25">
      <c r="A106" s="1244">
        <f>REGV!A106</f>
        <v>2001.12</v>
      </c>
      <c r="B106" s="1242">
        <f>REGV!H106</f>
        <v>12.472291148854417</v>
      </c>
      <c r="C106" s="1242">
        <f>REGV!AI106</f>
        <v>40.753877619413458</v>
      </c>
      <c r="D106" s="824"/>
      <c r="E106" s="819">
        <f t="shared" si="4"/>
        <v>2.5235094756823639</v>
      </c>
      <c r="F106" s="819">
        <f t="shared" si="5"/>
        <v>3.7075509914644225</v>
      </c>
      <c r="G106" s="820"/>
      <c r="H106" s="821">
        <f>[1]OUTM!$C394</f>
        <v>86.289771750795467</v>
      </c>
      <c r="I106" s="819">
        <f t="shared" si="6"/>
        <v>4.4577110713758605</v>
      </c>
      <c r="J106" s="1239">
        <f t="shared" si="7"/>
        <v>2001.4</v>
      </c>
    </row>
    <row r="107" spans="1:10" x14ac:dyDescent="0.25">
      <c r="A107" s="1244">
        <f>REGV!A107</f>
        <v>2002.01</v>
      </c>
      <c r="B107" s="1242">
        <f>REGV!H107</f>
        <v>11.458000210797936</v>
      </c>
      <c r="C107" s="1242">
        <f>REGV!AI107</f>
        <v>39.777922748973573</v>
      </c>
      <c r="D107" s="824">
        <f>REGV!$BJ107</f>
        <v>239.91196426585671</v>
      </c>
      <c r="E107" s="819">
        <f t="shared" si="4"/>
        <v>2.4386881943838317</v>
      </c>
      <c r="F107" s="819">
        <f t="shared" si="5"/>
        <v>3.6833120535851083</v>
      </c>
      <c r="G107" s="820">
        <f>LN(OUTM!D107)</f>
        <v>5.4802720404897771</v>
      </c>
      <c r="H107" s="821">
        <f>[1]OUTM!$C395</f>
        <v>84.631927883853763</v>
      </c>
      <c r="I107" s="819">
        <f t="shared" si="6"/>
        <v>4.4383115935697068</v>
      </c>
      <c r="J107" s="1239">
        <f t="shared" si="7"/>
        <v>2002.1</v>
      </c>
    </row>
    <row r="108" spans="1:10" x14ac:dyDescent="0.25">
      <c r="A108" s="1244">
        <f>REGV!A108</f>
        <v>2002.02</v>
      </c>
      <c r="B108" s="1242">
        <f>REGV!H108</f>
        <v>10.845146868263134</v>
      </c>
      <c r="C108" s="1242">
        <f>REGV!AI108</f>
        <v>40.869778716937539</v>
      </c>
      <c r="D108" s="824">
        <f>REGV!$BJ108</f>
        <v>275.42751471380922</v>
      </c>
      <c r="E108" s="819">
        <f t="shared" si="4"/>
        <v>2.3837176866733665</v>
      </c>
      <c r="F108" s="819">
        <f t="shared" si="5"/>
        <v>3.7103908832463226</v>
      </c>
      <c r="G108" s="820">
        <f>LN(OUTM!D108)</f>
        <v>5.6183244894878301</v>
      </c>
      <c r="H108" s="821">
        <f>[1]OUTM!$C396</f>
        <v>83.301606222352646</v>
      </c>
      <c r="I108" s="819">
        <f t="shared" si="6"/>
        <v>4.4224678313680785</v>
      </c>
      <c r="J108" s="1239">
        <f t="shared" si="7"/>
        <v>2002.1</v>
      </c>
    </row>
    <row r="109" spans="1:10" x14ac:dyDescent="0.25">
      <c r="A109" s="1244">
        <f>REGV!A109</f>
        <v>2002.03</v>
      </c>
      <c r="B109" s="1242">
        <f>REGV!H109</f>
        <v>10.797701018894703</v>
      </c>
      <c r="C109" s="1242">
        <f>REGV!AI109</f>
        <v>42.851129443012809</v>
      </c>
      <c r="D109" s="824">
        <f>REGV!$BJ109</f>
        <v>321.90594827914344</v>
      </c>
      <c r="E109" s="819">
        <f t="shared" si="4"/>
        <v>2.3793332428495724</v>
      </c>
      <c r="F109" s="819">
        <f t="shared" si="5"/>
        <v>3.7577320027597305</v>
      </c>
      <c r="G109" s="820">
        <f>LN(OUTM!D109)</f>
        <v>5.7742594167893415</v>
      </c>
      <c r="H109" s="821">
        <f>[1]OUTM!$C397</f>
        <v>82.393481023847201</v>
      </c>
      <c r="I109" s="819">
        <f t="shared" si="6"/>
        <v>4.4115063199975033</v>
      </c>
      <c r="J109" s="1239">
        <f t="shared" si="7"/>
        <v>2002.1</v>
      </c>
    </row>
    <row r="110" spans="1:10" x14ac:dyDescent="0.25">
      <c r="A110" s="1244">
        <f>REGV!A110</f>
        <v>2002.04</v>
      </c>
      <c r="B110" s="1242">
        <f>REGV!H110</f>
        <v>10.713705705925726</v>
      </c>
      <c r="C110" s="1242">
        <f>REGV!AI110</f>
        <v>44.269596605485283</v>
      </c>
      <c r="D110" s="824">
        <f>REGV!$BJ110</f>
        <v>369.87897890094763</v>
      </c>
      <c r="E110" s="819">
        <f t="shared" si="4"/>
        <v>2.3715238289020943</v>
      </c>
      <c r="F110" s="819">
        <f t="shared" si="5"/>
        <v>3.7902981345607962</v>
      </c>
      <c r="G110" s="820">
        <f>LN(OUTM!D110)</f>
        <v>5.9131758680831217</v>
      </c>
      <c r="H110" s="821">
        <f>[1]OUTM!$C398</f>
        <v>81.956414058064965</v>
      </c>
      <c r="I110" s="819">
        <f t="shared" si="6"/>
        <v>4.4061875700717241</v>
      </c>
      <c r="J110" s="1239">
        <f t="shared" si="7"/>
        <v>2002.2</v>
      </c>
    </row>
    <row r="111" spans="1:10" x14ac:dyDescent="0.25">
      <c r="A111" s="1244">
        <f>REGV!A111</f>
        <v>2002.05</v>
      </c>
      <c r="B111" s="1242">
        <f>REGV!H111</f>
        <v>9.7659313624340385</v>
      </c>
      <c r="C111" s="1242">
        <f>REGV!AI111</f>
        <v>47.127440745301591</v>
      </c>
      <c r="D111" s="824">
        <f>REGV!$BJ111</f>
        <v>431.08659573925058</v>
      </c>
      <c r="E111" s="819">
        <f t="shared" si="4"/>
        <v>2.2788999373978998</v>
      </c>
      <c r="F111" s="819">
        <f t="shared" si="5"/>
        <v>3.8528554374307107</v>
      </c>
      <c r="G111" s="820">
        <f>LN(OUTM!D111)</f>
        <v>6.066308988110908</v>
      </c>
      <c r="H111" s="821">
        <f>[1]OUTM!$C399</f>
        <v>81.594928058318942</v>
      </c>
      <c r="I111" s="819">
        <f t="shared" si="6"/>
        <v>4.4017671038902355</v>
      </c>
      <c r="J111" s="1239">
        <f t="shared" si="7"/>
        <v>2002.2</v>
      </c>
    </row>
    <row r="112" spans="1:10" x14ac:dyDescent="0.25">
      <c r="A112" s="1244">
        <f>REGV!A112</f>
        <v>2002.06</v>
      </c>
      <c r="B112" s="1242">
        <f>REGV!H112</f>
        <v>8.3535424953158</v>
      </c>
      <c r="C112" s="1242">
        <f>REGV!AI112</f>
        <v>50.286031395887107</v>
      </c>
      <c r="D112" s="824">
        <f>REGV!$BJ112</f>
        <v>501.38177578759138</v>
      </c>
      <c r="E112" s="819">
        <f t="shared" si="4"/>
        <v>2.1226856998298049</v>
      </c>
      <c r="F112" s="819">
        <f t="shared" si="5"/>
        <v>3.9177273326911095</v>
      </c>
      <c r="G112" s="820">
        <f>LN(OUTM!D112)</f>
        <v>6.2173678384094515</v>
      </c>
      <c r="H112" s="821">
        <f>[1]OUTM!$C400</f>
        <v>81.119798380176604</v>
      </c>
      <c r="I112" s="819">
        <f t="shared" si="6"/>
        <v>4.3959270543883129</v>
      </c>
      <c r="J112" s="1239">
        <f t="shared" si="7"/>
        <v>2002.2</v>
      </c>
    </row>
    <row r="113" spans="1:10" x14ac:dyDescent="0.25">
      <c r="A113" s="1244">
        <f>REGV!A113</f>
        <v>2002.07</v>
      </c>
      <c r="B113" s="1242">
        <f>REGV!H113</f>
        <v>7.0921893682319439</v>
      </c>
      <c r="C113" s="1242">
        <f>REGV!AI113</f>
        <v>51.369464939653461</v>
      </c>
      <c r="D113" s="824">
        <f>REGV!$BJ113</f>
        <v>559.95774031771839</v>
      </c>
      <c r="E113" s="819">
        <f t="shared" si="4"/>
        <v>1.9589940895238291</v>
      </c>
      <c r="F113" s="819">
        <f t="shared" si="5"/>
        <v>3.9390439286112944</v>
      </c>
      <c r="G113" s="820">
        <f>LN(OUTM!D113)</f>
        <v>6.3278613171633049</v>
      </c>
      <c r="H113" s="821">
        <f>[1]OUTM!$C401</f>
        <v>80.613156021077344</v>
      </c>
      <c r="I113" s="819">
        <f t="shared" si="6"/>
        <v>4.3896618622606143</v>
      </c>
      <c r="J113" s="1239">
        <f t="shared" si="7"/>
        <v>2002.3</v>
      </c>
    </row>
    <row r="114" spans="1:10" x14ac:dyDescent="0.25">
      <c r="A114" s="1244">
        <f>REGV!A114</f>
        <v>2002.08</v>
      </c>
      <c r="B114" s="1242">
        <f>REGV!H114</f>
        <v>6.2370371647045415</v>
      </c>
      <c r="C114" s="1242">
        <f>REGV!AI114</f>
        <v>53.457816833926366</v>
      </c>
      <c r="D114" s="824">
        <f>REGV!$BJ114</f>
        <v>624.68450917370126</v>
      </c>
      <c r="E114" s="819">
        <f t="shared" si="4"/>
        <v>1.8305052562731525</v>
      </c>
      <c r="F114" s="819">
        <f t="shared" si="5"/>
        <v>3.97889287250179</v>
      </c>
      <c r="G114" s="820">
        <f>LN(OUTM!D114)</f>
        <v>6.4372467369673219</v>
      </c>
      <c r="H114" s="821">
        <f>[1]OUTM!$C402</f>
        <v>80.414192677820708</v>
      </c>
      <c r="I114" s="819">
        <f t="shared" si="6"/>
        <v>4.3871906864496086</v>
      </c>
      <c r="J114" s="1239">
        <f t="shared" si="7"/>
        <v>2002.3</v>
      </c>
    </row>
    <row r="115" spans="1:10" x14ac:dyDescent="0.25">
      <c r="A115" s="1244">
        <f>REGV!A115</f>
        <v>2002.09</v>
      </c>
      <c r="B115" s="1242">
        <f>REGV!H115</f>
        <v>5.9772456250935333</v>
      </c>
      <c r="C115" s="1242">
        <f>REGV!AI115</f>
        <v>56.460282739515925</v>
      </c>
      <c r="D115" s="824">
        <f>REGV!$BJ115</f>
        <v>681.16665273223543</v>
      </c>
      <c r="E115" s="819">
        <f t="shared" si="4"/>
        <v>1.7879598640443397</v>
      </c>
      <c r="F115" s="819">
        <f t="shared" si="5"/>
        <v>4.0335374305973586</v>
      </c>
      <c r="G115" s="820">
        <f>LN(OUTM!D115)</f>
        <v>6.5238069938795089</v>
      </c>
      <c r="H115" s="821">
        <f>[1]OUTM!$C403</f>
        <v>80.522276648634985</v>
      </c>
      <c r="I115" s="819">
        <f t="shared" si="6"/>
        <v>4.3885338746967051</v>
      </c>
      <c r="J115" s="1239">
        <f t="shared" si="7"/>
        <v>2002.3</v>
      </c>
    </row>
    <row r="116" spans="1:10" x14ac:dyDescent="0.25">
      <c r="A116" s="1244">
        <f>REGV!A116</f>
        <v>2002.1</v>
      </c>
      <c r="B116" s="1242">
        <f>REGV!H116</f>
        <v>6.0709998811131785</v>
      </c>
      <c r="C116" s="1242">
        <f>REGV!AI116</f>
        <v>57.323411004097402</v>
      </c>
      <c r="D116" s="824">
        <f>REGV!$BJ116</f>
        <v>719.24293076431525</v>
      </c>
      <c r="E116" s="819">
        <f t="shared" si="4"/>
        <v>1.8035233165655558</v>
      </c>
      <c r="F116" s="819">
        <f t="shared" si="5"/>
        <v>4.0487091092860394</v>
      </c>
      <c r="G116" s="820">
        <f>LN(OUTM!D116)</f>
        <v>6.5781991737623136</v>
      </c>
      <c r="H116" s="821">
        <f>[1]OUTM!$C404</f>
        <v>81.005576361435928</v>
      </c>
      <c r="I116" s="819">
        <f t="shared" si="6"/>
        <v>4.394517996271146</v>
      </c>
      <c r="J116" s="1239">
        <f t="shared" si="7"/>
        <v>2002.4</v>
      </c>
    </row>
    <row r="117" spans="1:10" x14ac:dyDescent="0.25">
      <c r="A117" s="1244">
        <f>REGV!A117</f>
        <v>2002.11</v>
      </c>
      <c r="B117" s="1242">
        <f>REGV!H117</f>
        <v>6.3039317490254279</v>
      </c>
      <c r="C117" s="1242">
        <f>REGV!AI117</f>
        <v>58.376456053129395</v>
      </c>
      <c r="D117" s="824">
        <f>REGV!$BJ117</f>
        <v>767.13034886548576</v>
      </c>
      <c r="E117" s="819">
        <f t="shared" si="4"/>
        <v>1.8411735258829831</v>
      </c>
      <c r="F117" s="819">
        <f t="shared" si="5"/>
        <v>4.0669126587722815</v>
      </c>
      <c r="G117" s="820">
        <f>LN(OUTM!D117)</f>
        <v>6.6426567332976107</v>
      </c>
      <c r="H117" s="821">
        <f>[1]OUTM!$C405</f>
        <v>81.817284459010921</v>
      </c>
      <c r="I117" s="819">
        <f t="shared" si="6"/>
        <v>4.4044885227425947</v>
      </c>
      <c r="J117" s="1239">
        <f t="shared" si="7"/>
        <v>2002.4</v>
      </c>
    </row>
    <row r="118" spans="1:10" x14ac:dyDescent="0.25">
      <c r="A118" s="1244">
        <f>REGV!A118</f>
        <v>2002.12</v>
      </c>
      <c r="B118" s="1242">
        <f>REGV!H118</f>
        <v>7.0017961219627001</v>
      </c>
      <c r="C118" s="1242">
        <f>REGV!AI118</f>
        <v>61.883497565696267</v>
      </c>
      <c r="D118" s="824">
        <f>REGV!$BJ118</f>
        <v>795.26659414481855</v>
      </c>
      <c r="E118" s="819">
        <f t="shared" si="4"/>
        <v>1.9461667049938383</v>
      </c>
      <c r="F118" s="819">
        <f t="shared" si="5"/>
        <v>4.1252535458544406</v>
      </c>
      <c r="G118" s="820">
        <f>LN(OUTM!D118)</f>
        <v>6.6786773969878697</v>
      </c>
      <c r="H118" s="821">
        <f>[1]OUTM!$C406</f>
        <v>82.658870134015032</v>
      </c>
      <c r="I118" s="819">
        <f t="shared" si="6"/>
        <v>4.4147221401541525</v>
      </c>
      <c r="J118" s="1239">
        <f t="shared" si="7"/>
        <v>2002.4</v>
      </c>
    </row>
    <row r="119" spans="1:10" x14ac:dyDescent="0.25">
      <c r="A119" s="1244">
        <f>REGV!A119</f>
        <v>2003.01</v>
      </c>
      <c r="B119" s="1242">
        <f>REGV!H119</f>
        <v>7.8051935257235119</v>
      </c>
      <c r="C119" s="1242">
        <f>REGV!AI119</f>
        <v>63.619451586348987</v>
      </c>
      <c r="D119" s="824">
        <f>REGV!$BJ119</f>
        <v>800.95002440021869</v>
      </c>
      <c r="E119" s="819">
        <f t="shared" si="4"/>
        <v>2.0547893487559037</v>
      </c>
      <c r="F119" s="819">
        <f t="shared" si="5"/>
        <v>4.1529192661384338</v>
      </c>
      <c r="G119" s="820">
        <f>LN(OUTM!D119)</f>
        <v>6.6857985536115896</v>
      </c>
      <c r="H119" s="821">
        <f>[1]OUTM!$C407</f>
        <v>83.23985221557831</v>
      </c>
      <c r="I119" s="819">
        <f t="shared" si="6"/>
        <v>4.421726226122348</v>
      </c>
      <c r="J119" s="1239">
        <f t="shared" si="7"/>
        <v>2003.1</v>
      </c>
    </row>
    <row r="120" spans="1:10" x14ac:dyDescent="0.25">
      <c r="A120" s="1244">
        <f>REGV!A120</f>
        <v>2003.02</v>
      </c>
      <c r="B120" s="1242">
        <f>REGV!H120</f>
        <v>8.0157409229805605</v>
      </c>
      <c r="C120" s="1242">
        <f>REGV!AI120</f>
        <v>63.005079937380344</v>
      </c>
      <c r="D120" s="824">
        <f>REGV!$BJ120</f>
        <v>841.22627750691436</v>
      </c>
      <c r="E120" s="819">
        <f t="shared" si="4"/>
        <v>2.0814072238327519</v>
      </c>
      <c r="F120" s="819">
        <f t="shared" si="5"/>
        <v>4.1432153570674641</v>
      </c>
      <c r="G120" s="820">
        <f>LN(OUTM!D120)</f>
        <v>6.7348606814610852</v>
      </c>
      <c r="H120" s="821">
        <f>[1]OUTM!$C408</f>
        <v>83.948524267033676</v>
      </c>
      <c r="I120" s="819">
        <f t="shared" si="6"/>
        <v>4.4302038046559238</v>
      </c>
      <c r="J120" s="1239">
        <f t="shared" si="7"/>
        <v>2003.1</v>
      </c>
    </row>
    <row r="121" spans="1:10" x14ac:dyDescent="0.25">
      <c r="A121" s="1244">
        <f>REGV!A121</f>
        <v>2003.03</v>
      </c>
      <c r="B121" s="1242">
        <f>REGV!H121</f>
        <v>8.2601488286951223</v>
      </c>
      <c r="C121" s="1242">
        <f>REGV!AI121</f>
        <v>63.994323330918739</v>
      </c>
      <c r="D121" s="824">
        <f>REGV!$BJ121</f>
        <v>902.14287794932147</v>
      </c>
      <c r="E121" s="819">
        <f t="shared" si="4"/>
        <v>2.1114426053723951</v>
      </c>
      <c r="F121" s="819">
        <f t="shared" si="5"/>
        <v>4.158794381471381</v>
      </c>
      <c r="G121" s="820">
        <f>LN(OUTM!D121)</f>
        <v>6.8047729087926587</v>
      </c>
      <c r="H121" s="821">
        <f>[1]OUTM!$C409</f>
        <v>84.670183939331622</v>
      </c>
      <c r="I121" s="819">
        <f t="shared" si="6"/>
        <v>4.4387635200780879</v>
      </c>
      <c r="J121" s="1239">
        <f t="shared" si="7"/>
        <v>2003.1</v>
      </c>
    </row>
    <row r="122" spans="1:10" x14ac:dyDescent="0.25">
      <c r="A122" s="1244">
        <f>REGV!A122</f>
        <v>2003.04</v>
      </c>
      <c r="B122" s="1242">
        <f>REGV!H122</f>
        <v>9.2661337055560367</v>
      </c>
      <c r="C122" s="1242">
        <f>REGV!AI122</f>
        <v>65.255764976312207</v>
      </c>
      <c r="D122" s="824">
        <f>REGV!$BJ122</f>
        <v>950.21204641600013</v>
      </c>
      <c r="E122" s="819">
        <f t="shared" si="4"/>
        <v>2.2263662165855833</v>
      </c>
      <c r="F122" s="819">
        <f t="shared" si="5"/>
        <v>4.1783143944273737</v>
      </c>
      <c r="G122" s="820">
        <f>LN(OUTM!D122)</f>
        <v>6.8566851664413493</v>
      </c>
      <c r="H122" s="821">
        <f>[1]OUTM!$C410</f>
        <v>85.772601078575534</v>
      </c>
      <c r="I122" s="819">
        <f t="shared" si="6"/>
        <v>4.4516996207471813</v>
      </c>
      <c r="J122" s="1239">
        <f t="shared" si="7"/>
        <v>2003.2</v>
      </c>
    </row>
    <row r="123" spans="1:10" x14ac:dyDescent="0.25">
      <c r="A123" s="1244">
        <f>REGV!A123</f>
        <v>2003.05</v>
      </c>
      <c r="B123" s="1242">
        <f>REGV!H123</f>
        <v>10.643818897007597</v>
      </c>
      <c r="C123" s="1242">
        <f>REGV!AI123</f>
        <v>65.731899168091459</v>
      </c>
      <c r="D123" s="824">
        <f>REGV!$BJ123</f>
        <v>1007.197359604068</v>
      </c>
      <c r="E123" s="819">
        <f t="shared" si="4"/>
        <v>2.3649793384092126</v>
      </c>
      <c r="F123" s="819">
        <f t="shared" si="5"/>
        <v>4.1855843353327682</v>
      </c>
      <c r="G123" s="820">
        <f>LN(OUTM!D123)</f>
        <v>6.9149268612057204</v>
      </c>
      <c r="H123" s="821">
        <f>[1]OUTM!$C411</f>
        <v>86.778153472741863</v>
      </c>
      <c r="I123" s="819">
        <f t="shared" si="6"/>
        <v>4.4633549018854861</v>
      </c>
      <c r="J123" s="1239">
        <f t="shared" si="7"/>
        <v>2003.2</v>
      </c>
    </row>
    <row r="124" spans="1:10" x14ac:dyDescent="0.25">
      <c r="A124" s="1244">
        <f>REGV!A124</f>
        <v>2003.06</v>
      </c>
      <c r="B124" s="1242">
        <f>REGV!H124</f>
        <v>11.847748381283552</v>
      </c>
      <c r="C124" s="1242">
        <f>REGV!AI124</f>
        <v>67.612743401749952</v>
      </c>
      <c r="D124" s="824">
        <f>REGV!$BJ124</f>
        <v>1061.9948198947377</v>
      </c>
      <c r="E124" s="819">
        <f t="shared" si="4"/>
        <v>2.4721378395086839</v>
      </c>
      <c r="F124" s="819">
        <f t="shared" si="5"/>
        <v>4.2137964771429965</v>
      </c>
      <c r="G124" s="820">
        <f>LN(OUTM!D124)</f>
        <v>6.9679043241014176</v>
      </c>
      <c r="H124" s="821">
        <f>[1]OUTM!$C412</f>
        <v>87.906900006981488</v>
      </c>
      <c r="I124" s="819">
        <f t="shared" si="6"/>
        <v>4.4762782999832362</v>
      </c>
      <c r="J124" s="1239">
        <f t="shared" si="7"/>
        <v>2003.2</v>
      </c>
    </row>
    <row r="125" spans="1:10" x14ac:dyDescent="0.25">
      <c r="A125" s="1244">
        <f>REGV!A125</f>
        <v>2003.07</v>
      </c>
      <c r="B125" s="1242">
        <f>REGV!H125</f>
        <v>12.888056174108451</v>
      </c>
      <c r="C125" s="1242">
        <f>REGV!AI125</f>
        <v>68.885498236429399</v>
      </c>
      <c r="D125" s="824">
        <f>REGV!$BJ125</f>
        <v>1116.4994922966412</v>
      </c>
      <c r="E125" s="819">
        <f t="shared" si="4"/>
        <v>2.5563010045017704</v>
      </c>
      <c r="F125" s="819">
        <f t="shared" si="5"/>
        <v>4.2324456803430106</v>
      </c>
      <c r="G125" s="820">
        <f>LN(OUTM!D125)</f>
        <v>7.0179536165525152</v>
      </c>
      <c r="H125" s="821">
        <f>[1]OUTM!$C413</f>
        <v>88.770097265734051</v>
      </c>
      <c r="I125" s="819">
        <f t="shared" si="6"/>
        <v>4.4860498507846414</v>
      </c>
      <c r="J125" s="1239">
        <f t="shared" si="7"/>
        <v>2003.3</v>
      </c>
    </row>
    <row r="126" spans="1:10" x14ac:dyDescent="0.25">
      <c r="A126" s="1244">
        <f>REGV!A126</f>
        <v>2003.08</v>
      </c>
      <c r="B126" s="1242">
        <f>REGV!H126</f>
        <v>14.012669321664774</v>
      </c>
      <c r="C126" s="1242">
        <f>REGV!AI126</f>
        <v>67.436122105475164</v>
      </c>
      <c r="D126" s="824">
        <f>REGV!$BJ126</f>
        <v>1182.8637130174911</v>
      </c>
      <c r="E126" s="819">
        <f t="shared" si="4"/>
        <v>2.6399618719409563</v>
      </c>
      <c r="F126" s="819">
        <f t="shared" si="5"/>
        <v>4.2111808106387176</v>
      </c>
      <c r="G126" s="820">
        <f>LN(OUTM!D126)</f>
        <v>7.0756936527919523</v>
      </c>
      <c r="H126" s="821">
        <f>[1]OUTM!$C414</f>
        <v>89.672176390429087</v>
      </c>
      <c r="I126" s="819">
        <f t="shared" si="6"/>
        <v>4.4961605357793664</v>
      </c>
      <c r="J126" s="1239">
        <f t="shared" si="7"/>
        <v>2003.3</v>
      </c>
    </row>
    <row r="127" spans="1:10" x14ac:dyDescent="0.25">
      <c r="A127" s="1244">
        <f>REGV!A127</f>
        <v>2003.09</v>
      </c>
      <c r="B127" s="1242">
        <f>REGV!H127</f>
        <v>15.459878972163217</v>
      </c>
      <c r="C127" s="1242">
        <f>REGV!AI127</f>
        <v>67.45709670038768</v>
      </c>
      <c r="D127" s="824">
        <f>REGV!$BJ127</f>
        <v>1220.4375832626024</v>
      </c>
      <c r="E127" s="819">
        <f t="shared" si="4"/>
        <v>2.7382482146786473</v>
      </c>
      <c r="F127" s="819">
        <f t="shared" si="5"/>
        <v>4.2114917913576475</v>
      </c>
      <c r="G127" s="820">
        <f>LN(OUTM!D127)</f>
        <v>7.106964748224283</v>
      </c>
      <c r="H127" s="821">
        <f>[1]OUTM!$C415</f>
        <v>90.710250002619233</v>
      </c>
      <c r="I127" s="819">
        <f t="shared" si="6"/>
        <v>4.5076703606876478</v>
      </c>
      <c r="J127" s="1239">
        <f t="shared" si="7"/>
        <v>2003.3</v>
      </c>
    </row>
    <row r="128" spans="1:10" x14ac:dyDescent="0.25">
      <c r="A128" s="1244">
        <f>REGV!A128</f>
        <v>2003.1</v>
      </c>
      <c r="B128" s="1242">
        <f>REGV!H128</f>
        <v>16.98645760179862</v>
      </c>
      <c r="C128" s="1242">
        <f>REGV!AI128</f>
        <v>70.919254951206085</v>
      </c>
      <c r="D128" s="824">
        <f>REGV!$BJ128</f>
        <v>1272.9584775287976</v>
      </c>
      <c r="E128" s="819">
        <f t="shared" si="4"/>
        <v>2.8324164149336357</v>
      </c>
      <c r="F128" s="819">
        <f t="shared" si="5"/>
        <v>4.2615419756686768</v>
      </c>
      <c r="G128" s="820">
        <f>LN(OUTM!D128)</f>
        <v>7.1490989802161629</v>
      </c>
      <c r="H128" s="821">
        <f>[1]OUTM!$C416</f>
        <v>92.12475440834433</v>
      </c>
      <c r="I128" s="819">
        <f t="shared" si="6"/>
        <v>4.5231436846535109</v>
      </c>
      <c r="J128" s="1239">
        <f t="shared" si="7"/>
        <v>2003.4</v>
      </c>
    </row>
    <row r="129" spans="1:10" x14ac:dyDescent="0.25">
      <c r="A129" s="1244">
        <f>REGV!A129</f>
        <v>2003.11</v>
      </c>
      <c r="B129" s="1242">
        <f>REGV!H129</f>
        <v>18.179872130690576</v>
      </c>
      <c r="C129" s="1242">
        <f>REGV!AI129</f>
        <v>72.323325793415918</v>
      </c>
      <c r="D129" s="824">
        <f>REGV!$BJ129</f>
        <v>1358.3727044803318</v>
      </c>
      <c r="E129" s="819">
        <f t="shared" si="4"/>
        <v>2.9003150552092278</v>
      </c>
      <c r="F129" s="819">
        <f t="shared" si="5"/>
        <v>4.2811467022142633</v>
      </c>
      <c r="G129" s="820">
        <f>LN(OUTM!D129)</f>
        <v>7.2140427214802951</v>
      </c>
      <c r="H129" s="821">
        <f>[1]OUTM!$C417</f>
        <v>93.467352410780961</v>
      </c>
      <c r="I129" s="819">
        <f t="shared" si="6"/>
        <v>4.5376122032426682</v>
      </c>
      <c r="J129" s="1239">
        <f t="shared" si="7"/>
        <v>2003.4</v>
      </c>
    </row>
    <row r="130" spans="1:10" x14ac:dyDescent="0.25">
      <c r="A130" s="1244">
        <f>REGV!A130</f>
        <v>2003.12</v>
      </c>
      <c r="B130" s="1242">
        <f>REGV!H130</f>
        <v>18.904712175886893</v>
      </c>
      <c r="C130" s="1242">
        <f>REGV!AI130</f>
        <v>70.814852189640035</v>
      </c>
      <c r="D130" s="824">
        <f>REGV!$BJ130</f>
        <v>1434.915093353969</v>
      </c>
      <c r="E130" s="819">
        <f t="shared" si="4"/>
        <v>2.9394112124656595</v>
      </c>
      <c r="F130" s="819">
        <f t="shared" si="5"/>
        <v>4.2600687553894518</v>
      </c>
      <c r="G130" s="820">
        <f>LN(OUTM!D130)</f>
        <v>7.268860958048756</v>
      </c>
      <c r="H130" s="821">
        <f>[1]OUTM!$C418</f>
        <v>94.491993001153418</v>
      </c>
      <c r="I130" s="819">
        <f t="shared" si="6"/>
        <v>4.5485151007633711</v>
      </c>
      <c r="J130" s="1239">
        <f t="shared" si="7"/>
        <v>2003.4</v>
      </c>
    </row>
    <row r="131" spans="1:10" x14ac:dyDescent="0.25">
      <c r="A131" s="1244">
        <f>REGV!A131</f>
        <v>2004.01</v>
      </c>
      <c r="B131" s="1242">
        <f>REGV!H131</f>
        <v>19.770575840820314</v>
      </c>
      <c r="C131" s="1242">
        <f>REGV!AI131</f>
        <v>71.850893967557809</v>
      </c>
      <c r="D131" s="824">
        <f>REGV!$BJ131</f>
        <v>1526.3522022584355</v>
      </c>
      <c r="E131" s="819">
        <f t="shared" si="4"/>
        <v>2.9841947637598758</v>
      </c>
      <c r="F131" s="819">
        <f t="shared" si="5"/>
        <v>4.2745930545848312</v>
      </c>
      <c r="G131" s="820">
        <f>LN(OUTM!D131)</f>
        <v>7.3306359861696837</v>
      </c>
      <c r="H131" s="821">
        <f>[1]OUTM!$C419</f>
        <v>95.440776273859115</v>
      </c>
      <c r="I131" s="819">
        <f t="shared" si="6"/>
        <v>4.5585059113888029</v>
      </c>
      <c r="J131" s="1239">
        <f t="shared" si="7"/>
        <v>2004.1</v>
      </c>
    </row>
    <row r="132" spans="1:10" x14ac:dyDescent="0.25">
      <c r="A132" s="1244">
        <f>REGV!A132</f>
        <v>2004.02</v>
      </c>
      <c r="B132" s="1242">
        <f>REGV!H132</f>
        <v>21.484634635822943</v>
      </c>
      <c r="C132" s="1242">
        <f>REGV!AI132</f>
        <v>74.826539033949103</v>
      </c>
      <c r="D132" s="824">
        <f>REGV!$BJ132</f>
        <v>1582.8883238180904</v>
      </c>
      <c r="E132" s="819">
        <f t="shared" si="4"/>
        <v>3.0673380115353734</v>
      </c>
      <c r="F132" s="819">
        <f t="shared" si="5"/>
        <v>4.3151726219729296</v>
      </c>
      <c r="G132" s="820">
        <f>LN(OUTM!D132)</f>
        <v>7.3670065102149893</v>
      </c>
      <c r="H132" s="821">
        <f>[1]OUTM!$C420</f>
        <v>96.40997388199736</v>
      </c>
      <c r="I132" s="819">
        <f t="shared" si="6"/>
        <v>4.5686096597707175</v>
      </c>
      <c r="J132" s="1239">
        <f t="shared" si="7"/>
        <v>2004.1</v>
      </c>
    </row>
    <row r="133" spans="1:10" x14ac:dyDescent="0.25">
      <c r="A133" s="1244">
        <f>REGV!A133</f>
        <v>2004.03</v>
      </c>
      <c r="B133" s="1242">
        <f>REGV!H133</f>
        <v>22.742915650252574</v>
      </c>
      <c r="C133" s="1242">
        <f>REGV!AI133</f>
        <v>75.630045086020843</v>
      </c>
      <c r="D133" s="824">
        <f>REGV!$BJ133</f>
        <v>1572.1119107151108</v>
      </c>
      <c r="E133" s="819">
        <f t="shared" si="4"/>
        <v>3.124253696913017</v>
      </c>
      <c r="F133" s="819">
        <f t="shared" si="5"/>
        <v>4.3258536260071345</v>
      </c>
      <c r="G133" s="820">
        <f>LN(OUTM!D133)</f>
        <v>7.3601751604775973</v>
      </c>
      <c r="H133" s="821">
        <f>[1]OUTM!$C421</f>
        <v>97.319101365092791</v>
      </c>
      <c r="I133" s="819">
        <f t="shared" si="6"/>
        <v>4.5779952840573674</v>
      </c>
      <c r="J133" s="1239">
        <f t="shared" si="7"/>
        <v>2004.1</v>
      </c>
    </row>
    <row r="134" spans="1:10" x14ac:dyDescent="0.25">
      <c r="A134" s="1244">
        <f>REGV!A134</f>
        <v>2004.04</v>
      </c>
      <c r="B134" s="1242">
        <f>REGV!H134</f>
        <v>23.207403477066471</v>
      </c>
      <c r="C134" s="1242">
        <f>REGV!AI134</f>
        <v>76.08796862951111</v>
      </c>
      <c r="D134" s="824">
        <f>REGV!$BJ134</f>
        <v>1568.6566998573521</v>
      </c>
      <c r="E134" s="819">
        <f t="shared" si="4"/>
        <v>3.1444713431565741</v>
      </c>
      <c r="F134" s="819">
        <f t="shared" si="5"/>
        <v>4.3318901528877998</v>
      </c>
      <c r="G134" s="820">
        <f>LN(OUTM!D134)</f>
        <v>7.357974926916917</v>
      </c>
      <c r="H134" s="821">
        <f>[1]OUTM!$C422</f>
        <v>98.123212463089573</v>
      </c>
      <c r="I134" s="819">
        <f t="shared" si="6"/>
        <v>4.5862239589999749</v>
      </c>
      <c r="J134" s="1239">
        <f t="shared" si="7"/>
        <v>2004.2</v>
      </c>
    </row>
    <row r="135" spans="1:10" x14ac:dyDescent="0.25">
      <c r="A135" s="1244">
        <f>REGV!A135</f>
        <v>2004.05</v>
      </c>
      <c r="B135" s="1242">
        <f>REGV!H135</f>
        <v>24.048607488510122</v>
      </c>
      <c r="C135" s="1242">
        <f>REGV!AI135</f>
        <v>76.845424974168026</v>
      </c>
      <c r="D135" s="824">
        <f>REGV!$BJ135</f>
        <v>1559.5049289866629</v>
      </c>
      <c r="E135" s="819">
        <f t="shared" si="4"/>
        <v>3.1800770941898109</v>
      </c>
      <c r="F135" s="819">
        <f t="shared" si="5"/>
        <v>4.3417959363213994</v>
      </c>
      <c r="G135" s="820">
        <f>LN(OUTM!D135)</f>
        <v>7.3521236966627175</v>
      </c>
      <c r="H135" s="821">
        <f>[1]OUTM!$C423</f>
        <v>99.182563313995701</v>
      </c>
      <c r="I135" s="819">
        <f t="shared" si="6"/>
        <v>4.5969622257965366</v>
      </c>
      <c r="J135" s="1239">
        <f t="shared" si="7"/>
        <v>2004.2</v>
      </c>
    </row>
    <row r="136" spans="1:10" x14ac:dyDescent="0.25">
      <c r="A136" s="1244">
        <f>REGV!A136</f>
        <v>2004.06</v>
      </c>
      <c r="B136" s="1242">
        <f>REGV!H136</f>
        <v>25.395847188410983</v>
      </c>
      <c r="C136" s="1242">
        <f>REGV!AI136</f>
        <v>75.823051633047569</v>
      </c>
      <c r="D136" s="824">
        <f>REGV!$BJ136</f>
        <v>1514.7957545305558</v>
      </c>
      <c r="E136" s="819">
        <f t="shared" si="4"/>
        <v>3.2345856641382253</v>
      </c>
      <c r="F136" s="819">
        <f t="shared" si="5"/>
        <v>4.3284023576697974</v>
      </c>
      <c r="G136" s="820">
        <f>LN(OUTM!D136)</f>
        <v>7.3230358933636621</v>
      </c>
      <c r="H136" s="821">
        <f>[1]OUTM!$C424</f>
        <v>100.07153488954739</v>
      </c>
      <c r="I136" s="819">
        <f t="shared" si="6"/>
        <v>4.6058852791434992</v>
      </c>
      <c r="J136" s="1239">
        <f t="shared" si="7"/>
        <v>2004.2</v>
      </c>
    </row>
    <row r="137" spans="1:10" x14ac:dyDescent="0.25">
      <c r="A137" s="1244">
        <f>REGV!A137</f>
        <v>2004.07</v>
      </c>
      <c r="B137" s="1242">
        <f>REGV!H137</f>
        <v>26.947602426239154</v>
      </c>
      <c r="C137" s="1242">
        <f>REGV!AI137</f>
        <v>75.138464493085209</v>
      </c>
      <c r="D137" s="824">
        <f>REGV!$BJ137</f>
        <v>1484.5978583284573</v>
      </c>
      <c r="E137" s="819">
        <f t="shared" si="4"/>
        <v>3.2938943296215819</v>
      </c>
      <c r="F137" s="819">
        <f t="shared" si="5"/>
        <v>4.3193326046573448</v>
      </c>
      <c r="G137" s="820">
        <f>LN(OUTM!D137)</f>
        <v>7.3028992120907699</v>
      </c>
      <c r="H137" s="821">
        <f>[1]OUTM!$C425</f>
        <v>100.68072151030908</v>
      </c>
      <c r="I137" s="819">
        <f t="shared" si="6"/>
        <v>4.6119543366131994</v>
      </c>
      <c r="J137" s="1239">
        <f t="shared" si="7"/>
        <v>2004.3</v>
      </c>
    </row>
    <row r="138" spans="1:10" x14ac:dyDescent="0.25">
      <c r="A138" s="1244">
        <f>REGV!A138</f>
        <v>2004.08</v>
      </c>
      <c r="B138" s="1242">
        <f>REGV!H138</f>
        <v>27.863046046336198</v>
      </c>
      <c r="C138" s="1242">
        <f>REGV!AI138</f>
        <v>77.117855026376347</v>
      </c>
      <c r="D138" s="824">
        <f>REGV!$BJ138</f>
        <v>1461.126067640434</v>
      </c>
      <c r="E138" s="819">
        <f t="shared" si="4"/>
        <v>3.3273012964144759</v>
      </c>
      <c r="F138" s="819">
        <f t="shared" si="5"/>
        <v>4.3453348364608253</v>
      </c>
      <c r="G138" s="820">
        <f>LN(OUTM!D138)</f>
        <v>7.286962696625201</v>
      </c>
      <c r="H138" s="821">
        <f>[1]OUTM!$C426</f>
        <v>101.24332719824018</v>
      </c>
      <c r="I138" s="819">
        <f t="shared" si="6"/>
        <v>4.6175267995999585</v>
      </c>
      <c r="J138" s="1239">
        <f t="shared" si="7"/>
        <v>2004.3</v>
      </c>
    </row>
    <row r="139" spans="1:10" x14ac:dyDescent="0.25">
      <c r="A139" s="1244">
        <f>REGV!A139</f>
        <v>2004.09</v>
      </c>
      <c r="B139" s="1242">
        <f>REGV!H139</f>
        <v>27.754323878024877</v>
      </c>
      <c r="C139" s="1242">
        <f>REGV!AI139</f>
        <v>78.738653317640072</v>
      </c>
      <c r="D139" s="824">
        <f>REGV!$BJ139</f>
        <v>1446.6656110126585</v>
      </c>
      <c r="E139" s="819">
        <f t="shared" ref="E139:E202" si="8">LN(B139)</f>
        <v>3.3233916434788009</v>
      </c>
      <c r="F139" s="819">
        <f t="shared" ref="F139:F202" si="9">LN(C139)</f>
        <v>4.3661341824691586</v>
      </c>
      <c r="G139" s="820">
        <f>LN(OUTM!D139)</f>
        <v>7.2770166087113228</v>
      </c>
      <c r="H139" s="821">
        <f>[1]OUTM!$C427</f>
        <v>101.82893378443957</v>
      </c>
      <c r="I139" s="819">
        <f t="shared" ref="I139:I202" si="10">LN(H139)</f>
        <v>4.6232942855841204</v>
      </c>
      <c r="J139" s="1239">
        <f t="shared" si="7"/>
        <v>2004.3</v>
      </c>
    </row>
    <row r="140" spans="1:10" x14ac:dyDescent="0.25">
      <c r="A140" s="1244">
        <f>REGV!A140</f>
        <v>2004.1</v>
      </c>
      <c r="B140" s="1242">
        <f>REGV!H140</f>
        <v>27.649719434219101</v>
      </c>
      <c r="C140" s="1242">
        <f>REGV!AI140</f>
        <v>77.619466479397985</v>
      </c>
      <c r="D140" s="824">
        <f>REGV!$BJ140</f>
        <v>1433.2044427931201</v>
      </c>
      <c r="E140" s="819">
        <f t="shared" si="8"/>
        <v>3.3196155808723451</v>
      </c>
      <c r="F140" s="819">
        <f t="shared" si="9"/>
        <v>4.3518182524231666</v>
      </c>
      <c r="G140" s="820">
        <f>LN(OUTM!D140)</f>
        <v>7.2676680853374647</v>
      </c>
      <c r="H140" s="821">
        <f>[1]OUTM!$C428</f>
        <v>102.2759373754631</v>
      </c>
      <c r="I140" s="819">
        <f t="shared" si="10"/>
        <v>4.6276744290187617</v>
      </c>
      <c r="J140" s="1239">
        <f t="shared" ref="J140:J203" si="11">INT($A140)+IF(MOD($A140,1)&lt;=0.03,0.1,IF(MOD($A140,1)&lt;=0.06,0.2,IF(MOD($A140,1)&lt;=0.09,0.3,0.4)))</f>
        <v>2004.4</v>
      </c>
    </row>
    <row r="141" spans="1:10" x14ac:dyDescent="0.25">
      <c r="A141" s="1244">
        <f>REGV!A141</f>
        <v>2004.11</v>
      </c>
      <c r="B141" s="1242">
        <f>REGV!H141</f>
        <v>28.278386612062508</v>
      </c>
      <c r="C141" s="1242">
        <f>REGV!AI141</f>
        <v>79.414747105175962</v>
      </c>
      <c r="D141" s="824">
        <f>REGV!$BJ141</f>
        <v>1374.5411833368128</v>
      </c>
      <c r="E141" s="819">
        <f t="shared" si="8"/>
        <v>3.3420977889080916</v>
      </c>
      <c r="F141" s="819">
        <f t="shared" si="9"/>
        <v>4.3746840828102975</v>
      </c>
      <c r="G141" s="820">
        <f>LN(OUTM!D141)</f>
        <v>7.2258752695695412</v>
      </c>
      <c r="H141" s="821">
        <f>[1]OUTM!$C429</f>
        <v>103.06909411084597</v>
      </c>
      <c r="I141" s="819">
        <f t="shared" si="10"/>
        <v>4.6353995799428995</v>
      </c>
      <c r="J141" s="1239">
        <f t="shared" si="11"/>
        <v>2004.4</v>
      </c>
    </row>
    <row r="142" spans="1:10" x14ac:dyDescent="0.25">
      <c r="A142" s="1244">
        <f>REGV!A142</f>
        <v>2004.12</v>
      </c>
      <c r="B142" s="1242">
        <f>REGV!H142</f>
        <v>29.604233853554998</v>
      </c>
      <c r="C142" s="1242">
        <f>REGV!AI142</f>
        <v>82.923038485748478</v>
      </c>
      <c r="D142" s="824">
        <f>REGV!$BJ142</f>
        <v>1343.4220383148772</v>
      </c>
      <c r="E142" s="819">
        <f t="shared" si="8"/>
        <v>3.3879173866944741</v>
      </c>
      <c r="F142" s="819">
        <f t="shared" si="9"/>
        <v>4.417912930477363</v>
      </c>
      <c r="G142" s="820">
        <f>LN(OUTM!D142)</f>
        <v>7.202975397577525</v>
      </c>
      <c r="H142" s="821">
        <f>[1]OUTM!$C430</f>
        <v>104.35482383312022</v>
      </c>
      <c r="I142" s="819">
        <f t="shared" si="10"/>
        <v>4.6477968598924182</v>
      </c>
      <c r="J142" s="1239">
        <f t="shared" si="11"/>
        <v>2004.4</v>
      </c>
    </row>
    <row r="143" spans="1:10" x14ac:dyDescent="0.25">
      <c r="A143" s="1244">
        <f>REGV!A143</f>
        <v>2005.01</v>
      </c>
      <c r="B143" s="1242">
        <f>REGV!H143</f>
        <v>30.883518312685908</v>
      </c>
      <c r="C143" s="1242">
        <f>REGV!AI143</f>
        <v>82.961066145524882</v>
      </c>
      <c r="D143" s="824">
        <f>REGV!$BJ143</f>
        <v>1351.7910020927861</v>
      </c>
      <c r="E143" s="819">
        <f t="shared" si="8"/>
        <v>3.4302226536627818</v>
      </c>
      <c r="F143" s="819">
        <f t="shared" si="9"/>
        <v>4.4183714151589077</v>
      </c>
      <c r="G143" s="820">
        <f>LN(OUTM!D143)</f>
        <v>7.2091856604026345</v>
      </c>
      <c r="H143" s="821">
        <f>[1]OUTM!$C431</f>
        <v>105.60345216649223</v>
      </c>
      <c r="I143" s="819">
        <f t="shared" si="10"/>
        <v>4.6596910617083935</v>
      </c>
      <c r="J143" s="1239">
        <f t="shared" si="11"/>
        <v>2005.1</v>
      </c>
    </row>
    <row r="144" spans="1:10" x14ac:dyDescent="0.25">
      <c r="A144" s="1244">
        <f>REGV!A144</f>
        <v>2005.02</v>
      </c>
      <c r="B144" s="1242">
        <f>REGV!H144</f>
        <v>31.59840880929098</v>
      </c>
      <c r="C144" s="1242">
        <f>REGV!AI144</f>
        <v>83.530476012047629</v>
      </c>
      <c r="D144" s="824">
        <f>REGV!$BJ144</f>
        <v>1322.2361978223657</v>
      </c>
      <c r="E144" s="819">
        <f t="shared" si="8"/>
        <v>3.4531067651886929</v>
      </c>
      <c r="F144" s="819">
        <f t="shared" si="9"/>
        <v>4.4252115474472271</v>
      </c>
      <c r="G144" s="820">
        <f>LN(OUTM!D144)</f>
        <v>7.1870796714891627</v>
      </c>
      <c r="H144" s="821">
        <f>[1]OUTM!$C432</f>
        <v>106.45621139145426</v>
      </c>
      <c r="I144" s="819">
        <f t="shared" si="10"/>
        <v>4.6677337399561436</v>
      </c>
      <c r="J144" s="1239">
        <f t="shared" si="11"/>
        <v>2005.1</v>
      </c>
    </row>
    <row r="145" spans="1:10" x14ac:dyDescent="0.25">
      <c r="A145" s="1244">
        <f>REGV!A145</f>
        <v>2005.03</v>
      </c>
      <c r="B145" s="1242">
        <f>REGV!H145</f>
        <v>31.939546081741156</v>
      </c>
      <c r="C145" s="1242">
        <f>REGV!AI145</f>
        <v>84.036392767709685</v>
      </c>
      <c r="D145" s="824">
        <f>REGV!$BJ145</f>
        <v>1308.9683733961836</v>
      </c>
      <c r="E145" s="819">
        <f t="shared" si="8"/>
        <v>3.4638449310935564</v>
      </c>
      <c r="F145" s="819">
        <f t="shared" si="9"/>
        <v>4.4312499522534683</v>
      </c>
      <c r="G145" s="820">
        <f>LN(OUTM!D145)</f>
        <v>7.1769946047289324</v>
      </c>
      <c r="H145" s="821">
        <f>[1]OUTM!$C433</f>
        <v>107.42209585118093</v>
      </c>
      <c r="I145" s="819">
        <f t="shared" si="10"/>
        <v>4.6767658950967075</v>
      </c>
      <c r="J145" s="1239">
        <f t="shared" si="11"/>
        <v>2005.1</v>
      </c>
    </row>
    <row r="146" spans="1:10" x14ac:dyDescent="0.25">
      <c r="A146" s="1244">
        <f>REGV!A146</f>
        <v>2005.04</v>
      </c>
      <c r="B146" s="1242">
        <f>REGV!H146</f>
        <v>32.174369505138536</v>
      </c>
      <c r="C146" s="1242">
        <f>REGV!AI146</f>
        <v>83.365183752406281</v>
      </c>
      <c r="D146" s="824">
        <f>REGV!$BJ146</f>
        <v>1340.9141696622994</v>
      </c>
      <c r="E146" s="819">
        <f t="shared" si="8"/>
        <v>3.4711701574903002</v>
      </c>
      <c r="F146" s="819">
        <f t="shared" si="9"/>
        <v>4.4232307612012756</v>
      </c>
      <c r="G146" s="820">
        <f>LN(OUTM!D146)</f>
        <v>7.2011068765071879</v>
      </c>
      <c r="H146" s="821">
        <f>[1]OUTM!$C434</f>
        <v>108.27629715981897</v>
      </c>
      <c r="I146" s="819">
        <f t="shared" si="10"/>
        <v>4.6846862672627676</v>
      </c>
      <c r="J146" s="1239">
        <f t="shared" si="11"/>
        <v>2005.2</v>
      </c>
    </row>
    <row r="147" spans="1:10" x14ac:dyDescent="0.25">
      <c r="A147" s="1244">
        <f>REGV!A147</f>
        <v>2005.05</v>
      </c>
      <c r="B147" s="1242">
        <f>REGV!H147</f>
        <v>32.857757450907535</v>
      </c>
      <c r="C147" s="1242">
        <f>REGV!AI147</f>
        <v>84.510187760178098</v>
      </c>
      <c r="D147" s="824">
        <f>REGV!$BJ147</f>
        <v>1357.075087230533</v>
      </c>
      <c r="E147" s="819">
        <f t="shared" si="8"/>
        <v>3.4921878647205657</v>
      </c>
      <c r="F147" s="819">
        <f t="shared" si="9"/>
        <v>4.4368720923049354</v>
      </c>
      <c r="G147" s="820">
        <f>LN(OUTM!D147)</f>
        <v>7.2130869915616183</v>
      </c>
      <c r="H147" s="821">
        <f>[1]OUTM!$C435</f>
        <v>108.90313929489538</v>
      </c>
      <c r="I147" s="819">
        <f t="shared" si="10"/>
        <v>4.6904588568410963</v>
      </c>
      <c r="J147" s="1239">
        <f t="shared" si="11"/>
        <v>2005.2</v>
      </c>
    </row>
    <row r="148" spans="1:10" x14ac:dyDescent="0.25">
      <c r="A148" s="1244">
        <f>REGV!A148</f>
        <v>2005.06</v>
      </c>
      <c r="B148" s="1242">
        <f>REGV!H148</f>
        <v>33.631665806083525</v>
      </c>
      <c r="C148" s="1242">
        <f>REGV!AI148</f>
        <v>85.405664591453757</v>
      </c>
      <c r="D148" s="824">
        <f>REGV!$BJ148</f>
        <v>1392.6252341192244</v>
      </c>
      <c r="E148" s="819">
        <f t="shared" si="8"/>
        <v>3.51546805786126</v>
      </c>
      <c r="F148" s="819">
        <f t="shared" si="9"/>
        <v>4.447412428705479</v>
      </c>
      <c r="G148" s="820">
        <f>LN(OUTM!D148)</f>
        <v>7.2389459024930822</v>
      </c>
      <c r="H148" s="821">
        <f>[1]OUTM!$C436</f>
        <v>109.40664165430127</v>
      </c>
      <c r="I148" s="819">
        <f t="shared" si="10"/>
        <v>4.695071597965053</v>
      </c>
      <c r="J148" s="1239">
        <f t="shared" si="11"/>
        <v>2005.2</v>
      </c>
    </row>
    <row r="149" spans="1:10" x14ac:dyDescent="0.25">
      <c r="A149" s="1244">
        <f>REGV!A149</f>
        <v>2005.07</v>
      </c>
      <c r="B149" s="1242">
        <f>REGV!H149</f>
        <v>33.629156145043623</v>
      </c>
      <c r="C149" s="1242">
        <f>REGV!AI149</f>
        <v>85.245680990708138</v>
      </c>
      <c r="D149" s="824">
        <f>REGV!$BJ149</f>
        <v>1439.9201218379078</v>
      </c>
      <c r="E149" s="819">
        <f t="shared" si="8"/>
        <v>3.5153934331103796</v>
      </c>
      <c r="F149" s="819">
        <f t="shared" si="9"/>
        <v>4.4455374520146265</v>
      </c>
      <c r="G149" s="820">
        <f>LN(OUTM!D149)</f>
        <v>7.2723429200855794</v>
      </c>
      <c r="H149" s="821">
        <f>[1]OUTM!$C437</f>
        <v>110.06575134694627</v>
      </c>
      <c r="I149" s="819">
        <f t="shared" si="10"/>
        <v>4.7010779267350014</v>
      </c>
      <c r="J149" s="1239">
        <f t="shared" si="11"/>
        <v>2005.3</v>
      </c>
    </row>
    <row r="150" spans="1:10" x14ac:dyDescent="0.25">
      <c r="A150" s="1244">
        <f>REGV!A150</f>
        <v>2005.08</v>
      </c>
      <c r="B150" s="1242">
        <f>REGV!H150</f>
        <v>33.494054413800214</v>
      </c>
      <c r="C150" s="1242">
        <f>REGV!AI150</f>
        <v>85.475359240695227</v>
      </c>
      <c r="D150" s="824">
        <f>REGV!$BJ150</f>
        <v>1437.2490203438583</v>
      </c>
      <c r="E150" s="819">
        <f t="shared" si="8"/>
        <v>3.5113679428944806</v>
      </c>
      <c r="F150" s="819">
        <f t="shared" si="9"/>
        <v>4.4482281383910021</v>
      </c>
      <c r="G150" s="820">
        <f>LN(OUTM!D150)</f>
        <v>7.2704861628847013</v>
      </c>
      <c r="H150" s="821">
        <f>[1]OUTM!$C438</f>
        <v>110.96621972416308</v>
      </c>
      <c r="I150" s="819">
        <f t="shared" si="10"/>
        <v>4.7092258281861916</v>
      </c>
      <c r="J150" s="1239">
        <f t="shared" si="11"/>
        <v>2005.3</v>
      </c>
    </row>
    <row r="151" spans="1:10" x14ac:dyDescent="0.25">
      <c r="A151" s="1244">
        <f>REGV!A151</f>
        <v>2005.09</v>
      </c>
      <c r="B151" s="1242">
        <f>REGV!H151</f>
        <v>34.060926665523539</v>
      </c>
      <c r="C151" s="1242">
        <f>REGV!AI151</f>
        <v>87.572840067712107</v>
      </c>
      <c r="D151" s="824">
        <f>REGV!$BJ151</f>
        <v>1451.3517744639653</v>
      </c>
      <c r="E151" s="819">
        <f t="shared" si="8"/>
        <v>3.5281508817206824</v>
      </c>
      <c r="F151" s="819">
        <f t="shared" si="9"/>
        <v>4.4724709049793612</v>
      </c>
      <c r="G151" s="820">
        <f>LN(OUTM!D151)</f>
        <v>7.2802506593827951</v>
      </c>
      <c r="H151" s="821">
        <f>[1]OUTM!$C439</f>
        <v>111.98472536234638</v>
      </c>
      <c r="I151" s="819">
        <f t="shared" si="10"/>
        <v>4.7183624813010665</v>
      </c>
      <c r="J151" s="1239">
        <f t="shared" si="11"/>
        <v>2005.3</v>
      </c>
    </row>
    <row r="152" spans="1:10" x14ac:dyDescent="0.25">
      <c r="A152" s="1244">
        <f>REGV!A152</f>
        <v>2005.1</v>
      </c>
      <c r="B152" s="1242">
        <f>REGV!H152</f>
        <v>34.826985717968554</v>
      </c>
      <c r="C152" s="1242">
        <f>REGV!AI152</f>
        <v>90.542440781016154</v>
      </c>
      <c r="D152" s="824">
        <f>REGV!$BJ152</f>
        <v>1474.1686591684681</v>
      </c>
      <c r="E152" s="819">
        <f t="shared" si="8"/>
        <v>3.5503925379388912</v>
      </c>
      <c r="F152" s="819">
        <f t="shared" si="9"/>
        <v>4.5058186996852747</v>
      </c>
      <c r="G152" s="820">
        <f>LN(OUTM!D152)</f>
        <v>7.2958494889772192</v>
      </c>
      <c r="H152" s="821">
        <f>[1]OUTM!$C440</f>
        <v>113.07494667103542</v>
      </c>
      <c r="I152" s="819">
        <f t="shared" si="10"/>
        <v>4.7280508437390809</v>
      </c>
      <c r="J152" s="1239">
        <f t="shared" si="11"/>
        <v>2005.4</v>
      </c>
    </row>
    <row r="153" spans="1:10" x14ac:dyDescent="0.25">
      <c r="A153" s="1244">
        <f>REGV!A153</f>
        <v>2005.11</v>
      </c>
      <c r="B153" s="1242">
        <f>REGV!H153</f>
        <v>35.653856059910588</v>
      </c>
      <c r="C153" s="1242">
        <f>REGV!AI153</f>
        <v>90.109253076802716</v>
      </c>
      <c r="D153" s="824">
        <f>REGV!$BJ153</f>
        <v>1437.8884090592815</v>
      </c>
      <c r="E153" s="819">
        <f t="shared" si="8"/>
        <v>3.5738573053843292</v>
      </c>
      <c r="F153" s="819">
        <f t="shared" si="9"/>
        <v>4.5010228571969746</v>
      </c>
      <c r="G153" s="820">
        <f>LN(OUTM!D153)</f>
        <v>7.2709309337811634</v>
      </c>
      <c r="H153" s="821">
        <f>[1]OUTM!$C441</f>
        <v>113.99773339960105</v>
      </c>
      <c r="I153" s="819">
        <f t="shared" si="10"/>
        <v>4.7361785657371964</v>
      </c>
      <c r="J153" s="1239">
        <f t="shared" si="11"/>
        <v>2005.4</v>
      </c>
    </row>
    <row r="154" spans="1:10" x14ac:dyDescent="0.25">
      <c r="A154" s="1244">
        <f>REGV!A154</f>
        <v>2005.12</v>
      </c>
      <c r="B154" s="1242">
        <f>REGV!H154</f>
        <v>36.525868991542303</v>
      </c>
      <c r="C154" s="1242">
        <f>REGV!AI154</f>
        <v>90.176074505717139</v>
      </c>
      <c r="D154" s="824">
        <f>REGV!$BJ154</f>
        <v>1387.5351940841724</v>
      </c>
      <c r="E154" s="819">
        <f t="shared" si="8"/>
        <v>3.5980207490455265</v>
      </c>
      <c r="F154" s="819">
        <f t="shared" si="9"/>
        <v>4.501764142501445</v>
      </c>
      <c r="G154" s="820">
        <f>LN(OUTM!D154)</f>
        <v>7.2352842104046102</v>
      </c>
      <c r="H154" s="821">
        <f>[1]OUTM!$C442</f>
        <v>114.7545501966885</v>
      </c>
      <c r="I154" s="819">
        <f t="shared" si="10"/>
        <v>4.7427955012846725</v>
      </c>
      <c r="J154" s="1239">
        <f t="shared" si="11"/>
        <v>2005.4</v>
      </c>
    </row>
    <row r="155" spans="1:10" x14ac:dyDescent="0.25">
      <c r="A155" s="1244">
        <f>REGV!A155</f>
        <v>2006.01</v>
      </c>
      <c r="B155" s="1242">
        <f>REGV!H155</f>
        <v>37.119863567934807</v>
      </c>
      <c r="C155" s="1242">
        <f>REGV!AI155</f>
        <v>94.308391750417726</v>
      </c>
      <c r="D155" s="824">
        <f>REGV!$BJ155</f>
        <v>1343.0955038506731</v>
      </c>
      <c r="E155" s="819">
        <f t="shared" si="8"/>
        <v>3.6141522324784545</v>
      </c>
      <c r="F155" s="819">
        <f t="shared" si="9"/>
        <v>4.546570175610241</v>
      </c>
      <c r="G155" s="820">
        <f>LN(OUTM!D155)</f>
        <v>7.2027323063185342</v>
      </c>
      <c r="H155" s="821">
        <f>[1]OUTM!$C443</f>
        <v>115.52018861191013</v>
      </c>
      <c r="I155" s="819">
        <f t="shared" si="10"/>
        <v>4.7494453078640122</v>
      </c>
      <c r="J155" s="1239">
        <f t="shared" si="11"/>
        <v>2006.1</v>
      </c>
    </row>
    <row r="156" spans="1:10" x14ac:dyDescent="0.25">
      <c r="A156" s="1244">
        <f>REGV!A156</f>
        <v>2006.02</v>
      </c>
      <c r="B156" s="1242">
        <f>REGV!H156</f>
        <v>37.515232127085916</v>
      </c>
      <c r="C156" s="1242">
        <f>REGV!AI156</f>
        <v>96.371866154871498</v>
      </c>
      <c r="D156" s="824">
        <f>REGV!$BJ156</f>
        <v>1303.7223704629828</v>
      </c>
      <c r="E156" s="819">
        <f t="shared" si="8"/>
        <v>3.6247470405591411</v>
      </c>
      <c r="F156" s="819">
        <f t="shared" si="9"/>
        <v>4.5682143141550213</v>
      </c>
      <c r="G156" s="820">
        <f>LN(OUTM!D156)</f>
        <v>7.1729788137322101</v>
      </c>
      <c r="H156" s="821">
        <f>[1]OUTM!$C444</f>
        <v>116.33240485410894</v>
      </c>
      <c r="I156" s="819">
        <f t="shared" si="10"/>
        <v>4.7564516523056959</v>
      </c>
      <c r="J156" s="1239">
        <f t="shared" si="11"/>
        <v>2006.1</v>
      </c>
    </row>
    <row r="157" spans="1:10" x14ac:dyDescent="0.25">
      <c r="A157" s="1244">
        <f>REGV!A157</f>
        <v>2006.03</v>
      </c>
      <c r="B157" s="1242">
        <f>REGV!H157</f>
        <v>38.064166208209222</v>
      </c>
      <c r="C157" s="1242">
        <f>REGV!AI157</f>
        <v>98.175668836109281</v>
      </c>
      <c r="D157" s="824">
        <f>REGV!$BJ157</f>
        <v>1293.7471214065472</v>
      </c>
      <c r="E157" s="819">
        <f t="shared" si="8"/>
        <v>3.6392733200971286</v>
      </c>
      <c r="F157" s="819">
        <f t="shared" si="9"/>
        <v>4.5867584131336026</v>
      </c>
      <c r="G157" s="820">
        <f>LN(OUTM!D157)</f>
        <v>7.1652980320114334</v>
      </c>
      <c r="H157" s="821">
        <f>[1]OUTM!$C445</f>
        <v>117.10114801054625</v>
      </c>
      <c r="I157" s="819">
        <f t="shared" si="10"/>
        <v>4.7630380742323561</v>
      </c>
      <c r="J157" s="1239">
        <f t="shared" si="11"/>
        <v>2006.1</v>
      </c>
    </row>
    <row r="158" spans="1:10" x14ac:dyDescent="0.25">
      <c r="A158" s="1244">
        <f>REGV!A158</f>
        <v>2006.04</v>
      </c>
      <c r="B158" s="1242">
        <f>REGV!H158</f>
        <v>38.203904523121111</v>
      </c>
      <c r="C158" s="1242">
        <f>REGV!AI158</f>
        <v>101.58437244849362</v>
      </c>
      <c r="D158" s="824">
        <f>REGV!$BJ158</f>
        <v>1308.5066652405649</v>
      </c>
      <c r="E158" s="819">
        <f t="shared" si="8"/>
        <v>3.6429377230363222</v>
      </c>
      <c r="F158" s="819">
        <f t="shared" si="9"/>
        <v>4.62088970883039</v>
      </c>
      <c r="G158" s="820">
        <f>LN(OUTM!D158)</f>
        <v>7.176641815759722</v>
      </c>
      <c r="H158" s="821">
        <f>[1]OUTM!$C446</f>
        <v>117.48964279197406</v>
      </c>
      <c r="I158" s="819">
        <f t="shared" si="10"/>
        <v>4.7663501832478019</v>
      </c>
      <c r="J158" s="1239">
        <f t="shared" si="11"/>
        <v>2006.2</v>
      </c>
    </row>
    <row r="159" spans="1:10" x14ac:dyDescent="0.25">
      <c r="A159" s="1244">
        <f>REGV!A159</f>
        <v>2006.05</v>
      </c>
      <c r="B159" s="1242">
        <f>REGV!H159</f>
        <v>37.681847112087951</v>
      </c>
      <c r="C159" s="1242">
        <f>REGV!AI159</f>
        <v>101.61456925876041</v>
      </c>
      <c r="D159" s="824">
        <f>REGV!$BJ159</f>
        <v>1318.115451785661</v>
      </c>
      <c r="E159" s="819">
        <f t="shared" si="8"/>
        <v>3.6291784695281137</v>
      </c>
      <c r="F159" s="819">
        <f t="shared" si="9"/>
        <v>4.6211869230799856</v>
      </c>
      <c r="G159" s="820">
        <f>LN(OUTM!D159)</f>
        <v>7.1839583074216238</v>
      </c>
      <c r="H159" s="821">
        <f>[1]OUTM!$C447</f>
        <v>117.72654056753939</v>
      </c>
      <c r="I159" s="819">
        <f t="shared" si="10"/>
        <v>4.7683644821985025</v>
      </c>
      <c r="J159" s="1239">
        <f t="shared" si="11"/>
        <v>2006.2</v>
      </c>
    </row>
    <row r="160" spans="1:10" x14ac:dyDescent="0.25">
      <c r="A160" s="1244">
        <f>REGV!A160</f>
        <v>2006.06</v>
      </c>
      <c r="B160" s="1242">
        <f>REGV!H160</f>
        <v>37.282733355599824</v>
      </c>
      <c r="C160" s="1242">
        <f>REGV!AI160</f>
        <v>101.49331397388409</v>
      </c>
      <c r="D160" s="824">
        <f>REGV!$BJ160</f>
        <v>1312.4243495199305</v>
      </c>
      <c r="E160" s="819">
        <f t="shared" si="8"/>
        <v>3.618530306754097</v>
      </c>
      <c r="F160" s="819">
        <f t="shared" si="9"/>
        <v>4.619992924133693</v>
      </c>
      <c r="G160" s="820">
        <f>LN(OUTM!D160)</f>
        <v>7.1796313543436137</v>
      </c>
      <c r="H160" s="821">
        <f>[1]OUTM!$C448</f>
        <v>118.17728913249812</v>
      </c>
      <c r="I160" s="819">
        <f t="shared" si="10"/>
        <v>4.7721859471919075</v>
      </c>
      <c r="J160" s="1239">
        <f t="shared" si="11"/>
        <v>2006.2</v>
      </c>
    </row>
    <row r="161" spans="1:10" x14ac:dyDescent="0.25">
      <c r="A161" s="1244">
        <f>REGV!A161</f>
        <v>2006.07</v>
      </c>
      <c r="B161" s="1242">
        <f>REGV!H161</f>
        <v>37.109727416792573</v>
      </c>
      <c r="C161" s="1242">
        <f>REGV!AI161</f>
        <v>103.25593101948617</v>
      </c>
      <c r="D161" s="824">
        <f>REGV!$BJ161</f>
        <v>1305.0800535307412</v>
      </c>
      <c r="E161" s="819">
        <f t="shared" si="8"/>
        <v>3.6138791297691237</v>
      </c>
      <c r="F161" s="819">
        <f t="shared" si="9"/>
        <v>4.6372106734793412</v>
      </c>
      <c r="G161" s="820">
        <f>LN(OUTM!D161)</f>
        <v>7.1740196615770628</v>
      </c>
      <c r="H161" s="821">
        <f>[1]OUTM!$C449</f>
        <v>118.89473779457433</v>
      </c>
      <c r="I161" s="819">
        <f t="shared" si="10"/>
        <v>4.7782385453125906</v>
      </c>
      <c r="J161" s="1239">
        <f t="shared" si="11"/>
        <v>2006.3</v>
      </c>
    </row>
    <row r="162" spans="1:10" x14ac:dyDescent="0.25">
      <c r="A162" s="1244">
        <f>REGV!A162</f>
        <v>2006.08</v>
      </c>
      <c r="B162" s="1242">
        <f>REGV!H162</f>
        <v>37.62807044217945</v>
      </c>
      <c r="C162" s="1242">
        <f>REGV!AI162</f>
        <v>103.2214832574503</v>
      </c>
      <c r="D162" s="824">
        <f>REGV!$BJ162</f>
        <v>1291.9407510719352</v>
      </c>
      <c r="E162" s="819">
        <f t="shared" si="8"/>
        <v>3.6277503261760788</v>
      </c>
      <c r="F162" s="819">
        <f t="shared" si="9"/>
        <v>4.6368770024821906</v>
      </c>
      <c r="G162" s="820">
        <f>LN(OUTM!D162)</f>
        <v>7.1639008249875671</v>
      </c>
      <c r="H162" s="821">
        <f>[1]OUTM!$C450</f>
        <v>119.83189418044942</v>
      </c>
      <c r="I162" s="819">
        <f t="shared" si="10"/>
        <v>4.7860898788001478</v>
      </c>
      <c r="J162" s="1239">
        <f t="shared" si="11"/>
        <v>2006.3</v>
      </c>
    </row>
    <row r="163" spans="1:10" x14ac:dyDescent="0.25">
      <c r="A163" s="1244">
        <f>REGV!A163</f>
        <v>2006.09</v>
      </c>
      <c r="B163" s="1242">
        <f>REGV!H163</f>
        <v>38.548779036746296</v>
      </c>
      <c r="C163" s="1242">
        <f>REGV!AI163</f>
        <v>101.42509753297718</v>
      </c>
      <c r="D163" s="824">
        <f>REGV!$BJ163</f>
        <v>1283.9606158399479</v>
      </c>
      <c r="E163" s="819">
        <f t="shared" si="8"/>
        <v>3.6519244273092242</v>
      </c>
      <c r="F163" s="819">
        <f t="shared" si="9"/>
        <v>4.6193205707186413</v>
      </c>
      <c r="G163" s="820">
        <f>LN(OUTM!D163)</f>
        <v>7.1577048107576324</v>
      </c>
      <c r="H163" s="821">
        <f>[1]OUTM!$C451</f>
        <v>120.77259026260116</v>
      </c>
      <c r="I163" s="819">
        <f t="shared" si="10"/>
        <v>4.7939093579549477</v>
      </c>
      <c r="J163" s="1239">
        <f t="shared" si="11"/>
        <v>2006.3</v>
      </c>
    </row>
    <row r="164" spans="1:10" x14ac:dyDescent="0.25">
      <c r="A164" s="1244">
        <f>REGV!A164</f>
        <v>2006.1</v>
      </c>
      <c r="B164" s="1242">
        <f>REGV!H164</f>
        <v>39.266208976607949</v>
      </c>
      <c r="C164" s="1242">
        <f>REGV!AI164</f>
        <v>101.33395831036702</v>
      </c>
      <c r="D164" s="824">
        <f>REGV!$BJ164</f>
        <v>1298.1495085176923</v>
      </c>
      <c r="E164" s="819">
        <f t="shared" si="8"/>
        <v>3.6703643265376753</v>
      </c>
      <c r="F164" s="819">
        <f t="shared" si="9"/>
        <v>4.6184215802556094</v>
      </c>
      <c r="G164" s="820">
        <f>LN(OUTM!D164)</f>
        <v>7.1686950743887481</v>
      </c>
      <c r="H164" s="821">
        <f>[1]OUTM!$C452</f>
        <v>121.48489984709879</v>
      </c>
      <c r="I164" s="819">
        <f t="shared" si="10"/>
        <v>4.7997899739632306</v>
      </c>
      <c r="J164" s="1239">
        <f t="shared" si="11"/>
        <v>2006.4</v>
      </c>
    </row>
    <row r="165" spans="1:10" x14ac:dyDescent="0.25">
      <c r="A165" s="1244">
        <f>REGV!A165</f>
        <v>2006.11</v>
      </c>
      <c r="B165" s="1242">
        <f>REGV!H165</f>
        <v>40.551406079569418</v>
      </c>
      <c r="C165" s="1242">
        <f>REGV!AI165</f>
        <v>103.16400264864421</v>
      </c>
      <c r="D165" s="824">
        <f>REGV!$BJ165</f>
        <v>1356.7717055238186</v>
      </c>
      <c r="E165" s="819">
        <f t="shared" si="8"/>
        <v>3.7025704551654153</v>
      </c>
      <c r="F165" s="819">
        <f t="shared" si="9"/>
        <v>4.6363199806544202</v>
      </c>
      <c r="G165" s="820">
        <f>LN(OUTM!D165)</f>
        <v>7.2128634109904617</v>
      </c>
      <c r="H165" s="821">
        <f>[1]OUTM!$C453</f>
        <v>122.25344136176962</v>
      </c>
      <c r="I165" s="819">
        <f t="shared" si="10"/>
        <v>4.8060962781572965</v>
      </c>
      <c r="J165" s="1239">
        <f t="shared" si="11"/>
        <v>2006.4</v>
      </c>
    </row>
    <row r="166" spans="1:10" x14ac:dyDescent="0.25">
      <c r="A166" s="1244">
        <f>REGV!A166</f>
        <v>2006.12</v>
      </c>
      <c r="B166" s="1242">
        <f>REGV!H166</f>
        <v>42.732795516146382</v>
      </c>
      <c r="C166" s="1242">
        <f>REGV!AI166</f>
        <v>105.12923278851557</v>
      </c>
      <c r="D166" s="824">
        <f>REGV!$BJ166</f>
        <v>1437.5490773067449</v>
      </c>
      <c r="E166" s="819">
        <f t="shared" si="8"/>
        <v>3.7549666703136713</v>
      </c>
      <c r="F166" s="819">
        <f t="shared" si="9"/>
        <v>4.6551903818203666</v>
      </c>
      <c r="G166" s="820">
        <f>LN(OUTM!D166)</f>
        <v>7.2706949128238509</v>
      </c>
      <c r="H166" s="821">
        <f>[1]OUTM!$C454</f>
        <v>123.1671893261101</v>
      </c>
      <c r="I166" s="819">
        <f t="shared" si="10"/>
        <v>4.8135426952248919</v>
      </c>
      <c r="J166" s="1239">
        <f t="shared" si="11"/>
        <v>2006.4</v>
      </c>
    </row>
    <row r="167" spans="1:10" x14ac:dyDescent="0.25">
      <c r="A167" s="1244">
        <f>REGV!A167</f>
        <v>2007.01</v>
      </c>
      <c r="B167" s="1242">
        <f>REGV!H167</f>
        <v>44.454209138233615</v>
      </c>
      <c r="C167" s="1242">
        <f>REGV!AI167</f>
        <v>107.05316665927285</v>
      </c>
      <c r="D167" s="824">
        <f>REGV!$BJ167</f>
        <v>1502.0347169469237</v>
      </c>
      <c r="E167" s="819">
        <f t="shared" si="8"/>
        <v>3.7944596512502757</v>
      </c>
      <c r="F167" s="819">
        <f t="shared" si="9"/>
        <v>4.6733255957216997</v>
      </c>
      <c r="G167" s="820">
        <f>LN(OUTM!D167)</f>
        <v>7.3145759458698256</v>
      </c>
      <c r="H167" s="821">
        <f>[1]OUTM!$C455</f>
        <v>124.122725078692</v>
      </c>
      <c r="I167" s="819">
        <f t="shared" si="10"/>
        <v>4.8212707945332705</v>
      </c>
      <c r="J167" s="1239">
        <f t="shared" si="11"/>
        <v>2007.1</v>
      </c>
    </row>
    <row r="168" spans="1:10" x14ac:dyDescent="0.25">
      <c r="A168" s="1244">
        <f>REGV!A168</f>
        <v>2007.02</v>
      </c>
      <c r="B168" s="1242">
        <f>REGV!H168</f>
        <v>45.215361564840357</v>
      </c>
      <c r="C168" s="1242">
        <f>REGV!AI168</f>
        <v>107.998406649934</v>
      </c>
      <c r="D168" s="824">
        <f>REGV!$BJ168</f>
        <v>1580.9474461283955</v>
      </c>
      <c r="E168" s="819">
        <f t="shared" si="8"/>
        <v>3.8114368867288744</v>
      </c>
      <c r="F168" s="819">
        <f t="shared" si="9"/>
        <v>4.6821164737740375</v>
      </c>
      <c r="G168" s="820">
        <f>LN(OUTM!D168)</f>
        <v>7.3657795957514756</v>
      </c>
      <c r="H168" s="821">
        <f>[1]OUTM!$C456</f>
        <v>125.25237425934912</v>
      </c>
      <c r="I168" s="819">
        <f t="shared" si="10"/>
        <v>4.8303306959477768</v>
      </c>
      <c r="J168" s="1239">
        <f t="shared" si="11"/>
        <v>2007.1</v>
      </c>
    </row>
    <row r="169" spans="1:10" x14ac:dyDescent="0.25">
      <c r="A169" s="1244">
        <f>REGV!A169</f>
        <v>2007.03</v>
      </c>
      <c r="B169" s="1242">
        <f>REGV!H169</f>
        <v>45.682475626002514</v>
      </c>
      <c r="C169" s="1242">
        <f>REGV!AI169</f>
        <v>108.28697626557742</v>
      </c>
      <c r="D169" s="824">
        <f>REGV!$BJ169</f>
        <v>1644.1633957604311</v>
      </c>
      <c r="E169" s="819">
        <f t="shared" si="8"/>
        <v>3.8217147588442897</v>
      </c>
      <c r="F169" s="819">
        <f t="shared" si="9"/>
        <v>4.6847848906867506</v>
      </c>
      <c r="G169" s="820">
        <f>LN(OUTM!D169)</f>
        <v>7.4049869598260321</v>
      </c>
      <c r="H169" s="821">
        <f>[1]OUTM!$C457</f>
        <v>126.17286448440555</v>
      </c>
      <c r="I169" s="819">
        <f t="shared" si="10"/>
        <v>4.8376529070536174</v>
      </c>
      <c r="J169" s="1239">
        <f t="shared" si="11"/>
        <v>2007.1</v>
      </c>
    </row>
    <row r="170" spans="1:10" x14ac:dyDescent="0.25">
      <c r="A170" s="1244">
        <f>REGV!A170</f>
        <v>2007.04</v>
      </c>
      <c r="B170" s="1242">
        <f>REGV!H170</f>
        <v>45.645205077229463</v>
      </c>
      <c r="C170" s="1242">
        <f>REGV!AI170</f>
        <v>108.69381240693372</v>
      </c>
      <c r="D170" s="824">
        <f>REGV!$BJ170</f>
        <v>1638.3439129036201</v>
      </c>
      <c r="E170" s="819">
        <f t="shared" si="8"/>
        <v>3.8208985648808578</v>
      </c>
      <c r="F170" s="819">
        <f t="shared" si="9"/>
        <v>4.6885348689276887</v>
      </c>
      <c r="G170" s="820">
        <f>LN(OUTM!D170)</f>
        <v>7.4014412014123199</v>
      </c>
      <c r="H170" s="821">
        <f>[1]OUTM!$C458</f>
        <v>126.81393089031747</v>
      </c>
      <c r="I170" s="819">
        <f t="shared" si="10"/>
        <v>4.8427209010339967</v>
      </c>
      <c r="J170" s="1239">
        <f t="shared" si="11"/>
        <v>2007.2</v>
      </c>
    </row>
    <row r="171" spans="1:10" x14ac:dyDescent="0.25">
      <c r="A171" s="1244">
        <f>REGV!A171</f>
        <v>2007.05</v>
      </c>
      <c r="B171" s="1242">
        <f>REGV!H171</f>
        <v>45.518599543580855</v>
      </c>
      <c r="C171" s="1242">
        <f>REGV!AI171</f>
        <v>108.6283837392761</v>
      </c>
      <c r="D171" s="824">
        <f>REGV!$BJ171</f>
        <v>1611.4354437692086</v>
      </c>
      <c r="E171" s="819">
        <f t="shared" si="8"/>
        <v>3.8181210236062428</v>
      </c>
      <c r="F171" s="819">
        <f t="shared" si="9"/>
        <v>4.6879327337496468</v>
      </c>
      <c r="G171" s="820">
        <f>LN(OUTM!D171)</f>
        <v>7.3848806407380376</v>
      </c>
      <c r="H171" s="821">
        <f>[1]OUTM!$C459</f>
        <v>127.59643282945244</v>
      </c>
      <c r="I171" s="819">
        <f t="shared" si="10"/>
        <v>4.8488724146378823</v>
      </c>
      <c r="J171" s="1239">
        <f t="shared" si="11"/>
        <v>2007.2</v>
      </c>
    </row>
    <row r="172" spans="1:10" x14ac:dyDescent="0.25">
      <c r="A172" s="1244">
        <f>REGV!A172</f>
        <v>2007.06</v>
      </c>
      <c r="B172" s="1242">
        <f>REGV!H172</f>
        <v>46.060054485532888</v>
      </c>
      <c r="C172" s="1242">
        <f>REGV!AI172</f>
        <v>109.18134565000064</v>
      </c>
      <c r="D172" s="824">
        <f>REGV!$BJ172</f>
        <v>1605.2215048801779</v>
      </c>
      <c r="E172" s="819">
        <f t="shared" si="8"/>
        <v>3.829946077317</v>
      </c>
      <c r="F172" s="819">
        <f t="shared" si="9"/>
        <v>4.6930102213371994</v>
      </c>
      <c r="G172" s="820">
        <f>LN(OUTM!D172)</f>
        <v>7.3810170353128521</v>
      </c>
      <c r="H172" s="821">
        <f>[1]OUTM!$C460</f>
        <v>128.29261001326108</v>
      </c>
      <c r="I172" s="819">
        <f t="shared" si="10"/>
        <v>4.8543136706895877</v>
      </c>
      <c r="J172" s="1239">
        <f t="shared" si="11"/>
        <v>2007.2</v>
      </c>
    </row>
    <row r="173" spans="1:10" x14ac:dyDescent="0.25">
      <c r="A173" s="1244">
        <f>REGV!A173</f>
        <v>2007.07</v>
      </c>
      <c r="B173" s="1242">
        <f>REGV!H173</f>
        <v>48.045998821652539</v>
      </c>
      <c r="C173" s="1242">
        <f>REGV!AI173</f>
        <v>112.88624234307518</v>
      </c>
      <c r="D173" s="824">
        <f>REGV!$BJ173</f>
        <v>1597.3852871035976</v>
      </c>
      <c r="E173" s="819">
        <f t="shared" si="8"/>
        <v>3.872158860807601</v>
      </c>
      <c r="F173" s="819">
        <f t="shared" si="9"/>
        <v>4.7263806067160559</v>
      </c>
      <c r="G173" s="820">
        <f>LN(OUTM!D173)</f>
        <v>7.3761233759135134</v>
      </c>
      <c r="H173" s="821">
        <f>[1]OUTM!$C461</f>
        <v>128.77844648497208</v>
      </c>
      <c r="I173" s="819">
        <f t="shared" si="10"/>
        <v>4.8580934587120073</v>
      </c>
      <c r="J173" s="1239">
        <f t="shared" si="11"/>
        <v>2007.3</v>
      </c>
    </row>
    <row r="174" spans="1:10" x14ac:dyDescent="0.25">
      <c r="A174" s="1244">
        <f>REGV!A174</f>
        <v>2007.08</v>
      </c>
      <c r="B174" s="1242">
        <f>REGV!H174</f>
        <v>50.018056647287324</v>
      </c>
      <c r="C174" s="1242">
        <f>REGV!AI174</f>
        <v>118.50022210503813</v>
      </c>
      <c r="D174" s="824">
        <f>REGV!$BJ174</f>
        <v>1623.4090161481133</v>
      </c>
      <c r="E174" s="819">
        <f t="shared" si="8"/>
        <v>3.9123840731810855</v>
      </c>
      <c r="F174" s="819">
        <f t="shared" si="9"/>
        <v>4.7749148348775483</v>
      </c>
      <c r="G174" s="820">
        <f>LN(OUTM!D174)</f>
        <v>7.3922835481789146</v>
      </c>
      <c r="H174" s="821">
        <f>[1]OUTM!$C462</f>
        <v>129.6423085993959</v>
      </c>
      <c r="I174" s="819">
        <f t="shared" si="10"/>
        <v>4.8647791858855083</v>
      </c>
      <c r="J174" s="1239">
        <f t="shared" si="11"/>
        <v>2007.3</v>
      </c>
    </row>
    <row r="175" spans="1:10" x14ac:dyDescent="0.25">
      <c r="A175" s="1244">
        <f>REGV!A175</f>
        <v>2007.09</v>
      </c>
      <c r="B175" s="1242">
        <f>REGV!H175</f>
        <v>50.468321083143117</v>
      </c>
      <c r="C175" s="1242">
        <f>REGV!AI175</f>
        <v>120.21691891075938</v>
      </c>
      <c r="D175" s="824">
        <f>REGV!$BJ175</f>
        <v>1660.4207382225313</v>
      </c>
      <c r="E175" s="819">
        <f t="shared" si="8"/>
        <v>3.9213458341587368</v>
      </c>
      <c r="F175" s="819">
        <f t="shared" si="9"/>
        <v>4.7892977685249774</v>
      </c>
      <c r="G175" s="820">
        <f>LN(OUTM!D175)</f>
        <v>7.4148263059964119</v>
      </c>
      <c r="H175" s="821">
        <f>[1]OUTM!$C463</f>
        <v>130.51476913287269</v>
      </c>
      <c r="I175" s="819">
        <f t="shared" si="10"/>
        <v>4.8714863937910931</v>
      </c>
      <c r="J175" s="1239">
        <f t="shared" si="11"/>
        <v>2007.3</v>
      </c>
    </row>
    <row r="176" spans="1:10" x14ac:dyDescent="0.25">
      <c r="A176" s="1244">
        <f>REGV!A176</f>
        <v>2007.1</v>
      </c>
      <c r="B176" s="1242">
        <f>REGV!H176</f>
        <v>50.6254953354062</v>
      </c>
      <c r="C176" s="1242">
        <f>REGV!AI176</f>
        <v>118.98024552035342</v>
      </c>
      <c r="D176" s="824">
        <f>REGV!$BJ176</f>
        <v>1670.5943978978132</v>
      </c>
      <c r="E176" s="819">
        <f t="shared" si="8"/>
        <v>3.9244553097819215</v>
      </c>
      <c r="F176" s="819">
        <f t="shared" si="9"/>
        <v>4.7789574753006914</v>
      </c>
      <c r="G176" s="820">
        <f>LN(OUTM!D176)</f>
        <v>7.4209347689687712</v>
      </c>
      <c r="H176" s="821">
        <f>[1]OUTM!$C464</f>
        <v>131.20813047729521</v>
      </c>
      <c r="I176" s="819">
        <f t="shared" si="10"/>
        <v>4.8767848446912572</v>
      </c>
      <c r="J176" s="1239">
        <f t="shared" si="11"/>
        <v>2007.4</v>
      </c>
    </row>
    <row r="177" spans="1:10" x14ac:dyDescent="0.25">
      <c r="A177" s="1244">
        <f>REGV!A177</f>
        <v>2007.11</v>
      </c>
      <c r="B177" s="1242">
        <f>REGV!H177</f>
        <v>50.064197329116418</v>
      </c>
      <c r="C177" s="1242">
        <f>REGV!AI177</f>
        <v>121.66814832802547</v>
      </c>
      <c r="D177" s="824">
        <f>REGV!$BJ177</f>
        <v>1750.4321499011621</v>
      </c>
      <c r="E177" s="819">
        <f t="shared" si="8"/>
        <v>3.9133061284559192</v>
      </c>
      <c r="F177" s="819">
        <f t="shared" si="9"/>
        <v>4.8012972428787952</v>
      </c>
      <c r="G177" s="820">
        <f>LN(OUTM!D177)</f>
        <v>7.4676179792328687</v>
      </c>
      <c r="H177" s="821">
        <f>[1]OUTM!$C465</f>
        <v>132.18688383845347</v>
      </c>
      <c r="I177" s="819">
        <f t="shared" si="10"/>
        <v>4.8842167079603502</v>
      </c>
      <c r="J177" s="1239">
        <f t="shared" si="11"/>
        <v>2007.4</v>
      </c>
    </row>
    <row r="178" spans="1:10" x14ac:dyDescent="0.25">
      <c r="A178" s="1244">
        <f>REGV!A178</f>
        <v>2007.12</v>
      </c>
      <c r="B178" s="1242">
        <f>REGV!H178</f>
        <v>48.802213151263203</v>
      </c>
      <c r="C178" s="1242">
        <f>REGV!AI178</f>
        <v>124.87660820687353</v>
      </c>
      <c r="D178" s="824">
        <f>REGV!$BJ178</f>
        <v>1846.3524938426112</v>
      </c>
      <c r="E178" s="819">
        <f t="shared" si="8"/>
        <v>3.8877756632910665</v>
      </c>
      <c r="F178" s="819">
        <f t="shared" si="9"/>
        <v>4.8273261154193117</v>
      </c>
      <c r="G178" s="820">
        <f>LN(OUTM!D178)</f>
        <v>7.520967346911406</v>
      </c>
      <c r="H178" s="821">
        <f>[1]OUTM!$C466</f>
        <v>133.08436520893733</v>
      </c>
      <c r="I178" s="819">
        <f t="shared" si="10"/>
        <v>4.8909832520019929</v>
      </c>
      <c r="J178" s="1239">
        <f t="shared" si="11"/>
        <v>2007.4</v>
      </c>
    </row>
    <row r="179" spans="1:10" x14ac:dyDescent="0.25">
      <c r="A179" s="1244">
        <f>REGV!A179</f>
        <v>2008.01</v>
      </c>
      <c r="B179" s="1242">
        <f>REGV!H179</f>
        <v>48.775356496141669</v>
      </c>
      <c r="C179" s="1242">
        <f>REGV!AI179</f>
        <v>122.36719748317246</v>
      </c>
      <c r="D179" s="824">
        <f>REGV!$BJ179</f>
        <v>1860.6265771010007</v>
      </c>
      <c r="E179" s="819">
        <f t="shared" si="8"/>
        <v>3.8872251954756303</v>
      </c>
      <c r="F179" s="819">
        <f t="shared" si="9"/>
        <v>4.8070263397427784</v>
      </c>
      <c r="G179" s="820">
        <f>LN(OUTM!D179)</f>
        <v>7.5286685793886274</v>
      </c>
      <c r="H179" s="821">
        <f>[1]OUTM!$C467</f>
        <v>133.60862547426794</v>
      </c>
      <c r="I179" s="819">
        <f t="shared" si="10"/>
        <v>4.8949148209516569</v>
      </c>
      <c r="J179" s="1239">
        <f t="shared" si="11"/>
        <v>2008.1</v>
      </c>
    </row>
    <row r="180" spans="1:10" x14ac:dyDescent="0.25">
      <c r="A180" s="1244">
        <f>REGV!A180</f>
        <v>2008.02</v>
      </c>
      <c r="B180" s="1242">
        <f>REGV!H180</f>
        <v>49.934107560962843</v>
      </c>
      <c r="C180" s="1242">
        <f>REGV!AI180</f>
        <v>120.53202321733174</v>
      </c>
      <c r="D180" s="824">
        <f>REGV!$BJ180</f>
        <v>1847.3100478922365</v>
      </c>
      <c r="E180" s="819">
        <f t="shared" si="8"/>
        <v>3.9107042875210296</v>
      </c>
      <c r="F180" s="819">
        <f t="shared" si="9"/>
        <v>4.7919154704656055</v>
      </c>
      <c r="G180" s="820">
        <f>LN(OUTM!D180)</f>
        <v>7.5214858317812379</v>
      </c>
      <c r="H180" s="821">
        <f>[1]OUTM!$C468</f>
        <v>133.82454063292334</v>
      </c>
      <c r="I180" s="819">
        <f t="shared" si="10"/>
        <v>4.8965295436781737</v>
      </c>
      <c r="J180" s="1239">
        <f t="shared" si="11"/>
        <v>2008.1</v>
      </c>
    </row>
    <row r="181" spans="1:10" x14ac:dyDescent="0.25">
      <c r="A181" s="1244">
        <f>REGV!A181</f>
        <v>2008.03</v>
      </c>
      <c r="B181" s="1242">
        <f>REGV!H181</f>
        <v>51.252088270681796</v>
      </c>
      <c r="C181" s="1242">
        <f>REGV!AI181</f>
        <v>121.84715707174004</v>
      </c>
      <c r="D181" s="824">
        <f>REGV!$BJ181</f>
        <v>1802.6974448153449</v>
      </c>
      <c r="E181" s="819">
        <f t="shared" si="8"/>
        <v>3.936756363933402</v>
      </c>
      <c r="F181" s="819">
        <f t="shared" si="9"/>
        <v>4.8027674484222604</v>
      </c>
      <c r="G181" s="820">
        <f>LN(OUTM!D181)</f>
        <v>7.497039402586088</v>
      </c>
      <c r="H181" s="821">
        <f>[1]OUTM!$C469</f>
        <v>134.00573275530184</v>
      </c>
      <c r="I181" s="819">
        <f t="shared" si="10"/>
        <v>4.8978825807917818</v>
      </c>
      <c r="J181" s="1239">
        <f t="shared" si="11"/>
        <v>2008.1</v>
      </c>
    </row>
    <row r="182" spans="1:10" x14ac:dyDescent="0.25">
      <c r="A182" s="1244">
        <f>REGV!A182</f>
        <v>2008.04</v>
      </c>
      <c r="B182" s="1242">
        <f>REGV!H182</f>
        <v>52.377842664708368</v>
      </c>
      <c r="C182" s="1242">
        <f>REGV!AI182</f>
        <v>122.46463796268591</v>
      </c>
      <c r="D182" s="824">
        <f>REGV!$BJ182</f>
        <v>1719.7330269786778</v>
      </c>
      <c r="E182" s="819">
        <f t="shared" si="8"/>
        <v>3.9584836519906172</v>
      </c>
      <c r="F182" s="819">
        <f t="shared" si="9"/>
        <v>4.8078223186193059</v>
      </c>
      <c r="G182" s="820">
        <f>LN(OUTM!D182)</f>
        <v>7.4499243408872511</v>
      </c>
      <c r="H182" s="821">
        <f>[1]OUTM!$C470</f>
        <v>134.49226590946245</v>
      </c>
      <c r="I182" s="819">
        <f t="shared" si="10"/>
        <v>4.9015066948566819</v>
      </c>
      <c r="J182" s="1239">
        <f t="shared" si="11"/>
        <v>2008.2</v>
      </c>
    </row>
    <row r="183" spans="1:10" x14ac:dyDescent="0.25">
      <c r="A183" s="1244">
        <f>REGV!A183</f>
        <v>2008.05</v>
      </c>
      <c r="B183" s="1242">
        <f>REGV!H183</f>
        <v>52.52691377718795</v>
      </c>
      <c r="C183" s="1242">
        <f>REGV!AI183</f>
        <v>124.19816602665421</v>
      </c>
      <c r="D183" s="824">
        <f>REGV!$BJ183</f>
        <v>1657.6996223827302</v>
      </c>
      <c r="E183" s="819">
        <f t="shared" si="8"/>
        <v>3.9613256816158624</v>
      </c>
      <c r="F183" s="819">
        <f t="shared" si="9"/>
        <v>4.8218784030993271</v>
      </c>
      <c r="G183" s="820">
        <f>LN(OUTM!D183)</f>
        <v>7.4131861506348908</v>
      </c>
      <c r="H183" s="821">
        <f>[1]OUTM!$C471</f>
        <v>134.4864299890784</v>
      </c>
      <c r="I183" s="819">
        <f t="shared" si="10"/>
        <v>4.9014633016774161</v>
      </c>
      <c r="J183" s="1239">
        <f t="shared" si="11"/>
        <v>2008.2</v>
      </c>
    </row>
    <row r="184" spans="1:10" x14ac:dyDescent="0.25">
      <c r="A184" s="1244">
        <f>REGV!A184</f>
        <v>2008.06</v>
      </c>
      <c r="B184" s="1242">
        <f>REGV!H184</f>
        <v>52.486013531780479</v>
      </c>
      <c r="C184" s="1242">
        <f>REGV!AI184</f>
        <v>123.83196718851772</v>
      </c>
      <c r="D184" s="824">
        <f>REGV!$BJ184</f>
        <v>1602.483951309227</v>
      </c>
      <c r="E184" s="819">
        <f t="shared" si="8"/>
        <v>3.9605467251859512</v>
      </c>
      <c r="F184" s="819">
        <f t="shared" si="9"/>
        <v>4.8189255433038243</v>
      </c>
      <c r="G184" s="820">
        <f>LN(OUTM!D184)</f>
        <v>7.3793101739610432</v>
      </c>
      <c r="H184" s="821">
        <f>[1]OUTM!$C472</f>
        <v>133.9696185914454</v>
      </c>
      <c r="I184" s="819">
        <f t="shared" si="10"/>
        <v>4.8976130473149633</v>
      </c>
      <c r="J184" s="1239">
        <f t="shared" si="11"/>
        <v>2008.2</v>
      </c>
    </row>
    <row r="185" spans="1:10" x14ac:dyDescent="0.25">
      <c r="A185" s="1244">
        <f>REGV!A185</f>
        <v>2008.07</v>
      </c>
      <c r="B185" s="1242">
        <f>REGV!H185</f>
        <v>52.809301480588374</v>
      </c>
      <c r="C185" s="1242">
        <f>REGV!AI185</f>
        <v>117.95395141558021</v>
      </c>
      <c r="D185" s="824">
        <f>REGV!$BJ185</f>
        <v>1543.6115529464764</v>
      </c>
      <c r="E185" s="819">
        <f t="shared" si="8"/>
        <v>3.966687339602172</v>
      </c>
      <c r="F185" s="819">
        <f t="shared" si="9"/>
        <v>4.7702943060605003</v>
      </c>
      <c r="G185" s="820">
        <f>LN(OUTM!D185)</f>
        <v>7.3418801140527119</v>
      </c>
      <c r="H185" s="821">
        <f>[1]OUTM!$C473</f>
        <v>133.99751696870345</v>
      </c>
      <c r="I185" s="819">
        <f t="shared" si="10"/>
        <v>4.8978212696949246</v>
      </c>
      <c r="J185" s="1239">
        <f t="shared" si="11"/>
        <v>2008.3</v>
      </c>
    </row>
    <row r="186" spans="1:10" x14ac:dyDescent="0.25">
      <c r="A186" s="1244">
        <f>REGV!A186</f>
        <v>2008.08</v>
      </c>
      <c r="B186" s="1242">
        <f>REGV!H186</f>
        <v>52.391255317377215</v>
      </c>
      <c r="C186" s="1242">
        <f>REGV!AI186</f>
        <v>112.0214309003434</v>
      </c>
      <c r="D186" s="824">
        <f>REGV!$BJ186</f>
        <v>1491.1335295118477</v>
      </c>
      <c r="E186" s="819">
        <f t="shared" si="8"/>
        <v>3.9587396941442763</v>
      </c>
      <c r="F186" s="819">
        <f t="shared" si="9"/>
        <v>4.7186902003150246</v>
      </c>
      <c r="G186" s="820">
        <f>LN(OUTM!D186)</f>
        <v>7.3072918677714132</v>
      </c>
      <c r="H186" s="821">
        <f>[1]OUTM!$C474</f>
        <v>133.57680831691698</v>
      </c>
      <c r="I186" s="819">
        <f t="shared" si="10"/>
        <v>4.8946766555917423</v>
      </c>
      <c r="J186" s="1239">
        <f t="shared" si="11"/>
        <v>2008.3</v>
      </c>
    </row>
    <row r="187" spans="1:10" x14ac:dyDescent="0.25">
      <c r="A187" s="1244">
        <f>REGV!A187</f>
        <v>2008.09</v>
      </c>
      <c r="B187" s="1242">
        <f>REGV!H187</f>
        <v>51.553270206437162</v>
      </c>
      <c r="C187" s="1242">
        <f>REGV!AI187</f>
        <v>111.54661646424935</v>
      </c>
      <c r="D187" s="824">
        <f>REGV!$BJ187</f>
        <v>1394.6311929453707</v>
      </c>
      <c r="E187" s="819">
        <f t="shared" si="8"/>
        <v>3.9426156460151431</v>
      </c>
      <c r="F187" s="819">
        <f t="shared" si="9"/>
        <v>4.7144425884082013</v>
      </c>
      <c r="G187" s="820">
        <f>LN(OUTM!D187)</f>
        <v>7.240385281484552</v>
      </c>
      <c r="H187" s="821">
        <f>[1]OUTM!$C475</f>
        <v>132.74053555045916</v>
      </c>
      <c r="I187" s="819">
        <f t="shared" si="10"/>
        <v>4.8883963622919753</v>
      </c>
      <c r="J187" s="1239">
        <f t="shared" si="11"/>
        <v>2008.3</v>
      </c>
    </row>
    <row r="188" spans="1:10" x14ac:dyDescent="0.25">
      <c r="A188" s="1244">
        <f>REGV!A188</f>
        <v>2008.1</v>
      </c>
      <c r="B188" s="1242">
        <f>REGV!H188</f>
        <v>49.695981036501443</v>
      </c>
      <c r="C188" s="1242">
        <f>REGV!AI188</f>
        <v>112.67642704591269</v>
      </c>
      <c r="D188" s="824">
        <f>REGV!$BJ188</f>
        <v>1267.8363790736846</v>
      </c>
      <c r="E188" s="819">
        <f t="shared" si="8"/>
        <v>3.9059240653761651</v>
      </c>
      <c r="F188" s="819">
        <f t="shared" si="9"/>
        <v>4.7245202336477208</v>
      </c>
      <c r="G188" s="820">
        <f>LN(OUTM!D188)</f>
        <v>7.1450670880855549</v>
      </c>
      <c r="H188" s="821">
        <f>[1]OUTM!$C476</f>
        <v>131.92546345054274</v>
      </c>
      <c r="I188" s="819">
        <f t="shared" si="10"/>
        <v>4.8822370922705352</v>
      </c>
      <c r="J188" s="1239">
        <f t="shared" si="11"/>
        <v>2008.4</v>
      </c>
    </row>
    <row r="189" spans="1:10" x14ac:dyDescent="0.25">
      <c r="A189" s="1244">
        <f>REGV!A189</f>
        <v>2008.11</v>
      </c>
      <c r="B189" s="1242">
        <f>REGV!H189</f>
        <v>46.931029775845175</v>
      </c>
      <c r="C189" s="1242">
        <f>REGV!AI189</f>
        <v>108.29704932557712</v>
      </c>
      <c r="D189" s="824">
        <f>REGV!$BJ189</f>
        <v>1146.2442532967759</v>
      </c>
      <c r="E189" s="819">
        <f t="shared" si="8"/>
        <v>3.8486790723707256</v>
      </c>
      <c r="F189" s="819">
        <f t="shared" si="9"/>
        <v>4.6848779082579171</v>
      </c>
      <c r="G189" s="820">
        <f>LN(OUTM!D189)</f>
        <v>7.0442460100765594</v>
      </c>
      <c r="H189" s="821">
        <f>[1]OUTM!$C477</f>
        <v>130.42317713836044</v>
      </c>
      <c r="I189" s="819">
        <f t="shared" si="10"/>
        <v>4.8707843724899931</v>
      </c>
      <c r="J189" s="1239">
        <f t="shared" si="11"/>
        <v>2008.4</v>
      </c>
    </row>
    <row r="190" spans="1:10" x14ac:dyDescent="0.25">
      <c r="A190" s="1244">
        <f>REGV!A190</f>
        <v>2008.12</v>
      </c>
      <c r="B190" s="1242">
        <f>REGV!H190</f>
        <v>45.162221018037933</v>
      </c>
      <c r="C190" s="1242">
        <f>REGV!AI190</f>
        <v>102.6718301790857</v>
      </c>
      <c r="D190" s="824">
        <f>REGV!$BJ190</f>
        <v>1024.4932669447619</v>
      </c>
      <c r="E190" s="819">
        <f t="shared" si="8"/>
        <v>3.8102609191624106</v>
      </c>
      <c r="F190" s="819">
        <f t="shared" si="9"/>
        <v>4.6315377869929</v>
      </c>
      <c r="G190" s="820">
        <f>LN(OUTM!D190)</f>
        <v>6.9319533956171062</v>
      </c>
      <c r="H190" s="821">
        <f>[1]OUTM!$C478</f>
        <v>128.54517910458694</v>
      </c>
      <c r="I190" s="819">
        <f t="shared" si="10"/>
        <v>4.8562804309051133</v>
      </c>
      <c r="J190" s="1239">
        <f t="shared" si="11"/>
        <v>2008.4</v>
      </c>
    </row>
    <row r="191" spans="1:10" x14ac:dyDescent="0.25">
      <c r="A191" s="1244">
        <f>REGV!A191</f>
        <v>2009.01</v>
      </c>
      <c r="B191" s="1242">
        <f>REGV!H191</f>
        <v>44.307613676288852</v>
      </c>
      <c r="C191" s="1242">
        <f>REGV!AI191</f>
        <v>103.31966253529544</v>
      </c>
      <c r="D191" s="824">
        <f>REGV!$BJ191</f>
        <v>933.11754454766799</v>
      </c>
      <c r="E191" s="819">
        <f t="shared" si="8"/>
        <v>3.7911565285656881</v>
      </c>
      <c r="F191" s="819">
        <f t="shared" si="9"/>
        <v>4.6378277020133956</v>
      </c>
      <c r="G191" s="820">
        <f>LN(OUTM!D191)</f>
        <v>6.838531178493465</v>
      </c>
      <c r="H191" s="821">
        <f>[1]OUTM!$C479</f>
        <v>127.36324913556723</v>
      </c>
      <c r="I191" s="819">
        <f t="shared" si="10"/>
        <v>4.8470432331994244</v>
      </c>
      <c r="J191" s="1239">
        <f t="shared" si="11"/>
        <v>2009.1</v>
      </c>
    </row>
    <row r="192" spans="1:10" x14ac:dyDescent="0.25">
      <c r="A192" s="1244">
        <f>REGV!A192</f>
        <v>2009.02</v>
      </c>
      <c r="B192" s="1242">
        <f>REGV!H192</f>
        <v>43.278713605917659</v>
      </c>
      <c r="C192" s="1242">
        <f>REGV!AI192</f>
        <v>103.78573737603405</v>
      </c>
      <c r="D192" s="824">
        <f>REGV!$BJ192</f>
        <v>886.28783875950114</v>
      </c>
      <c r="E192" s="819">
        <f t="shared" si="8"/>
        <v>3.7676609114975559</v>
      </c>
      <c r="F192" s="819">
        <f t="shared" si="9"/>
        <v>4.6423285564357126</v>
      </c>
      <c r="G192" s="820">
        <f>LN(OUTM!D192)</f>
        <v>6.787041772291194</v>
      </c>
      <c r="H192" s="821">
        <f>[1]OUTM!$C480</f>
        <v>126.64991875442455</v>
      </c>
      <c r="I192" s="819">
        <f t="shared" si="10"/>
        <v>4.841426734950633</v>
      </c>
      <c r="J192" s="1239">
        <f t="shared" si="11"/>
        <v>2009.1</v>
      </c>
    </row>
    <row r="193" spans="1:10" x14ac:dyDescent="0.25">
      <c r="A193" s="1244">
        <f>REGV!A193</f>
        <v>2009.03</v>
      </c>
      <c r="B193" s="1242">
        <f>REGV!H193</f>
        <v>42.270004406036769</v>
      </c>
      <c r="C193" s="1242">
        <f>REGV!AI193</f>
        <v>100.67091373744113</v>
      </c>
      <c r="D193" s="824">
        <f>REGV!$BJ193</f>
        <v>864.0059925570182</v>
      </c>
      <c r="E193" s="819">
        <f t="shared" si="8"/>
        <v>3.7440777188142449</v>
      </c>
      <c r="F193" s="819">
        <f t="shared" si="9"/>
        <v>4.6118569172615898</v>
      </c>
      <c r="G193" s="820">
        <f>LN(OUTM!D193)</f>
        <v>6.7615797046098853</v>
      </c>
      <c r="H193" s="821">
        <f>[1]OUTM!$C481</f>
        <v>126.19350670881492</v>
      </c>
      <c r="I193" s="819">
        <f t="shared" si="10"/>
        <v>4.8378164963968242</v>
      </c>
      <c r="J193" s="1239">
        <f t="shared" si="11"/>
        <v>2009.1</v>
      </c>
    </row>
    <row r="194" spans="1:10" x14ac:dyDescent="0.25">
      <c r="A194" s="1244">
        <f>REGV!A194</f>
        <v>2009.04</v>
      </c>
      <c r="B194" s="1242">
        <f>REGV!H194</f>
        <v>42.244278225780931</v>
      </c>
      <c r="C194" s="1242">
        <f>REGV!AI194</f>
        <v>100.57276345688551</v>
      </c>
      <c r="D194" s="824">
        <f>REGV!$BJ194</f>
        <v>859.61868113675473</v>
      </c>
      <c r="E194" s="819">
        <f t="shared" si="8"/>
        <v>3.7434689180234364</v>
      </c>
      <c r="F194" s="819">
        <f t="shared" si="9"/>
        <v>4.6108814800234486</v>
      </c>
      <c r="G194" s="820">
        <f>LN(OUTM!D194)</f>
        <v>6.7564888968923258</v>
      </c>
      <c r="H194" s="821">
        <f>[1]OUTM!$C482</f>
        <v>126.04678260905764</v>
      </c>
      <c r="I194" s="819">
        <f t="shared" si="10"/>
        <v>4.8366531285882761</v>
      </c>
      <c r="J194" s="1239">
        <f t="shared" si="11"/>
        <v>2009.2</v>
      </c>
    </row>
    <row r="195" spans="1:10" x14ac:dyDescent="0.25">
      <c r="A195" s="1244">
        <f>REGV!A195</f>
        <v>2009.05</v>
      </c>
      <c r="B195" s="1242">
        <f>REGV!H195</f>
        <v>42.787168331904404</v>
      </c>
      <c r="C195" s="1242">
        <f>REGV!AI195</f>
        <v>102.78293050439135</v>
      </c>
      <c r="D195" s="824">
        <f>REGV!$BJ195</f>
        <v>870.53613045231828</v>
      </c>
      <c r="E195" s="819">
        <f t="shared" si="8"/>
        <v>3.7562382523078126</v>
      </c>
      <c r="F195" s="819">
        <f t="shared" si="9"/>
        <v>4.6326192935568278</v>
      </c>
      <c r="G195" s="820">
        <f>LN(OUTM!D195)</f>
        <v>6.7691092637487777</v>
      </c>
      <c r="H195" s="821">
        <f>[1]OUTM!$C483</f>
        <v>125.82845163798291</v>
      </c>
      <c r="I195" s="819">
        <f t="shared" si="10"/>
        <v>4.8349194843384895</v>
      </c>
      <c r="J195" s="1239">
        <f t="shared" si="11"/>
        <v>2009.2</v>
      </c>
    </row>
    <row r="196" spans="1:10" x14ac:dyDescent="0.25">
      <c r="A196" s="1244">
        <f>REGV!A196</f>
        <v>2009.06</v>
      </c>
      <c r="B196" s="1242">
        <f>REGV!H196</f>
        <v>43.091629588004359</v>
      </c>
      <c r="C196" s="1242">
        <f>REGV!AI196</f>
        <v>105.85898220085134</v>
      </c>
      <c r="D196" s="824">
        <f>REGV!$BJ196</f>
        <v>880.72079501583585</v>
      </c>
      <c r="E196" s="819">
        <f t="shared" si="8"/>
        <v>3.7633287691536474</v>
      </c>
      <c r="F196" s="819">
        <f t="shared" si="9"/>
        <v>4.6621078518063621</v>
      </c>
      <c r="G196" s="820">
        <f>LN(OUTM!D196)</f>
        <v>6.7807406574502629</v>
      </c>
      <c r="H196" s="821">
        <f>[1]OUTM!$C484</f>
        <v>126.14376463019516</v>
      </c>
      <c r="I196" s="819">
        <f t="shared" si="10"/>
        <v>4.8374222456466267</v>
      </c>
      <c r="J196" s="1239">
        <f t="shared" si="11"/>
        <v>2009.2</v>
      </c>
    </row>
    <row r="197" spans="1:10" x14ac:dyDescent="0.25">
      <c r="A197" s="1244">
        <f>REGV!A197</f>
        <v>2009.07</v>
      </c>
      <c r="B197" s="1242">
        <f>REGV!H197</f>
        <v>42.883194992477975</v>
      </c>
      <c r="C197" s="1242">
        <f>REGV!AI197</f>
        <v>111.18128610000392</v>
      </c>
      <c r="D197" s="824">
        <f>REGV!$BJ197</f>
        <v>888.88515864602482</v>
      </c>
      <c r="E197" s="819">
        <f t="shared" si="8"/>
        <v>3.7584800240725817</v>
      </c>
      <c r="F197" s="819">
        <f t="shared" si="9"/>
        <v>4.7111620771864615</v>
      </c>
      <c r="G197" s="820">
        <f>LN(OUTM!D197)</f>
        <v>6.7899680467937262</v>
      </c>
      <c r="H197" s="821">
        <f>[1]OUTM!$C485</f>
        <v>127.13503394804049</v>
      </c>
      <c r="I197" s="819">
        <f t="shared" si="10"/>
        <v>4.8452497810320292</v>
      </c>
      <c r="J197" s="1239">
        <f t="shared" si="11"/>
        <v>2009.3</v>
      </c>
    </row>
    <row r="198" spans="1:10" x14ac:dyDescent="0.25">
      <c r="A198" s="1244">
        <f>REGV!A198</f>
        <v>2009.08</v>
      </c>
      <c r="B198" s="1242">
        <f>REGV!H198</f>
        <v>42.523868573431606</v>
      </c>
      <c r="C198" s="1242">
        <f>REGV!AI198</f>
        <v>115.44767148023725</v>
      </c>
      <c r="D198" s="824">
        <f>REGV!$BJ198</f>
        <v>900.28450171393115</v>
      </c>
      <c r="E198" s="819">
        <f t="shared" si="8"/>
        <v>3.7500655317770435</v>
      </c>
      <c r="F198" s="819">
        <f t="shared" si="9"/>
        <v>4.7488173665216378</v>
      </c>
      <c r="G198" s="820">
        <f>LN(OUTM!D198)</f>
        <v>6.8027108263865976</v>
      </c>
      <c r="H198" s="821">
        <f>[1]OUTM!$C486</f>
        <v>127.95057553497054</v>
      </c>
      <c r="I198" s="819">
        <f t="shared" si="10"/>
        <v>4.8516440607197184</v>
      </c>
      <c r="J198" s="1239">
        <f t="shared" si="11"/>
        <v>2009.3</v>
      </c>
    </row>
    <row r="199" spans="1:10" x14ac:dyDescent="0.25">
      <c r="A199" s="1244">
        <f>REGV!A199</f>
        <v>2009.09</v>
      </c>
      <c r="B199" s="1242">
        <f>REGV!H199</f>
        <v>42.362874698426609</v>
      </c>
      <c r="C199" s="1242">
        <f>REGV!AI199</f>
        <v>115.05855342017264</v>
      </c>
      <c r="D199" s="824">
        <f>REGV!$BJ199</f>
        <v>907.82891567696356</v>
      </c>
      <c r="E199" s="819">
        <f t="shared" si="8"/>
        <v>3.7462723819439576</v>
      </c>
      <c r="F199" s="819">
        <f t="shared" si="9"/>
        <v>4.7454411589606043</v>
      </c>
      <c r="G199" s="820">
        <f>LN(OUTM!D199)</f>
        <v>6.8110559419902605</v>
      </c>
      <c r="H199" s="821">
        <f>[1]OUTM!$C487</f>
        <v>128.71357843446017</v>
      </c>
      <c r="I199" s="819">
        <f t="shared" si="10"/>
        <v>4.8575896135781287</v>
      </c>
      <c r="J199" s="1239">
        <f t="shared" si="11"/>
        <v>2009.3</v>
      </c>
    </row>
    <row r="200" spans="1:10" x14ac:dyDescent="0.25">
      <c r="A200" s="1244">
        <f>REGV!A200</f>
        <v>2009.1</v>
      </c>
      <c r="B200" s="1242">
        <f>REGV!H200</f>
        <v>43.205989525842156</v>
      </c>
      <c r="C200" s="1242">
        <f>REGV!AI200</f>
        <v>115.29821247708686</v>
      </c>
      <c r="D200" s="824">
        <f>REGV!$BJ200</f>
        <v>936.9548471797915</v>
      </c>
      <c r="E200" s="819">
        <f t="shared" si="8"/>
        <v>3.765979132071068</v>
      </c>
      <c r="F200" s="819">
        <f t="shared" si="9"/>
        <v>4.7475219239205515</v>
      </c>
      <c r="G200" s="820">
        <f>LN(OUTM!D200)</f>
        <v>6.8426350923684423</v>
      </c>
      <c r="H200" s="821">
        <f>[1]OUTM!$C488</f>
        <v>129.6679362551227</v>
      </c>
      <c r="I200" s="819">
        <f t="shared" si="10"/>
        <v>4.8649768460730156</v>
      </c>
      <c r="J200" s="1239">
        <f t="shared" si="11"/>
        <v>2009.4</v>
      </c>
    </row>
    <row r="201" spans="1:10" x14ac:dyDescent="0.25">
      <c r="A201" s="1244">
        <f>REGV!A201</f>
        <v>2009.11</v>
      </c>
      <c r="B201" s="1242">
        <f>REGV!H201</f>
        <v>45.33622865083462</v>
      </c>
      <c r="C201" s="1242">
        <f>REGV!AI201</f>
        <v>118.7131497693281</v>
      </c>
      <c r="D201" s="824">
        <f>REGV!$BJ201</f>
        <v>984.24281621246735</v>
      </c>
      <c r="E201" s="819">
        <f t="shared" si="8"/>
        <v>3.8141064623263357</v>
      </c>
      <c r="F201" s="819">
        <f t="shared" si="9"/>
        <v>4.7767100770242656</v>
      </c>
      <c r="G201" s="820">
        <f>LN(OUTM!D201)</f>
        <v>6.89187263105448</v>
      </c>
      <c r="H201" s="821">
        <f>[1]OUTM!$C489</f>
        <v>130.33790900624638</v>
      </c>
      <c r="I201" s="819">
        <f t="shared" si="10"/>
        <v>4.8701303781658094</v>
      </c>
      <c r="J201" s="1239">
        <f t="shared" si="11"/>
        <v>2009.4</v>
      </c>
    </row>
    <row r="202" spans="1:10" x14ac:dyDescent="0.25">
      <c r="A202" s="1244">
        <f>REGV!A202</f>
        <v>2009.12</v>
      </c>
      <c r="B202" s="1242">
        <f>REGV!H202</f>
        <v>47.509729601294566</v>
      </c>
      <c r="C202" s="1242">
        <f>REGV!AI202</f>
        <v>119.77831503130294</v>
      </c>
      <c r="D202" s="824">
        <f>REGV!$BJ202</f>
        <v>1050.7531331278467</v>
      </c>
      <c r="E202" s="819">
        <f t="shared" si="8"/>
        <v>3.8609345237764998</v>
      </c>
      <c r="F202" s="819">
        <f t="shared" si="9"/>
        <v>4.785642659541705</v>
      </c>
      <c r="G202" s="820">
        <f>LN(OUTM!D202)</f>
        <v>6.9572624556822049</v>
      </c>
      <c r="H202" s="821">
        <f>[1]OUTM!$C490</f>
        <v>130.89376635822353</v>
      </c>
      <c r="I202" s="819">
        <f t="shared" si="10"/>
        <v>4.8743860503779732</v>
      </c>
      <c r="J202" s="1239">
        <f t="shared" si="11"/>
        <v>2009.4</v>
      </c>
    </row>
    <row r="203" spans="1:10" x14ac:dyDescent="0.25">
      <c r="A203" s="1244">
        <f>REGV!A203</f>
        <v>2010.01</v>
      </c>
      <c r="B203" s="1242">
        <f>REGV!H203</f>
        <v>49.379626394613055</v>
      </c>
      <c r="C203" s="1242">
        <f>REGV!AI203</f>
        <v>119.34818130762815</v>
      </c>
      <c r="D203" s="824">
        <f>REGV!$BJ203</f>
        <v>1149.4700088618854</v>
      </c>
      <c r="E203" s="819">
        <f t="shared" ref="E203:E266" si="12">LN(B203)</f>
        <v>3.8995379179632002</v>
      </c>
      <c r="F203" s="819">
        <f t="shared" ref="F203:F266" si="13">LN(C203)</f>
        <v>4.7820451143581204</v>
      </c>
      <c r="G203" s="820">
        <f>LN(OUTM!D203)</f>
        <v>7.0470562532685994</v>
      </c>
      <c r="H203" s="821">
        <f>[1]OUTM!$C491</f>
        <v>132.08618352292473</v>
      </c>
      <c r="I203" s="819">
        <f t="shared" ref="I203:I266" si="14">LN(H203)</f>
        <v>4.8834546150130222</v>
      </c>
      <c r="J203" s="1239">
        <f t="shared" si="11"/>
        <v>2010.1</v>
      </c>
    </row>
    <row r="204" spans="1:10" x14ac:dyDescent="0.25">
      <c r="A204" s="1244">
        <f>REGV!A204</f>
        <v>2010.02</v>
      </c>
      <c r="B204" s="1242">
        <f>REGV!H204</f>
        <v>50.629063214815176</v>
      </c>
      <c r="C204" s="1242">
        <f>REGV!AI204</f>
        <v>121.95903855028135</v>
      </c>
      <c r="D204" s="824">
        <f>REGV!$BJ204</f>
        <v>1212.7145743285751</v>
      </c>
      <c r="E204" s="819">
        <f t="shared" si="12"/>
        <v>3.924525783239345</v>
      </c>
      <c r="F204" s="819">
        <f t="shared" si="13"/>
        <v>4.8036852387688862</v>
      </c>
      <c r="G204" s="820">
        <f>LN(OUTM!D204)</f>
        <v>7.1006165756729693</v>
      </c>
      <c r="H204" s="821">
        <f>[1]OUTM!$C492</f>
        <v>133.7097345013114</v>
      </c>
      <c r="I204" s="819">
        <f t="shared" si="14"/>
        <v>4.895671289993845</v>
      </c>
      <c r="J204" s="1239">
        <f t="shared" ref="J204:J267" si="15">INT($A204)+IF(MOD($A204,1)&lt;=0.03,0.1,IF(MOD($A204,1)&lt;=0.06,0.2,IF(MOD($A204,1)&lt;=0.09,0.3,0.4)))</f>
        <v>2010.1</v>
      </c>
    </row>
    <row r="205" spans="1:10" x14ac:dyDescent="0.25">
      <c r="A205" s="1244">
        <f>REGV!A205</f>
        <v>2010.03</v>
      </c>
      <c r="B205" s="1242">
        <f>REGV!H205</f>
        <v>51.022724534983624</v>
      </c>
      <c r="C205" s="1242">
        <f>REGV!AI205</f>
        <v>125.70986080752832</v>
      </c>
      <c r="D205" s="824">
        <f>REGV!$BJ205</f>
        <v>1228.0986103487448</v>
      </c>
      <c r="E205" s="819">
        <f t="shared" si="12"/>
        <v>3.9322711126007555</v>
      </c>
      <c r="F205" s="819">
        <f t="shared" si="13"/>
        <v>4.8339765596755369</v>
      </c>
      <c r="G205" s="820">
        <f>LN(OUTM!D205)</f>
        <v>7.1132224070700136</v>
      </c>
      <c r="H205" s="821">
        <f>[1]OUTM!$C493</f>
        <v>134.85020250718873</v>
      </c>
      <c r="I205" s="819">
        <f t="shared" si="14"/>
        <v>4.9041645513064411</v>
      </c>
      <c r="J205" s="1239">
        <f t="shared" si="15"/>
        <v>2010.1</v>
      </c>
    </row>
    <row r="206" spans="1:10" x14ac:dyDescent="0.25">
      <c r="A206" s="1244">
        <f>REGV!A206</f>
        <v>2010.04</v>
      </c>
      <c r="B206" s="1242">
        <f>REGV!H206</f>
        <v>51.536101486106972</v>
      </c>
      <c r="C206" s="1242">
        <f>REGV!AI206</f>
        <v>126.15090526821743</v>
      </c>
      <c r="D206" s="824">
        <f>REGV!$BJ206</f>
        <v>1267.4520208856854</v>
      </c>
      <c r="E206" s="819">
        <f t="shared" si="12"/>
        <v>3.9422825618143755</v>
      </c>
      <c r="F206" s="819">
        <f t="shared" si="13"/>
        <v>4.8374788511867042</v>
      </c>
      <c r="G206" s="820">
        <f>LN(OUTM!D206)</f>
        <v>7.1447638814042556</v>
      </c>
      <c r="H206" s="821">
        <f>[1]OUTM!$C494</f>
        <v>135.67587531623283</v>
      </c>
      <c r="I206" s="819">
        <f t="shared" si="14"/>
        <v>4.9102687714947733</v>
      </c>
      <c r="J206" s="1239">
        <f t="shared" si="15"/>
        <v>2010.2</v>
      </c>
    </row>
    <row r="207" spans="1:10" x14ac:dyDescent="0.25">
      <c r="A207" s="1244">
        <f>REGV!A207</f>
        <v>2010.05</v>
      </c>
      <c r="B207" s="1242">
        <f>REGV!H207</f>
        <v>52.714104724176764</v>
      </c>
      <c r="C207" s="1242">
        <f>REGV!AI207</f>
        <v>124.94734905494977</v>
      </c>
      <c r="D207" s="824">
        <f>REGV!$BJ207</f>
        <v>1324.6884428727424</v>
      </c>
      <c r="E207" s="819">
        <f t="shared" si="12"/>
        <v>3.9648830615626189</v>
      </c>
      <c r="F207" s="819">
        <f t="shared" si="13"/>
        <v>4.8278924410090776</v>
      </c>
      <c r="G207" s="820">
        <f>LN(OUTM!D207)</f>
        <v>7.1889325733166434</v>
      </c>
      <c r="H207" s="821">
        <f>[1]OUTM!$C495</f>
        <v>136.40482417675463</v>
      </c>
      <c r="I207" s="819">
        <f t="shared" si="14"/>
        <v>4.9156271126487034</v>
      </c>
      <c r="J207" s="1239">
        <f t="shared" si="15"/>
        <v>2010.2</v>
      </c>
    </row>
    <row r="208" spans="1:10" x14ac:dyDescent="0.25">
      <c r="A208" s="1244">
        <f>REGV!A208</f>
        <v>2010.06</v>
      </c>
      <c r="B208" s="1242">
        <f>REGV!H208</f>
        <v>53.820661127988927</v>
      </c>
      <c r="C208" s="1242">
        <f>REGV!AI208</f>
        <v>124.47694428953108</v>
      </c>
      <c r="D208" s="824">
        <f>REGV!$BJ208</f>
        <v>1372.2563457485901</v>
      </c>
      <c r="E208" s="819">
        <f t="shared" si="12"/>
        <v>3.9856574292810767</v>
      </c>
      <c r="F208" s="819">
        <f t="shared" si="13"/>
        <v>4.8241205123261688</v>
      </c>
      <c r="G208" s="820">
        <f>LN(OUTM!D208)</f>
        <v>7.2242116317578668</v>
      </c>
      <c r="H208" s="821">
        <f>[1]OUTM!$C496</f>
        <v>136.53868797783926</v>
      </c>
      <c r="I208" s="819">
        <f t="shared" si="14"/>
        <v>4.9166080028758499</v>
      </c>
      <c r="J208" s="1239">
        <f t="shared" si="15"/>
        <v>2010.2</v>
      </c>
    </row>
    <row r="209" spans="1:10" x14ac:dyDescent="0.25">
      <c r="A209" s="1244">
        <f>REGV!A209</f>
        <v>2010.07</v>
      </c>
      <c r="B209" s="1242">
        <f>REGV!H209</f>
        <v>54.61157075680282</v>
      </c>
      <c r="C209" s="1242">
        <f>REGV!AI209</f>
        <v>123.72301905028753</v>
      </c>
      <c r="D209" s="824">
        <f>REGV!$BJ209</f>
        <v>1428.2909785781762</v>
      </c>
      <c r="E209" s="819">
        <f t="shared" si="12"/>
        <v>4.000245778922042</v>
      </c>
      <c r="F209" s="819">
        <f t="shared" si="13"/>
        <v>4.8180453498008022</v>
      </c>
      <c r="G209" s="820">
        <f>LN(OUTM!D209)</f>
        <v>7.2642338886532816</v>
      </c>
      <c r="H209" s="821">
        <f>[1]OUTM!$C497</f>
        <v>136.55196603281183</v>
      </c>
      <c r="I209" s="819">
        <f t="shared" si="14"/>
        <v>4.916705245712893</v>
      </c>
      <c r="J209" s="1239">
        <f t="shared" si="15"/>
        <v>2010.3</v>
      </c>
    </row>
    <row r="210" spans="1:10" x14ac:dyDescent="0.25">
      <c r="A210" s="1244">
        <f>REGV!A210</f>
        <v>2010.08</v>
      </c>
      <c r="B210" s="1242">
        <f>REGV!H210</f>
        <v>55.984941086783692</v>
      </c>
      <c r="C210" s="1242">
        <f>REGV!AI210</f>
        <v>124.37263856655842</v>
      </c>
      <c r="D210" s="824">
        <f>REGV!$BJ210</f>
        <v>1453.1730541865854</v>
      </c>
      <c r="E210" s="819">
        <f t="shared" si="12"/>
        <v>4.02508274540802</v>
      </c>
      <c r="F210" s="819">
        <f t="shared" si="13"/>
        <v>4.8232822088989824</v>
      </c>
      <c r="G210" s="820">
        <f>LN(OUTM!D210)</f>
        <v>7.2815047577766938</v>
      </c>
      <c r="H210" s="821">
        <f>[1]OUTM!$C498</f>
        <v>137.19612897136781</v>
      </c>
      <c r="I210" s="819">
        <f t="shared" si="14"/>
        <v>4.9214115003993451</v>
      </c>
      <c r="J210" s="1239">
        <f t="shared" si="15"/>
        <v>2010.3</v>
      </c>
    </row>
    <row r="211" spans="1:10" x14ac:dyDescent="0.25">
      <c r="A211" s="1244">
        <f>REGV!A211</f>
        <v>2010.09</v>
      </c>
      <c r="B211" s="1242">
        <f>REGV!H211</f>
        <v>57.59882214421728</v>
      </c>
      <c r="C211" s="1242">
        <f>REGV!AI211</f>
        <v>128.23992695546326</v>
      </c>
      <c r="D211" s="824">
        <f>REGV!$BJ211</f>
        <v>1443.8257470773835</v>
      </c>
      <c r="E211" s="819">
        <f t="shared" si="12"/>
        <v>4.0535021186076472</v>
      </c>
      <c r="F211" s="819">
        <f t="shared" si="13"/>
        <v>4.8539029387086776</v>
      </c>
      <c r="G211" s="820">
        <f>LN(OUTM!D211)</f>
        <v>7.2750516384019814</v>
      </c>
      <c r="H211" s="821">
        <f>[1]OUTM!$C499</f>
        <v>138.00802421424382</v>
      </c>
      <c r="I211" s="819">
        <f t="shared" si="14"/>
        <v>4.9273118299467917</v>
      </c>
      <c r="J211" s="1239">
        <f t="shared" si="15"/>
        <v>2010.3</v>
      </c>
    </row>
    <row r="212" spans="1:10" x14ac:dyDescent="0.25">
      <c r="A212" s="1244">
        <f>REGV!A212</f>
        <v>2010.1</v>
      </c>
      <c r="B212" s="1242">
        <f>REGV!H212</f>
        <v>59.394330724357616</v>
      </c>
      <c r="C212" s="1242">
        <f>REGV!AI212</f>
        <v>132.26143718440358</v>
      </c>
      <c r="D212" s="824">
        <f>REGV!$BJ212</f>
        <v>1414.352240614947</v>
      </c>
      <c r="E212" s="819">
        <f t="shared" si="12"/>
        <v>4.0841987794628061</v>
      </c>
      <c r="F212" s="819">
        <f t="shared" si="13"/>
        <v>4.88478054854468</v>
      </c>
      <c r="G212" s="820">
        <f>LN(OUTM!D212)</f>
        <v>7.2544269247797271</v>
      </c>
      <c r="H212" s="821">
        <f>[1]OUTM!$C500</f>
        <v>138.62477567858107</v>
      </c>
      <c r="I212" s="819">
        <f t="shared" si="14"/>
        <v>4.931770827480447</v>
      </c>
      <c r="J212" s="1239">
        <f t="shared" si="15"/>
        <v>2010.4</v>
      </c>
    </row>
    <row r="213" spans="1:10" x14ac:dyDescent="0.25">
      <c r="A213" s="1244">
        <f>REGV!A213</f>
        <v>2010.11</v>
      </c>
      <c r="B213" s="1242">
        <f>REGV!H213</f>
        <v>63.172608161340555</v>
      </c>
      <c r="C213" s="1242">
        <f>REGV!AI213</f>
        <v>136.99969053680661</v>
      </c>
      <c r="D213" s="824">
        <f>REGV!$BJ213</f>
        <v>1351.8009212678164</v>
      </c>
      <c r="E213" s="819">
        <f t="shared" si="12"/>
        <v>4.1458707920326479</v>
      </c>
      <c r="F213" s="819">
        <f t="shared" si="13"/>
        <v>4.9199786669701471</v>
      </c>
      <c r="G213" s="820">
        <f>LN(OUTM!D213)</f>
        <v>7.2091929981779437</v>
      </c>
      <c r="H213" s="821">
        <f>[1]OUTM!$C501</f>
        <v>139.62767945822702</v>
      </c>
      <c r="I213" s="819">
        <f t="shared" si="14"/>
        <v>4.9389794475953979</v>
      </c>
      <c r="J213" s="1239">
        <f t="shared" si="15"/>
        <v>2010.4</v>
      </c>
    </row>
    <row r="214" spans="1:10" x14ac:dyDescent="0.25">
      <c r="A214" s="1244">
        <f>REGV!A214</f>
        <v>2010.12</v>
      </c>
      <c r="B214" s="1242">
        <f>REGV!H214</f>
        <v>66.88906957892037</v>
      </c>
      <c r="C214" s="1242">
        <f>REGV!AI214</f>
        <v>145.1571214164758</v>
      </c>
      <c r="D214" s="824">
        <f>REGV!$BJ214</f>
        <v>1334.8806116825112</v>
      </c>
      <c r="E214" s="819">
        <f t="shared" si="12"/>
        <v>4.203035569314939</v>
      </c>
      <c r="F214" s="819">
        <f t="shared" si="13"/>
        <v>4.9778167517299181</v>
      </c>
      <c r="G214" s="820">
        <f>LN(OUTM!D214)</f>
        <v>7.1965971373839954</v>
      </c>
      <c r="H214" s="821">
        <f>[1]OUTM!$C502</f>
        <v>141.19569880761841</v>
      </c>
      <c r="I214" s="819">
        <f t="shared" si="14"/>
        <v>4.9501468628927556</v>
      </c>
      <c r="J214" s="1239">
        <f t="shared" si="15"/>
        <v>2010.4</v>
      </c>
    </row>
    <row r="215" spans="1:10" x14ac:dyDescent="0.25">
      <c r="A215" s="1244">
        <f>REGV!A215</f>
        <v>2011.01</v>
      </c>
      <c r="B215" s="1242">
        <f>REGV!H215</f>
        <v>68.065926203935462</v>
      </c>
      <c r="C215" s="1242">
        <f>REGV!AI215</f>
        <v>152.81870388489921</v>
      </c>
      <c r="D215" s="824">
        <f>REGV!$BJ215</f>
        <v>1370.116238525226</v>
      </c>
      <c r="E215" s="819">
        <f t="shared" si="12"/>
        <v>4.2204767385106612</v>
      </c>
      <c r="F215" s="819">
        <f t="shared" si="13"/>
        <v>5.0292522768649039</v>
      </c>
      <c r="G215" s="820">
        <f>LN(OUTM!D215)</f>
        <v>7.2226508608618341</v>
      </c>
      <c r="H215" s="821">
        <f>[1]OUTM!$C503</f>
        <v>142.28447060410053</v>
      </c>
      <c r="I215" s="819">
        <f t="shared" si="14"/>
        <v>4.9578283677568509</v>
      </c>
      <c r="J215" s="1239">
        <f t="shared" si="15"/>
        <v>2011.1</v>
      </c>
    </row>
    <row r="216" spans="1:10" x14ac:dyDescent="0.25">
      <c r="A216" s="1244">
        <f>REGV!A216</f>
        <v>2011.02</v>
      </c>
      <c r="B216" s="1242">
        <f>REGV!H216</f>
        <v>67.942091466251128</v>
      </c>
      <c r="C216" s="1242">
        <f>REGV!AI216</f>
        <v>155.98786319634905</v>
      </c>
      <c r="D216" s="824">
        <f>REGV!$BJ216</f>
        <v>1349.6384279884824</v>
      </c>
      <c r="E216" s="819">
        <f t="shared" si="12"/>
        <v>4.2186557462776237</v>
      </c>
      <c r="F216" s="819">
        <f t="shared" si="13"/>
        <v>5.0497782041995549</v>
      </c>
      <c r="G216" s="820">
        <f>LN(OUTM!D216)</f>
        <v>7.2075920044396726</v>
      </c>
      <c r="H216" s="821">
        <f>[1]OUTM!$C504</f>
        <v>142.63946258226449</v>
      </c>
      <c r="I216" s="819">
        <f t="shared" si="14"/>
        <v>4.9603202058968092</v>
      </c>
      <c r="J216" s="1239">
        <f t="shared" si="15"/>
        <v>2011.1</v>
      </c>
    </row>
    <row r="217" spans="1:10" x14ac:dyDescent="0.25">
      <c r="A217" s="1244">
        <f>REGV!A217</f>
        <v>2011.03</v>
      </c>
      <c r="B217" s="1242">
        <f>REGV!H217</f>
        <v>68.944531490961054</v>
      </c>
      <c r="C217" s="1242">
        <f>REGV!AI217</f>
        <v>154.68245225954945</v>
      </c>
      <c r="D217" s="824">
        <f>REGV!$BJ217</f>
        <v>1288.382582175552</v>
      </c>
      <c r="E217" s="819">
        <f t="shared" si="12"/>
        <v>4.2333022898679182</v>
      </c>
      <c r="F217" s="819">
        <f t="shared" si="13"/>
        <v>5.0413743203731203</v>
      </c>
      <c r="G217" s="820">
        <f>LN(OUTM!D217)</f>
        <v>7.1611428984084684</v>
      </c>
      <c r="H217" s="821">
        <f>[1]OUTM!$C505</f>
        <v>143.09710751796385</v>
      </c>
      <c r="I217" s="819">
        <f t="shared" si="14"/>
        <v>4.9635234733459868</v>
      </c>
      <c r="J217" s="1239">
        <f t="shared" si="15"/>
        <v>2011.1</v>
      </c>
    </row>
    <row r="218" spans="1:10" x14ac:dyDescent="0.25">
      <c r="A218" s="1244">
        <f>REGV!A218</f>
        <v>2011.04</v>
      </c>
      <c r="B218" s="1242">
        <f>REGV!H218</f>
        <v>70.361187451741287</v>
      </c>
      <c r="C218" s="1242">
        <f>REGV!AI218</f>
        <v>152.86684223724916</v>
      </c>
      <c r="D218" s="824">
        <f>REGV!$BJ218</f>
        <v>1248.1205926787356</v>
      </c>
      <c r="E218" s="819">
        <f t="shared" si="12"/>
        <v>4.2536417965282718</v>
      </c>
      <c r="F218" s="819">
        <f t="shared" si="13"/>
        <v>5.0295672302760712</v>
      </c>
      <c r="G218" s="820">
        <f>LN(OUTM!D218)</f>
        <v>7.1293941730101027</v>
      </c>
      <c r="H218" s="821">
        <f>[1]OUTM!$C506</f>
        <v>143.90328377736549</v>
      </c>
      <c r="I218" s="819">
        <f t="shared" si="14"/>
        <v>4.9691414334895585</v>
      </c>
      <c r="J218" s="1239">
        <f t="shared" si="15"/>
        <v>2011.2</v>
      </c>
    </row>
    <row r="219" spans="1:10" x14ac:dyDescent="0.25">
      <c r="A219" s="1244">
        <f>REGV!A219</f>
        <v>2011.05</v>
      </c>
      <c r="B219" s="1242">
        <f>REGV!H219</f>
        <v>71.312024612130855</v>
      </c>
      <c r="C219" s="1242">
        <f>REGV!AI219</f>
        <v>153.03941988660929</v>
      </c>
      <c r="D219" s="824">
        <f>REGV!$BJ219</f>
        <v>1200.9530060585246</v>
      </c>
      <c r="E219" s="819">
        <f t="shared" si="12"/>
        <v>4.2670649613372298</v>
      </c>
      <c r="F219" s="819">
        <f t="shared" si="13"/>
        <v>5.030695534525031</v>
      </c>
      <c r="G219" s="820">
        <f>LN(OUTM!D219)</f>
        <v>7.0908706923040361</v>
      </c>
      <c r="H219" s="821">
        <f>[1]OUTM!$C507</f>
        <v>144.43796080250922</v>
      </c>
      <c r="I219" s="819">
        <f t="shared" si="14"/>
        <v>4.9728500783541092</v>
      </c>
      <c r="J219" s="1239">
        <f t="shared" si="15"/>
        <v>2011.2</v>
      </c>
    </row>
    <row r="220" spans="1:10" x14ac:dyDescent="0.25">
      <c r="A220" s="1244">
        <f>REGV!A220</f>
        <v>2011.06</v>
      </c>
      <c r="B220" s="1242">
        <f>REGV!H220</f>
        <v>73.139373858742914</v>
      </c>
      <c r="C220" s="1242">
        <f>REGV!AI220</f>
        <v>153.84002930503473</v>
      </c>
      <c r="D220" s="824">
        <f>REGV!$BJ220</f>
        <v>1177.0220658127448</v>
      </c>
      <c r="E220" s="819">
        <f t="shared" si="12"/>
        <v>4.2923668518251832</v>
      </c>
      <c r="F220" s="819">
        <f t="shared" si="13"/>
        <v>5.0359132917708518</v>
      </c>
      <c r="G220" s="820">
        <f>LN(OUTM!D220)</f>
        <v>7.0707428545890005</v>
      </c>
      <c r="H220" s="821">
        <f>[1]OUTM!$C508</f>
        <v>144.76914712792737</v>
      </c>
      <c r="I220" s="819">
        <f t="shared" si="14"/>
        <v>4.9751403849275402</v>
      </c>
      <c r="J220" s="1239">
        <f t="shared" si="15"/>
        <v>2011.2</v>
      </c>
    </row>
    <row r="221" spans="1:10" x14ac:dyDescent="0.25">
      <c r="A221" s="1244">
        <f>REGV!A221</f>
        <v>2011.07</v>
      </c>
      <c r="B221" s="1242">
        <f>REGV!H221</f>
        <v>73.492692506537722</v>
      </c>
      <c r="C221" s="1242">
        <f>REGV!AI221</f>
        <v>153.80716332407238</v>
      </c>
      <c r="D221" s="824">
        <f>REGV!$BJ221</f>
        <v>1180.4213467981938</v>
      </c>
      <c r="E221" s="819">
        <f t="shared" si="12"/>
        <v>4.2971859795963692</v>
      </c>
      <c r="F221" s="819">
        <f t="shared" si="13"/>
        <v>5.0356996315660796</v>
      </c>
      <c r="G221" s="820">
        <f>LN(OUTM!D221)</f>
        <v>7.0736267272819111</v>
      </c>
      <c r="H221" s="821">
        <f>[1]OUTM!$C509</f>
        <v>144.77391104578496</v>
      </c>
      <c r="I221" s="819">
        <f t="shared" si="14"/>
        <v>4.9751732913828919</v>
      </c>
      <c r="J221" s="1239">
        <f t="shared" si="15"/>
        <v>2011.3</v>
      </c>
    </row>
    <row r="222" spans="1:10" x14ac:dyDescent="0.25">
      <c r="A222" s="1244">
        <f>REGV!A222</f>
        <v>2011.08</v>
      </c>
      <c r="B222" s="1242">
        <f>REGV!H222</f>
        <v>73.984842505602998</v>
      </c>
      <c r="C222" s="1242">
        <f>REGV!AI222</f>
        <v>152.80528749171336</v>
      </c>
      <c r="D222" s="824">
        <f>REGV!$BJ222</f>
        <v>1155.0575481148026</v>
      </c>
      <c r="E222" s="819">
        <f t="shared" si="12"/>
        <v>4.3038602412180698</v>
      </c>
      <c r="F222" s="819">
        <f t="shared" si="13"/>
        <v>5.0291644801370747</v>
      </c>
      <c r="G222" s="820">
        <f>LN(OUTM!D222)</f>
        <v>7.0519054469222811</v>
      </c>
      <c r="H222" s="821">
        <f>[1]OUTM!$C510</f>
        <v>144.74806723508505</v>
      </c>
      <c r="I222" s="819">
        <f t="shared" si="14"/>
        <v>4.9749947639293142</v>
      </c>
      <c r="J222" s="1239">
        <f t="shared" si="15"/>
        <v>2011.3</v>
      </c>
    </row>
    <row r="223" spans="1:10" x14ac:dyDescent="0.25">
      <c r="A223" s="1244">
        <f>REGV!A223</f>
        <v>2011.09</v>
      </c>
      <c r="B223" s="1242">
        <f>REGV!H223</f>
        <v>75.934155684530012</v>
      </c>
      <c r="C223" s="1242">
        <f>REGV!AI223</f>
        <v>153.82135164956659</v>
      </c>
      <c r="D223" s="824">
        <f>REGV!$BJ223</f>
        <v>1159.734056448601</v>
      </c>
      <c r="E223" s="819">
        <f t="shared" si="12"/>
        <v>4.3298665921967334</v>
      </c>
      <c r="F223" s="819">
        <f t="shared" si="13"/>
        <v>5.0357918748063097</v>
      </c>
      <c r="G223" s="820">
        <f>LN(OUTM!D223)</f>
        <v>7.0559459961336932</v>
      </c>
      <c r="H223" s="821">
        <f>[1]OUTM!$C511</f>
        <v>145.13639013130438</v>
      </c>
      <c r="I223" s="819">
        <f t="shared" si="14"/>
        <v>4.9776739219085</v>
      </c>
      <c r="J223" s="1239">
        <f t="shared" si="15"/>
        <v>2011.3</v>
      </c>
    </row>
    <row r="224" spans="1:10" x14ac:dyDescent="0.25">
      <c r="A224" s="1244">
        <f>REGV!A224</f>
        <v>2011.1</v>
      </c>
      <c r="B224" s="1242">
        <f>REGV!H224</f>
        <v>76.565501963655734</v>
      </c>
      <c r="C224" s="1242">
        <f>REGV!AI224</f>
        <v>155.3809980206953</v>
      </c>
      <c r="D224" s="824">
        <f>REGV!$BJ224</f>
        <v>1198.2737544568797</v>
      </c>
      <c r="E224" s="819">
        <f t="shared" si="12"/>
        <v>4.3381466092915986</v>
      </c>
      <c r="F224" s="819">
        <f t="shared" si="13"/>
        <v>5.0458801525978965</v>
      </c>
      <c r="G224" s="820">
        <f>LN(OUTM!D224)</f>
        <v>7.0886372621343998</v>
      </c>
      <c r="H224" s="821">
        <f>[1]OUTM!$C512</f>
        <v>145.5402581677738</v>
      </c>
      <c r="I224" s="819">
        <f t="shared" si="14"/>
        <v>4.9804527367786688</v>
      </c>
      <c r="J224" s="1239">
        <f t="shared" si="15"/>
        <v>2011.4</v>
      </c>
    </row>
    <row r="225" spans="1:10" x14ac:dyDescent="0.25">
      <c r="A225" s="1244">
        <f>REGV!A225</f>
        <v>2011.11</v>
      </c>
      <c r="B225" s="1242">
        <f>REGV!H225</f>
        <v>74.867286514686825</v>
      </c>
      <c r="C225" s="1242">
        <f>REGV!AI225</f>
        <v>154.18776490790583</v>
      </c>
      <c r="D225" s="824">
        <f>REGV!$BJ225</f>
        <v>1189.702877948946</v>
      </c>
      <c r="E225" s="819">
        <f t="shared" si="12"/>
        <v>4.3157170329610892</v>
      </c>
      <c r="F225" s="819">
        <f t="shared" si="13"/>
        <v>5.0381711123774764</v>
      </c>
      <c r="G225" s="820">
        <f>LN(OUTM!D225)</f>
        <v>7.0814588725338927</v>
      </c>
      <c r="H225" s="821">
        <f>[1]OUTM!$C513</f>
        <v>145.5946893599284</v>
      </c>
      <c r="I225" s="819">
        <f t="shared" si="14"/>
        <v>4.9808266609210703</v>
      </c>
      <c r="J225" s="1239">
        <f t="shared" si="15"/>
        <v>2011.4</v>
      </c>
    </row>
    <row r="226" spans="1:10" x14ac:dyDescent="0.25">
      <c r="A226" s="1244">
        <f>REGV!A226</f>
        <v>2011.12</v>
      </c>
      <c r="B226" s="1242">
        <f>REGV!H226</f>
        <v>72.319217983721558</v>
      </c>
      <c r="C226" s="1242">
        <f>REGV!AI226</f>
        <v>150.47326989930215</v>
      </c>
      <c r="D226" s="824">
        <f>REGV!$BJ226</f>
        <v>1141.4418755682661</v>
      </c>
      <c r="E226" s="819">
        <f t="shared" si="12"/>
        <v>4.2810899027472704</v>
      </c>
      <c r="F226" s="819">
        <f t="shared" si="13"/>
        <v>5.0137854597721372</v>
      </c>
      <c r="G226" s="820">
        <f>LN(OUTM!D226)</f>
        <v>7.0400475453289273</v>
      </c>
      <c r="H226" s="821">
        <f>[1]OUTM!$C514</f>
        <v>145.55392452330582</v>
      </c>
      <c r="I226" s="819">
        <f t="shared" si="14"/>
        <v>4.9805466332311203</v>
      </c>
      <c r="J226" s="1239">
        <f t="shared" si="15"/>
        <v>2011.4</v>
      </c>
    </row>
    <row r="227" spans="1:10" x14ac:dyDescent="0.25">
      <c r="A227" s="1244">
        <f>REGV!A227</f>
        <v>2012.01</v>
      </c>
      <c r="B227" s="1242">
        <f>REGV!H227</f>
        <v>71.693101518924294</v>
      </c>
      <c r="C227" s="1242">
        <f>REGV!AI227</f>
        <v>144.67372679343976</v>
      </c>
      <c r="D227" s="824">
        <f>REGV!$BJ227</f>
        <v>1079.2142129197473</v>
      </c>
      <c r="E227" s="819">
        <f t="shared" si="12"/>
        <v>4.2723945298516108</v>
      </c>
      <c r="F227" s="819">
        <f t="shared" si="13"/>
        <v>4.9744810469611105</v>
      </c>
      <c r="G227" s="820">
        <f>LN(OUTM!D227)</f>
        <v>6.9839884746731578</v>
      </c>
      <c r="H227" s="821">
        <f>[1]OUTM!$C515</f>
        <v>145.32829318305156</v>
      </c>
      <c r="I227" s="819">
        <f t="shared" si="14"/>
        <v>4.9789952741464303</v>
      </c>
      <c r="J227" s="1239">
        <f t="shared" si="15"/>
        <v>2012.1</v>
      </c>
    </row>
    <row r="228" spans="1:10" x14ac:dyDescent="0.25">
      <c r="A228" s="1244">
        <f>REGV!A228</f>
        <v>2012.02</v>
      </c>
      <c r="B228" s="1242">
        <f>REGV!H228</f>
        <v>71.488205762622556</v>
      </c>
      <c r="C228" s="1242">
        <f>REGV!AI228</f>
        <v>143.04958494296494</v>
      </c>
      <c r="D228" s="824">
        <f>REGV!$BJ228</f>
        <v>1016.274126520565</v>
      </c>
      <c r="E228" s="819">
        <f t="shared" si="12"/>
        <v>4.2695324817245783</v>
      </c>
      <c r="F228" s="819">
        <f t="shared" si="13"/>
        <v>4.9631913180096658</v>
      </c>
      <c r="G228" s="820">
        <f>LN(OUTM!D228)</f>
        <v>6.9238984013138571</v>
      </c>
      <c r="H228" s="821">
        <f>[1]OUTM!$C516</f>
        <v>144.53574478089524</v>
      </c>
      <c r="I228" s="819">
        <f t="shared" si="14"/>
        <v>4.9735268456878066</v>
      </c>
      <c r="J228" s="1239">
        <f t="shared" si="15"/>
        <v>2012.1</v>
      </c>
    </row>
    <row r="229" spans="1:10" x14ac:dyDescent="0.25">
      <c r="A229" s="1244">
        <f>REGV!A229</f>
        <v>2012.03</v>
      </c>
      <c r="B229" s="1242">
        <f>REGV!H229</f>
        <v>70.165812267113466</v>
      </c>
      <c r="C229" s="1242">
        <f>REGV!AI229</f>
        <v>146.33686618635164</v>
      </c>
      <c r="D229" s="824">
        <f>REGV!$BJ229</f>
        <v>977.41875357147444</v>
      </c>
      <c r="E229" s="819">
        <f t="shared" si="12"/>
        <v>4.2508611876644666</v>
      </c>
      <c r="F229" s="819">
        <f t="shared" si="13"/>
        <v>4.9859112666191781</v>
      </c>
      <c r="G229" s="820">
        <f>LN(OUTM!D229)</f>
        <v>6.8849151718542272</v>
      </c>
      <c r="H229" s="821">
        <f>[1]OUTM!$C517</f>
        <v>143.73912326394878</v>
      </c>
      <c r="I229" s="819">
        <f t="shared" si="14"/>
        <v>4.9680000125639845</v>
      </c>
      <c r="J229" s="1239">
        <f t="shared" si="15"/>
        <v>2012.1</v>
      </c>
    </row>
    <row r="230" spans="1:10" x14ac:dyDescent="0.25">
      <c r="A230" s="1244">
        <f>REGV!A230</f>
        <v>2012.04</v>
      </c>
      <c r="B230" s="1242">
        <f>REGV!H230</f>
        <v>69.862555446218437</v>
      </c>
      <c r="C230" s="1242">
        <f>REGV!AI230</f>
        <v>148.1471394124016</v>
      </c>
      <c r="D230" s="824">
        <f>REGV!$BJ230</f>
        <v>947.62670018585004</v>
      </c>
      <c r="E230" s="819">
        <f t="shared" si="12"/>
        <v>4.2465298182432871</v>
      </c>
      <c r="F230" s="819">
        <f t="shared" si="13"/>
        <v>4.9982059651082285</v>
      </c>
      <c r="G230" s="820">
        <f>LN(OUTM!D230)</f>
        <v>6.8539606485295614</v>
      </c>
      <c r="H230" s="821">
        <f>[1]OUTM!$C518</f>
        <v>143.02094983747153</v>
      </c>
      <c r="I230" s="819">
        <f t="shared" si="14"/>
        <v>4.9629911218894254</v>
      </c>
      <c r="J230" s="1239">
        <f t="shared" si="15"/>
        <v>2012.2</v>
      </c>
    </row>
    <row r="231" spans="1:10" x14ac:dyDescent="0.25">
      <c r="A231" s="1244">
        <f>REGV!A231</f>
        <v>2012.05</v>
      </c>
      <c r="B231" s="1242">
        <f>REGV!H231</f>
        <v>71.020704135876343</v>
      </c>
      <c r="C231" s="1242">
        <f>REGV!AI231</f>
        <v>148.10599046650086</v>
      </c>
      <c r="D231" s="824">
        <f>REGV!$BJ231</f>
        <v>920.6021319195363</v>
      </c>
      <c r="E231" s="819">
        <f t="shared" si="12"/>
        <v>4.2629714420796523</v>
      </c>
      <c r="F231" s="819">
        <f t="shared" si="13"/>
        <v>4.9979281692504616</v>
      </c>
      <c r="G231" s="820">
        <f>LN(OUTM!D231)</f>
        <v>6.8250279471740036</v>
      </c>
      <c r="H231" s="821">
        <f>[1]OUTM!$C519</f>
        <v>142.87947935019173</v>
      </c>
      <c r="I231" s="819">
        <f t="shared" si="14"/>
        <v>4.9620014731559259</v>
      </c>
      <c r="J231" s="1239">
        <f t="shared" si="15"/>
        <v>2012.2</v>
      </c>
    </row>
    <row r="232" spans="1:10" x14ac:dyDescent="0.25">
      <c r="A232" s="1244">
        <f>REGV!A232</f>
        <v>2012.06</v>
      </c>
      <c r="B232" s="1242">
        <f>REGV!H232</f>
        <v>71.070357243230205</v>
      </c>
      <c r="C232" s="1242">
        <f>REGV!AI232</f>
        <v>147.29154160535307</v>
      </c>
      <c r="D232" s="824">
        <f>REGV!$BJ232</f>
        <v>925.87971783785815</v>
      </c>
      <c r="E232" s="819">
        <f t="shared" si="12"/>
        <v>4.2636703334651207</v>
      </c>
      <c r="F232" s="819">
        <f t="shared" si="13"/>
        <v>4.9924138989097999</v>
      </c>
      <c r="G232" s="820">
        <f>LN(OUTM!D232)</f>
        <v>6.8307443318656125</v>
      </c>
      <c r="H232" s="821">
        <f>[1]OUTM!$C520</f>
        <v>143.43117248782025</v>
      </c>
      <c r="I232" s="819">
        <f t="shared" si="14"/>
        <v>4.9658552859071667</v>
      </c>
      <c r="J232" s="1239">
        <f t="shared" si="15"/>
        <v>2012.2</v>
      </c>
    </row>
    <row r="233" spans="1:10" x14ac:dyDescent="0.25">
      <c r="A233" s="1244">
        <f>REGV!A233</f>
        <v>2012.07</v>
      </c>
      <c r="B233" s="1242">
        <f>REGV!H233</f>
        <v>70.205654692250889</v>
      </c>
      <c r="C233" s="1242">
        <f>REGV!AI233</f>
        <v>148.70672739453352</v>
      </c>
      <c r="D233" s="824">
        <f>REGV!$BJ233</f>
        <v>945.09934500090071</v>
      </c>
      <c r="E233" s="819">
        <f t="shared" si="12"/>
        <v>4.2514288589593594</v>
      </c>
      <c r="F233" s="819">
        <f t="shared" si="13"/>
        <v>5.0019760938316757</v>
      </c>
      <c r="G233" s="820">
        <f>LN(OUTM!D233)</f>
        <v>6.851290048953369</v>
      </c>
      <c r="H233" s="821">
        <f>[1]OUTM!$C521</f>
        <v>143.77343797458181</v>
      </c>
      <c r="I233" s="819">
        <f t="shared" si="14"/>
        <v>4.9682387131664782</v>
      </c>
      <c r="J233" s="1239">
        <f t="shared" si="15"/>
        <v>2012.3</v>
      </c>
    </row>
    <row r="234" spans="1:10" x14ac:dyDescent="0.25">
      <c r="A234" s="1244">
        <f>REGV!A234</f>
        <v>2012.08</v>
      </c>
      <c r="B234" s="1242">
        <f>REGV!H234</f>
        <v>68.34023690514816</v>
      </c>
      <c r="C234" s="1242">
        <f>REGV!AI234</f>
        <v>150.36077794367753</v>
      </c>
      <c r="D234" s="824">
        <f>REGV!$BJ234</f>
        <v>969.88601574978486</v>
      </c>
      <c r="E234" s="819">
        <f t="shared" si="12"/>
        <v>4.2244987132475424</v>
      </c>
      <c r="F234" s="819">
        <f t="shared" si="13"/>
        <v>5.0130375925564792</v>
      </c>
      <c r="G234" s="820">
        <f>LN(OUTM!D234)</f>
        <v>6.8771785550563376</v>
      </c>
      <c r="H234" s="821">
        <f>[1]OUTM!$C522</f>
        <v>143.81572108201846</v>
      </c>
      <c r="I234" s="819">
        <f t="shared" si="14"/>
        <v>4.9685327653336735</v>
      </c>
      <c r="J234" s="1239">
        <f t="shared" si="15"/>
        <v>2012.3</v>
      </c>
    </row>
    <row r="235" spans="1:10" x14ac:dyDescent="0.25">
      <c r="A235" s="1244">
        <f>REGV!A235</f>
        <v>2012.09</v>
      </c>
      <c r="B235" s="1242">
        <f>REGV!H235</f>
        <v>66.043693628363059</v>
      </c>
      <c r="C235" s="1242">
        <f>REGV!AI235</f>
        <v>146.73422464599992</v>
      </c>
      <c r="D235" s="824">
        <f>REGV!$BJ235</f>
        <v>1000.3791549012691</v>
      </c>
      <c r="E235" s="819">
        <f t="shared" si="12"/>
        <v>4.1903165476569288</v>
      </c>
      <c r="F235" s="819">
        <f t="shared" si="13"/>
        <v>4.9886229547765426</v>
      </c>
      <c r="G235" s="820">
        <f>LN(OUTM!D235)</f>
        <v>6.9081343620223503</v>
      </c>
      <c r="H235" s="821">
        <f>[1]OUTM!$C523</f>
        <v>143.99700810013067</v>
      </c>
      <c r="I235" s="819">
        <f t="shared" si="14"/>
        <v>4.9697925222777277</v>
      </c>
      <c r="J235" s="1239">
        <f t="shared" si="15"/>
        <v>2012.3</v>
      </c>
    </row>
    <row r="236" spans="1:10" x14ac:dyDescent="0.25">
      <c r="A236" s="1244">
        <f>REGV!A236</f>
        <v>2012.1</v>
      </c>
      <c r="B236" s="1242">
        <f>REGV!H236</f>
        <v>66.427144607490845</v>
      </c>
      <c r="C236" s="1242">
        <f>REGV!AI236</f>
        <v>142.424029625668</v>
      </c>
      <c r="D236" s="824">
        <f>REGV!$BJ236</f>
        <v>1014.1199027072979</v>
      </c>
      <c r="E236" s="819">
        <f t="shared" si="12"/>
        <v>4.1961057772743455</v>
      </c>
      <c r="F236" s="819">
        <f t="shared" si="13"/>
        <v>4.9588087321129031</v>
      </c>
      <c r="G236" s="820">
        <f>LN(OUTM!D236)</f>
        <v>6.92177642440633</v>
      </c>
      <c r="H236" s="821">
        <f>[1]OUTM!$C524</f>
        <v>144.07495458872205</v>
      </c>
      <c r="I236" s="819">
        <f t="shared" si="14"/>
        <v>4.9703336821307458</v>
      </c>
      <c r="J236" s="1239">
        <f t="shared" si="15"/>
        <v>2012.4</v>
      </c>
    </row>
    <row r="237" spans="1:10" x14ac:dyDescent="0.25">
      <c r="A237" s="1244">
        <f>REGV!A237</f>
        <v>2012.11</v>
      </c>
      <c r="B237" s="1242">
        <f>REGV!H237</f>
        <v>68.408929215485628</v>
      </c>
      <c r="C237" s="1242">
        <f>REGV!AI237</f>
        <v>143.27518772143665</v>
      </c>
      <c r="D237" s="824">
        <f>REGV!$BJ237</f>
        <v>1061.6373993590805</v>
      </c>
      <c r="E237" s="819">
        <f t="shared" si="12"/>
        <v>4.2255033601944145</v>
      </c>
      <c r="F237" s="819">
        <f t="shared" si="13"/>
        <v>4.9647671706546124</v>
      </c>
      <c r="G237" s="820">
        <f>LN(OUTM!D237)</f>
        <v>6.9675677116354811</v>
      </c>
      <c r="H237" s="821">
        <f>[1]OUTM!$C525</f>
        <v>144.4637240890502</v>
      </c>
      <c r="I237" s="819">
        <f t="shared" si="14"/>
        <v>4.9730284316691407</v>
      </c>
      <c r="J237" s="1239">
        <f t="shared" si="15"/>
        <v>2012.4</v>
      </c>
    </row>
    <row r="238" spans="1:10" x14ac:dyDescent="0.25">
      <c r="A238" s="1244">
        <f>REGV!A238</f>
        <v>2012.12</v>
      </c>
      <c r="B238" s="1242">
        <f>REGV!H238</f>
        <v>70.008626060170258</v>
      </c>
      <c r="C238" s="1242">
        <f>REGV!AI238</f>
        <v>145.78189285896767</v>
      </c>
      <c r="D238" s="824">
        <f>REGV!$BJ238</f>
        <v>1148.7539677054704</v>
      </c>
      <c r="E238" s="819">
        <f t="shared" si="12"/>
        <v>4.2486184638882403</v>
      </c>
      <c r="F238" s="819">
        <f t="shared" si="13"/>
        <v>4.9821116202226836</v>
      </c>
      <c r="G238" s="820">
        <f>LN(OUTM!D238)</f>
        <v>7.0464331275968766</v>
      </c>
      <c r="H238" s="821">
        <f>[1]OUTM!$C526</f>
        <v>145.11035064658989</v>
      </c>
      <c r="I238" s="819">
        <f t="shared" si="14"/>
        <v>4.9774944919192805</v>
      </c>
      <c r="J238" s="1239">
        <f t="shared" si="15"/>
        <v>2012.4</v>
      </c>
    </row>
    <row r="239" spans="1:10" x14ac:dyDescent="0.25">
      <c r="A239" s="1244">
        <f>REGV!A239</f>
        <v>2013.01</v>
      </c>
      <c r="B239" s="1242">
        <f>REGV!H239</f>
        <v>71.564030033448702</v>
      </c>
      <c r="C239" s="1242">
        <f>REGV!AI239</f>
        <v>145.45204692579907</v>
      </c>
      <c r="D239" s="824">
        <f>REGV!$BJ239</f>
        <v>1209.5213194246403</v>
      </c>
      <c r="E239" s="819">
        <f t="shared" si="12"/>
        <v>4.2705925739000712</v>
      </c>
      <c r="F239" s="819">
        <f t="shared" si="13"/>
        <v>4.979846457896838</v>
      </c>
      <c r="G239" s="820">
        <f>LN(OUTM!D239)</f>
        <v>7.097979956537678</v>
      </c>
      <c r="H239" s="821">
        <f>[1]OUTM!$C527</f>
        <v>145.57108590342708</v>
      </c>
      <c r="I239" s="819">
        <f t="shared" si="14"/>
        <v>4.9806645302136987</v>
      </c>
      <c r="J239" s="1239">
        <f t="shared" si="15"/>
        <v>2013.1</v>
      </c>
    </row>
    <row r="240" spans="1:10" x14ac:dyDescent="0.25">
      <c r="A240" s="1244">
        <f>REGV!A240</f>
        <v>2013.02</v>
      </c>
      <c r="B240" s="1242">
        <f>REGV!H240</f>
        <v>74.818021599721604</v>
      </c>
      <c r="C240" s="1242">
        <f>REGV!AI240</f>
        <v>147.12926472959623</v>
      </c>
      <c r="D240" s="824">
        <f>REGV!$BJ240</f>
        <v>1254.9300540123759</v>
      </c>
      <c r="E240" s="819">
        <f t="shared" si="12"/>
        <v>4.3150587864389065</v>
      </c>
      <c r="F240" s="819">
        <f t="shared" si="13"/>
        <v>4.9913115522773746</v>
      </c>
      <c r="G240" s="820">
        <f>LN(OUTM!D240)</f>
        <v>7.1348351161580146</v>
      </c>
      <c r="H240" s="821">
        <f>[1]OUTM!$C528</f>
        <v>146.50690583695757</v>
      </c>
      <c r="I240" s="819">
        <f t="shared" si="14"/>
        <v>4.9870725661649455</v>
      </c>
      <c r="J240" s="1239">
        <f t="shared" si="15"/>
        <v>2013.1</v>
      </c>
    </row>
    <row r="241" spans="1:10" x14ac:dyDescent="0.25">
      <c r="A241" s="1244">
        <f>REGV!A241</f>
        <v>2013.03</v>
      </c>
      <c r="B241" s="1242">
        <f>REGV!H241</f>
        <v>78.818036955823359</v>
      </c>
      <c r="C241" s="1242">
        <f>REGV!AI241</f>
        <v>150.40569972962541</v>
      </c>
      <c r="D241" s="824">
        <f>REGV!$BJ241</f>
        <v>1276.2056261675284</v>
      </c>
      <c r="E241" s="819">
        <f t="shared" si="12"/>
        <v>4.3671418660497521</v>
      </c>
      <c r="F241" s="819">
        <f t="shared" si="13"/>
        <v>5.0133363079361279</v>
      </c>
      <c r="G241" s="820">
        <f>LN(OUTM!D241)</f>
        <v>7.1516465999557379</v>
      </c>
      <c r="H241" s="821">
        <f>[1]OUTM!$C529</f>
        <v>147.48689477354128</v>
      </c>
      <c r="I241" s="819">
        <f t="shared" si="14"/>
        <v>4.9937393228396285</v>
      </c>
      <c r="J241" s="1239">
        <f t="shared" si="15"/>
        <v>2013.1</v>
      </c>
    </row>
    <row r="242" spans="1:10" x14ac:dyDescent="0.25">
      <c r="A242" s="1244">
        <f>REGV!A242</f>
        <v>2013.04</v>
      </c>
      <c r="B242" s="1242">
        <f>REGV!H242</f>
        <v>82.021827668548809</v>
      </c>
      <c r="C242" s="1242">
        <f>REGV!AI242</f>
        <v>153.65606919635047</v>
      </c>
      <c r="D242" s="824">
        <f>REGV!$BJ242</f>
        <v>1243.3481375303368</v>
      </c>
      <c r="E242" s="819">
        <f t="shared" si="12"/>
        <v>4.4069854029215572</v>
      </c>
      <c r="F242" s="819">
        <f t="shared" si="13"/>
        <v>5.0347167879353387</v>
      </c>
      <c r="G242" s="820">
        <f>LN(OUTM!D242)</f>
        <v>7.1255631307597262</v>
      </c>
      <c r="H242" s="821">
        <f>[1]OUTM!$C530</f>
        <v>147.97136347753823</v>
      </c>
      <c r="I242" s="819">
        <f t="shared" si="14"/>
        <v>4.9970187650258735</v>
      </c>
      <c r="J242" s="1239">
        <f t="shared" si="15"/>
        <v>2013.2</v>
      </c>
    </row>
    <row r="243" spans="1:10" x14ac:dyDescent="0.25">
      <c r="A243" s="1244">
        <f>REGV!A243</f>
        <v>2013.05</v>
      </c>
      <c r="B243" s="1242">
        <f>REGV!H243</f>
        <v>83.220433432794579</v>
      </c>
      <c r="C243" s="1242">
        <f>REGV!AI243</f>
        <v>159.24907887705666</v>
      </c>
      <c r="D243" s="824">
        <f>REGV!$BJ243</f>
        <v>1206.9941891306546</v>
      </c>
      <c r="E243" s="819">
        <f t="shared" si="12"/>
        <v>4.4214929118180235</v>
      </c>
      <c r="F243" s="819">
        <f t="shared" si="13"/>
        <v>5.070469510304032</v>
      </c>
      <c r="G243" s="820">
        <f>LN(OUTM!D243)</f>
        <v>7.0958884067782826</v>
      </c>
      <c r="H243" s="821">
        <f>[1]OUTM!$C531</f>
        <v>148.03247452158195</v>
      </c>
      <c r="I243" s="819">
        <f t="shared" si="14"/>
        <v>4.9974316721376528</v>
      </c>
      <c r="J243" s="1239">
        <f t="shared" si="15"/>
        <v>2013.2</v>
      </c>
    </row>
    <row r="244" spans="1:10" x14ac:dyDescent="0.25">
      <c r="A244" s="1244">
        <f>REGV!A244</f>
        <v>2013.06</v>
      </c>
      <c r="B244" s="1242">
        <f>REGV!H244</f>
        <v>81.097782667836512</v>
      </c>
      <c r="C244" s="1242">
        <f>REGV!AI244</f>
        <v>160.86471675385059</v>
      </c>
      <c r="D244" s="824">
        <f>REGV!$BJ244</f>
        <v>1159.9192499350975</v>
      </c>
      <c r="E244" s="819">
        <f t="shared" si="12"/>
        <v>4.3956556200304204</v>
      </c>
      <c r="F244" s="819">
        <f t="shared" si="13"/>
        <v>5.0805637431512887</v>
      </c>
      <c r="G244" s="820">
        <f>LN(OUTM!D244)</f>
        <v>7.0561056695524575</v>
      </c>
      <c r="H244" s="821">
        <f>[1]OUTM!$C532</f>
        <v>147.61634152719037</v>
      </c>
      <c r="I244" s="819">
        <f t="shared" si="14"/>
        <v>4.9946166209917884</v>
      </c>
      <c r="J244" s="1239">
        <f t="shared" si="15"/>
        <v>2013.2</v>
      </c>
    </row>
    <row r="245" spans="1:10" x14ac:dyDescent="0.25">
      <c r="A245" s="1244">
        <f>REGV!A245</f>
        <v>2013.07</v>
      </c>
      <c r="B245" s="1242">
        <f>REGV!H245</f>
        <v>78.857391546579194</v>
      </c>
      <c r="C245" s="1242">
        <f>REGV!AI245</f>
        <v>158.73634858941679</v>
      </c>
      <c r="D245" s="824">
        <f>REGV!$BJ245</f>
        <v>1082.6332042100407</v>
      </c>
      <c r="E245" s="819">
        <f t="shared" si="12"/>
        <v>4.3676410508871975</v>
      </c>
      <c r="F245" s="819">
        <f t="shared" si="13"/>
        <v>5.0672446409376475</v>
      </c>
      <c r="G245" s="820">
        <f>LN(OUTM!D245)</f>
        <v>6.9871515046943493</v>
      </c>
      <c r="H245" s="821">
        <f>[1]OUTM!$C533</f>
        <v>147.33780667301156</v>
      </c>
      <c r="I245" s="819">
        <f t="shared" si="14"/>
        <v>4.9927279549826862</v>
      </c>
      <c r="J245" s="1239">
        <f t="shared" si="15"/>
        <v>2013.3</v>
      </c>
    </row>
    <row r="246" spans="1:10" x14ac:dyDescent="0.25">
      <c r="A246" s="1244">
        <f>REGV!A246</f>
        <v>2013.08</v>
      </c>
      <c r="B246" s="1242">
        <f>REGV!H246</f>
        <v>78.232877496546607</v>
      </c>
      <c r="C246" s="1242">
        <f>REGV!AI246</f>
        <v>158.47735118800219</v>
      </c>
      <c r="D246" s="824">
        <f>REGV!$BJ246</f>
        <v>1048.4733939516445</v>
      </c>
      <c r="E246" s="819">
        <f t="shared" si="12"/>
        <v>4.3596899875406185</v>
      </c>
      <c r="F246" s="819">
        <f t="shared" si="13"/>
        <v>5.065611688393993</v>
      </c>
      <c r="G246" s="820">
        <f>LN(OUTM!D246)</f>
        <v>6.9550904746758517</v>
      </c>
      <c r="H246" s="821">
        <f>[1]OUTM!$C534</f>
        <v>147.54698036451668</v>
      </c>
      <c r="I246" s="819">
        <f t="shared" si="14"/>
        <v>4.9941466360119078</v>
      </c>
      <c r="J246" s="1239">
        <f t="shared" si="15"/>
        <v>2013.3</v>
      </c>
    </row>
    <row r="247" spans="1:10" x14ac:dyDescent="0.25">
      <c r="A247" s="1244">
        <f>REGV!A247</f>
        <v>2013.09</v>
      </c>
      <c r="B247" s="1242">
        <f>REGV!H247</f>
        <v>79.828622449693512</v>
      </c>
      <c r="C247" s="1242">
        <f>REGV!AI247</f>
        <v>158.01584887866971</v>
      </c>
      <c r="D247" s="824">
        <f>REGV!$BJ247</f>
        <v>1068.8068715736115</v>
      </c>
      <c r="E247" s="819">
        <f t="shared" si="12"/>
        <v>4.3798821174608875</v>
      </c>
      <c r="F247" s="819">
        <f t="shared" si="13"/>
        <v>5.062695337354989</v>
      </c>
      <c r="G247" s="820">
        <f>LN(OUTM!D247)</f>
        <v>6.9742982320034912</v>
      </c>
      <c r="H247" s="821">
        <f>[1]OUTM!$C535</f>
        <v>147.50189438476585</v>
      </c>
      <c r="I247" s="819">
        <f t="shared" si="14"/>
        <v>4.9938410189839484</v>
      </c>
      <c r="J247" s="1239">
        <f t="shared" si="15"/>
        <v>2013.3</v>
      </c>
    </row>
    <row r="248" spans="1:10" x14ac:dyDescent="0.25">
      <c r="A248" s="1244">
        <f>REGV!A248</f>
        <v>2013.1</v>
      </c>
      <c r="B248" s="1242">
        <f>REGV!H248</f>
        <v>80.399067047661489</v>
      </c>
      <c r="C248" s="1242">
        <f>REGV!AI248</f>
        <v>153.7817912623081</v>
      </c>
      <c r="D248" s="824">
        <f>REGV!$BJ248</f>
        <v>1072.2413493284766</v>
      </c>
      <c r="E248" s="819">
        <f t="shared" si="12"/>
        <v>4.3870025722327881</v>
      </c>
      <c r="F248" s="819">
        <f t="shared" si="13"/>
        <v>5.0355346577499294</v>
      </c>
      <c r="G248" s="820">
        <f>LN(OUTM!D248)</f>
        <v>6.9775064555896504</v>
      </c>
      <c r="H248" s="821">
        <f>[1]OUTM!$C536</f>
        <v>147.22936022308107</v>
      </c>
      <c r="I248" s="819">
        <f t="shared" si="14"/>
        <v>4.9919916444429013</v>
      </c>
      <c r="J248" s="1239">
        <f t="shared" si="15"/>
        <v>2013.4</v>
      </c>
    </row>
    <row r="249" spans="1:10" x14ac:dyDescent="0.25">
      <c r="A249" s="1244">
        <f>REGV!A249</f>
        <v>2013.11</v>
      </c>
      <c r="B249" s="1242">
        <f>REGV!H249</f>
        <v>77.23409609517627</v>
      </c>
      <c r="C249" s="1242">
        <f>REGV!AI249</f>
        <v>148.21296075278133</v>
      </c>
      <c r="D249" s="824">
        <f>REGV!$BJ249</f>
        <v>1036.1638401597334</v>
      </c>
      <c r="E249" s="819">
        <f t="shared" si="12"/>
        <v>4.3468410187919266</v>
      </c>
      <c r="F249" s="819">
        <f t="shared" si="13"/>
        <v>4.998650163510276</v>
      </c>
      <c r="G249" s="820">
        <f>LN(OUTM!D249)</f>
        <v>6.94328055718786</v>
      </c>
      <c r="H249" s="821">
        <f>[1]OUTM!$C537</f>
        <v>146.93690481529418</v>
      </c>
      <c r="I249" s="819">
        <f t="shared" si="14"/>
        <v>4.9900032756943418</v>
      </c>
      <c r="J249" s="1239">
        <f t="shared" si="15"/>
        <v>2013.4</v>
      </c>
    </row>
    <row r="250" spans="1:10" x14ac:dyDescent="0.25">
      <c r="A250" s="1244">
        <f>REGV!A250</f>
        <v>2013.12</v>
      </c>
      <c r="B250" s="1242">
        <f>REGV!H250</f>
        <v>74.694201231025602</v>
      </c>
      <c r="C250" s="1242">
        <f>REGV!AI250</f>
        <v>147.64288120051191</v>
      </c>
      <c r="D250" s="824">
        <f>REGV!$BJ250</f>
        <v>994.41878943352992</v>
      </c>
      <c r="E250" s="819">
        <f t="shared" si="12"/>
        <v>4.3134024616962305</v>
      </c>
      <c r="F250" s="819">
        <f t="shared" si="13"/>
        <v>4.9947963930114243</v>
      </c>
      <c r="G250" s="820">
        <f>LN(OUTM!D250)</f>
        <v>6.9021584352649015</v>
      </c>
      <c r="H250" s="821">
        <f>[1]OUTM!$C538</f>
        <v>146.54564987878007</v>
      </c>
      <c r="I250" s="819">
        <f t="shared" si="14"/>
        <v>4.9873369831870296</v>
      </c>
      <c r="J250" s="1239">
        <f t="shared" si="15"/>
        <v>2013.4</v>
      </c>
    </row>
    <row r="251" spans="1:10" x14ac:dyDescent="0.25">
      <c r="A251" s="1244">
        <f>REGV!A251</f>
        <v>2014.01</v>
      </c>
      <c r="B251" s="1242">
        <f>REGV!H251</f>
        <v>72.550212940137172</v>
      </c>
      <c r="C251" s="1242">
        <f>REGV!AI251</f>
        <v>149.56297407389329</v>
      </c>
      <c r="D251" s="824">
        <f>REGV!$BJ251</f>
        <v>963.39335179721547</v>
      </c>
      <c r="E251" s="819">
        <f t="shared" si="12"/>
        <v>4.2842789144070359</v>
      </c>
      <c r="F251" s="819">
        <f t="shared" si="13"/>
        <v>5.0077175354012589</v>
      </c>
      <c r="G251" s="820">
        <f>LN(OUTM!D251)</f>
        <v>6.870461793401307</v>
      </c>
      <c r="H251" s="821">
        <f>[1]OUTM!$C539</f>
        <v>145.99932848218523</v>
      </c>
      <c r="I251" s="819">
        <f t="shared" si="14"/>
        <v>4.9836020222606718</v>
      </c>
      <c r="J251" s="1239">
        <f t="shared" si="15"/>
        <v>2014.1</v>
      </c>
    </row>
    <row r="252" spans="1:10" x14ac:dyDescent="0.25">
      <c r="A252" s="1244">
        <f>REGV!A252</f>
        <v>2014.02</v>
      </c>
      <c r="B252" s="1242">
        <f>REGV!H252</f>
        <v>68.592687234872216</v>
      </c>
      <c r="C252" s="1242">
        <f>REGV!AI252</f>
        <v>146.41312931882973</v>
      </c>
      <c r="D252" s="824">
        <f>REGV!$BJ252</f>
        <v>926.8868411267872</v>
      </c>
      <c r="E252" s="819">
        <f t="shared" si="12"/>
        <v>4.2281859289748986</v>
      </c>
      <c r="F252" s="819">
        <f t="shared" si="13"/>
        <v>4.9864322786456459</v>
      </c>
      <c r="G252" s="820">
        <f>LN(OUTM!D252)</f>
        <v>6.8318314881328179</v>
      </c>
      <c r="H252" s="821">
        <f>[1]OUTM!$C540</f>
        <v>145.19071896075874</v>
      </c>
      <c r="I252" s="819">
        <f t="shared" si="14"/>
        <v>4.9780481813447501</v>
      </c>
      <c r="J252" s="1239">
        <f t="shared" si="15"/>
        <v>2014.1</v>
      </c>
    </row>
    <row r="253" spans="1:10" x14ac:dyDescent="0.25">
      <c r="A253" s="1244">
        <f>REGV!A253</f>
        <v>2014.03</v>
      </c>
      <c r="B253" s="1242">
        <f>REGV!H253</f>
        <v>63.466599242007085</v>
      </c>
      <c r="C253" s="1242">
        <f>REGV!AI253</f>
        <v>141.57441800147674</v>
      </c>
      <c r="D253" s="824">
        <f>REGV!$BJ253</f>
        <v>880.80570543809745</v>
      </c>
      <c r="E253" s="819">
        <f t="shared" si="12"/>
        <v>4.1505137713252571</v>
      </c>
      <c r="F253" s="819">
        <f t="shared" si="13"/>
        <v>4.9528255011065649</v>
      </c>
      <c r="G253" s="820">
        <f>LN(OUTM!D253)</f>
        <v>6.7808370629511803</v>
      </c>
      <c r="H253" s="821">
        <f>[1]OUTM!$C541</f>
        <v>144.43625394888977</v>
      </c>
      <c r="I253" s="819">
        <f t="shared" si="14"/>
        <v>4.9728382610749451</v>
      </c>
      <c r="J253" s="1239">
        <f t="shared" si="15"/>
        <v>2014.1</v>
      </c>
    </row>
    <row r="254" spans="1:10" x14ac:dyDescent="0.25">
      <c r="A254" s="1244">
        <f>REGV!A254</f>
        <v>2014.04</v>
      </c>
      <c r="B254" s="1242">
        <f>REGV!H254</f>
        <v>58.656197409109794</v>
      </c>
      <c r="C254" s="1242">
        <f>REGV!AI254</f>
        <v>137.47490056216157</v>
      </c>
      <c r="D254" s="824">
        <f>REGV!$BJ254</f>
        <v>870.8228757059585</v>
      </c>
      <c r="E254" s="819">
        <f t="shared" si="12"/>
        <v>4.0716932371915551</v>
      </c>
      <c r="F254" s="819">
        <f t="shared" si="13"/>
        <v>4.9234413590778257</v>
      </c>
      <c r="G254" s="820">
        <f>LN(OUTM!D254)</f>
        <v>6.7694385987741432</v>
      </c>
      <c r="H254" s="821">
        <f>[1]OUTM!$C542</f>
        <v>143.86617077735562</v>
      </c>
      <c r="I254" s="819">
        <f t="shared" si="14"/>
        <v>4.9688834978426142</v>
      </c>
      <c r="J254" s="1239">
        <f t="shared" si="15"/>
        <v>2014.2</v>
      </c>
    </row>
    <row r="255" spans="1:10" x14ac:dyDescent="0.25">
      <c r="A255" s="1244">
        <f>REGV!A255</f>
        <v>2014.05</v>
      </c>
      <c r="B255" s="1242">
        <f>REGV!H255</f>
        <v>55.739636855278619</v>
      </c>
      <c r="C255" s="1242">
        <f>REGV!AI255</f>
        <v>133.56634022438874</v>
      </c>
      <c r="D255" s="824">
        <f>REGV!$BJ255</f>
        <v>884.7764171094758</v>
      </c>
      <c r="E255" s="819">
        <f t="shared" si="12"/>
        <v>4.0206915070573128</v>
      </c>
      <c r="F255" s="819">
        <f t="shared" si="13"/>
        <v>4.8945982849309884</v>
      </c>
      <c r="G255" s="820">
        <f>LN(OUTM!D255)</f>
        <v>6.7853349770555802</v>
      </c>
      <c r="H255" s="821">
        <f>[1]OUTM!$C543</f>
        <v>143.66704902741989</v>
      </c>
      <c r="I255" s="819">
        <f t="shared" si="14"/>
        <v>4.9674984628758541</v>
      </c>
      <c r="J255" s="1239">
        <f t="shared" si="15"/>
        <v>2014.2</v>
      </c>
    </row>
    <row r="256" spans="1:10" x14ac:dyDescent="0.25">
      <c r="A256" s="1244">
        <f>REGV!A256</f>
        <v>2014.06</v>
      </c>
      <c r="B256" s="1242">
        <f>REGV!H256</f>
        <v>54.816198376700569</v>
      </c>
      <c r="C256" s="1242">
        <f>REGV!AI256</f>
        <v>131.8131290703723</v>
      </c>
      <c r="D256" s="824">
        <f>REGV!$BJ256</f>
        <v>866.23478119709671</v>
      </c>
      <c r="E256" s="819">
        <f t="shared" si="12"/>
        <v>4.0039857410913156</v>
      </c>
      <c r="F256" s="819">
        <f t="shared" si="13"/>
        <v>4.8813852306913112</v>
      </c>
      <c r="G256" s="820">
        <f>LN(OUTM!D256)</f>
        <v>6.7641559817461427</v>
      </c>
      <c r="H256" s="821">
        <f>[1]OUTM!$C544</f>
        <v>143.70421595442613</v>
      </c>
      <c r="I256" s="819">
        <f t="shared" si="14"/>
        <v>4.9677571312379527</v>
      </c>
      <c r="J256" s="1239">
        <f t="shared" si="15"/>
        <v>2014.2</v>
      </c>
    </row>
    <row r="257" spans="1:10" x14ac:dyDescent="0.25">
      <c r="A257" s="1244">
        <f>REGV!A257</f>
        <v>2014.07</v>
      </c>
      <c r="B257" s="1242">
        <f>REGV!H257</f>
        <v>55.251526489962203</v>
      </c>
      <c r="C257" s="1242">
        <f>REGV!AI257</f>
        <v>129.6620379368093</v>
      </c>
      <c r="D257" s="824">
        <f>REGV!$BJ257</f>
        <v>857.92663756483614</v>
      </c>
      <c r="E257" s="819">
        <f t="shared" si="12"/>
        <v>4.011895968793791</v>
      </c>
      <c r="F257" s="819">
        <f t="shared" si="13"/>
        <v>4.864931357167749</v>
      </c>
      <c r="G257" s="820">
        <f>LN(OUTM!D257)</f>
        <v>6.7545185918285995</v>
      </c>
      <c r="H257" s="821">
        <f>[1]OUTM!$C545</f>
        <v>143.23428669380189</v>
      </c>
      <c r="I257" s="819">
        <f t="shared" si="14"/>
        <v>4.9644816580865125</v>
      </c>
      <c r="J257" s="1239">
        <f t="shared" si="15"/>
        <v>2014.3</v>
      </c>
    </row>
    <row r="258" spans="1:10" x14ac:dyDescent="0.25">
      <c r="A258" s="1244">
        <f>REGV!A258</f>
        <v>2014.08</v>
      </c>
      <c r="B258" s="1242">
        <f>REGV!H258</f>
        <v>55.146004993999519</v>
      </c>
      <c r="C258" s="1242">
        <f>REGV!AI258</f>
        <v>128.89672635249326</v>
      </c>
      <c r="D258" s="824">
        <f>REGV!$BJ258</f>
        <v>861.67375799691058</v>
      </c>
      <c r="E258" s="819">
        <f t="shared" si="12"/>
        <v>4.0099843041636198</v>
      </c>
      <c r="F258" s="819">
        <f t="shared" si="13"/>
        <v>4.8590115128227405</v>
      </c>
      <c r="G258" s="820">
        <f>LN(OUTM!D258)</f>
        <v>6.7588767280242044</v>
      </c>
      <c r="H258" s="821">
        <f>[1]OUTM!$C546</f>
        <v>142.64718783510773</v>
      </c>
      <c r="I258" s="819">
        <f t="shared" si="14"/>
        <v>4.9603743637260234</v>
      </c>
      <c r="J258" s="1239">
        <f t="shared" si="15"/>
        <v>2014.3</v>
      </c>
    </row>
    <row r="259" spans="1:10" x14ac:dyDescent="0.25">
      <c r="A259" s="1244">
        <f>REGV!A259</f>
        <v>2014.09</v>
      </c>
      <c r="B259" s="1242">
        <f>REGV!H259</f>
        <v>53.186723472184752</v>
      </c>
      <c r="C259" s="1242">
        <f>REGV!AI259</f>
        <v>132.94954554534164</v>
      </c>
      <c r="D259" s="824">
        <f>REGV!$BJ259</f>
        <v>834.49686166242941</v>
      </c>
      <c r="E259" s="819">
        <f t="shared" si="12"/>
        <v>3.9738088064091017</v>
      </c>
      <c r="F259" s="819">
        <f t="shared" si="13"/>
        <v>4.8899696994458166</v>
      </c>
      <c r="G259" s="820">
        <f>LN(OUTM!D259)</f>
        <v>6.7268289823547693</v>
      </c>
      <c r="H259" s="821">
        <f>[1]OUTM!$C547</f>
        <v>142.99712143445223</v>
      </c>
      <c r="I259" s="819">
        <f t="shared" si="14"/>
        <v>4.9628245002282938</v>
      </c>
      <c r="J259" s="1239">
        <f t="shared" si="15"/>
        <v>2014.3</v>
      </c>
    </row>
    <row r="260" spans="1:10" x14ac:dyDescent="0.25">
      <c r="A260" s="1244">
        <f>REGV!A260</f>
        <v>2014.1</v>
      </c>
      <c r="B260" s="1242">
        <f>REGV!H260</f>
        <v>51.023102516187059</v>
      </c>
      <c r="C260" s="1242">
        <f>REGV!AI260</f>
        <v>138.61480718016668</v>
      </c>
      <c r="D260" s="824">
        <f>REGV!$BJ260</f>
        <v>812.2555699241359</v>
      </c>
      <c r="E260" s="819">
        <f t="shared" si="12"/>
        <v>3.9322785206685689</v>
      </c>
      <c r="F260" s="819">
        <f t="shared" si="13"/>
        <v>4.9316989149612036</v>
      </c>
      <c r="G260" s="820">
        <f>LN(OUTM!D260)</f>
        <v>6.6998150319269119</v>
      </c>
      <c r="H260" s="821">
        <f>[1]OUTM!$C548</f>
        <v>143.77682110898269</v>
      </c>
      <c r="I260" s="819">
        <f t="shared" si="14"/>
        <v>4.9682622439009787</v>
      </c>
      <c r="J260" s="1239">
        <f t="shared" si="15"/>
        <v>2014.4</v>
      </c>
    </row>
    <row r="261" spans="1:10" x14ac:dyDescent="0.25">
      <c r="A261" s="1244">
        <f>REGV!A261</f>
        <v>2014.11</v>
      </c>
      <c r="B261" s="1242">
        <f>REGV!H261</f>
        <v>50.350639579191906</v>
      </c>
      <c r="C261" s="1242">
        <f>REGV!AI261</f>
        <v>139.22663306956974</v>
      </c>
      <c r="D261" s="824">
        <f>REGV!$BJ261</f>
        <v>792.78377914922476</v>
      </c>
      <c r="E261" s="819">
        <f t="shared" si="12"/>
        <v>3.9190113217490752</v>
      </c>
      <c r="F261" s="819">
        <f t="shared" si="13"/>
        <v>4.9361030591219315</v>
      </c>
      <c r="G261" s="820">
        <f>LN(OUTM!D261)</f>
        <v>6.6755505226011485</v>
      </c>
      <c r="H261" s="821">
        <f>[1]OUTM!$C549</f>
        <v>144.07111180552295</v>
      </c>
      <c r="I261" s="819">
        <f t="shared" si="14"/>
        <v>4.9703070096639141</v>
      </c>
      <c r="J261" s="1239">
        <f t="shared" si="15"/>
        <v>2014.4</v>
      </c>
    </row>
    <row r="262" spans="1:10" x14ac:dyDescent="0.25">
      <c r="A262" s="1244">
        <f>REGV!A262</f>
        <v>2014.12</v>
      </c>
      <c r="B262" s="1242">
        <f>REGV!H262</f>
        <v>49.872287159731599</v>
      </c>
      <c r="C262" s="1242">
        <f>REGV!AI262</f>
        <v>136.70446697560641</v>
      </c>
      <c r="D262" s="824">
        <f>REGV!$BJ262</f>
        <v>776.85785028667965</v>
      </c>
      <c r="E262" s="819">
        <f t="shared" si="12"/>
        <v>3.90946548094335</v>
      </c>
      <c r="F262" s="819">
        <f t="shared" si="13"/>
        <v>4.9178214204133264</v>
      </c>
      <c r="G262" s="820">
        <f>LN(OUTM!D262)</f>
        <v>6.6552573867668388</v>
      </c>
      <c r="H262" s="821">
        <f>[1]OUTM!$C550</f>
        <v>144.10976008399277</v>
      </c>
      <c r="I262" s="819">
        <f t="shared" si="14"/>
        <v>4.9705752320372323</v>
      </c>
      <c r="J262" s="1239">
        <f t="shared" si="15"/>
        <v>2014.4</v>
      </c>
    </row>
    <row r="263" spans="1:10" x14ac:dyDescent="0.25">
      <c r="A263" s="1244">
        <f>REGV!A263</f>
        <v>2015.01</v>
      </c>
      <c r="B263" s="1242">
        <f>REGV!H263</f>
        <v>49.562892439342214</v>
      </c>
      <c r="C263" s="1242">
        <f>REGV!AI263</f>
        <v>139.72471814569326</v>
      </c>
      <c r="D263" s="824">
        <f>REGV!$BJ263</f>
        <v>789.41200398761168</v>
      </c>
      <c r="E263" s="819">
        <f t="shared" si="12"/>
        <v>3.9032424174336753</v>
      </c>
      <c r="F263" s="819">
        <f t="shared" si="13"/>
        <v>4.9396741879463075</v>
      </c>
      <c r="G263" s="820">
        <f>LN(OUTM!D263)</f>
        <v>6.6712883695833751</v>
      </c>
      <c r="H263" s="821">
        <f>[1]OUTM!$C551</f>
        <v>144.76616803646732</v>
      </c>
      <c r="I263" s="819">
        <f t="shared" si="14"/>
        <v>4.9751198064951065</v>
      </c>
      <c r="J263" s="1239">
        <f t="shared" si="15"/>
        <v>2015.1</v>
      </c>
    </row>
    <row r="264" spans="1:10" x14ac:dyDescent="0.25">
      <c r="A264" s="1244">
        <f>REGV!A264</f>
        <v>2015.02</v>
      </c>
      <c r="B264" s="1242">
        <f>REGV!H264</f>
        <v>50.514782591333713</v>
      </c>
      <c r="C264" s="1242">
        <f>REGV!AI264</f>
        <v>142.4235495187018</v>
      </c>
      <c r="D264" s="824">
        <f>REGV!$BJ264</f>
        <v>822.53056295230112</v>
      </c>
      <c r="E264" s="819">
        <f t="shared" si="12"/>
        <v>3.9222660180266988</v>
      </c>
      <c r="F264" s="819">
        <f t="shared" si="13"/>
        <v>4.9588053611383796</v>
      </c>
      <c r="G264" s="820">
        <f>LN(OUTM!D264)</f>
        <v>6.7123856405537845</v>
      </c>
      <c r="H264" s="821">
        <f>[1]OUTM!$C552</f>
        <v>145.80627576846885</v>
      </c>
      <c r="I264" s="819">
        <f t="shared" si="14"/>
        <v>4.9822788623276901</v>
      </c>
      <c r="J264" s="1239">
        <f t="shared" si="15"/>
        <v>2015.1</v>
      </c>
    </row>
    <row r="265" spans="1:10" x14ac:dyDescent="0.25">
      <c r="A265" s="1244">
        <f>REGV!A265</f>
        <v>2015.03</v>
      </c>
      <c r="B265" s="1242">
        <f>REGV!H265</f>
        <v>51.716747294055921</v>
      </c>
      <c r="C265" s="1242">
        <f>REGV!AI265</f>
        <v>141.10528645330123</v>
      </c>
      <c r="D265" s="824">
        <f>REGV!$BJ265</f>
        <v>876.92646999029819</v>
      </c>
      <c r="E265" s="819">
        <f t="shared" si="12"/>
        <v>3.9457816612464485</v>
      </c>
      <c r="F265" s="819">
        <f t="shared" si="13"/>
        <v>4.9495063241619048</v>
      </c>
      <c r="G265" s="820">
        <f>LN(OUTM!D265)</f>
        <v>6.7764231462007469</v>
      </c>
      <c r="H265" s="821">
        <f>[1]OUTM!$C553</f>
        <v>146.71148872683807</v>
      </c>
      <c r="I265" s="819">
        <f t="shared" si="14"/>
        <v>4.9884679965122283</v>
      </c>
      <c r="J265" s="1239">
        <f t="shared" si="15"/>
        <v>2015.1</v>
      </c>
    </row>
    <row r="266" spans="1:10" x14ac:dyDescent="0.25">
      <c r="A266" s="1244">
        <f>REGV!A266</f>
        <v>2015.04</v>
      </c>
      <c r="B266" s="1242">
        <f>REGV!H266</f>
        <v>52.893459640894719</v>
      </c>
      <c r="C266" s="1242">
        <f>REGV!AI266</f>
        <v>142.22845484401608</v>
      </c>
      <c r="D266" s="824">
        <f>REGV!$BJ266</f>
        <v>895.23156078796296</v>
      </c>
      <c r="E266" s="819">
        <f t="shared" si="12"/>
        <v>3.9682796949426766</v>
      </c>
      <c r="F266" s="819">
        <f t="shared" si="13"/>
        <v>4.9574346017392266</v>
      </c>
      <c r="G266" s="820">
        <f>LN(OUTM!D266)</f>
        <v>6.7970824119481499</v>
      </c>
      <c r="H266" s="821">
        <f>[1]OUTM!$C554</f>
        <v>147.51356660356831</v>
      </c>
      <c r="I266" s="819">
        <f t="shared" si="14"/>
        <v>4.9939201485235962</v>
      </c>
      <c r="J266" s="1239">
        <f t="shared" si="15"/>
        <v>2015.2</v>
      </c>
    </row>
    <row r="267" spans="1:10" x14ac:dyDescent="0.25">
      <c r="A267" s="1244">
        <f>REGV!A267</f>
        <v>2015.05</v>
      </c>
      <c r="B267" s="1242">
        <f>REGV!H267</f>
        <v>54.505912839560878</v>
      </c>
      <c r="C267" s="1242">
        <f>REGV!AI267</f>
        <v>145.59436583040625</v>
      </c>
      <c r="D267" s="824">
        <f>REGV!$BJ267</f>
        <v>883.06597536874006</v>
      </c>
      <c r="E267" s="819">
        <f t="shared" ref="E267:E330" si="16">LN(B267)</f>
        <v>3.998309188253323</v>
      </c>
      <c r="F267" s="819">
        <f t="shared" ref="F267:F330" si="17">LN(C267)</f>
        <v>4.9808244387941301</v>
      </c>
      <c r="G267" s="820">
        <f>LN(OUTM!D267)</f>
        <v>6.7833999151046536</v>
      </c>
      <c r="H267" s="821">
        <f>[1]OUTM!$C555</f>
        <v>148.05201447087879</v>
      </c>
      <c r="I267" s="819">
        <f t="shared" ref="I267:I330" si="18">LN(H267)</f>
        <v>4.997563661147896</v>
      </c>
      <c r="J267" s="1239">
        <f t="shared" si="15"/>
        <v>2015.2</v>
      </c>
    </row>
    <row r="268" spans="1:10" x14ac:dyDescent="0.25">
      <c r="A268" s="1244">
        <f>REGV!A268</f>
        <v>2015.06</v>
      </c>
      <c r="B268" s="1242">
        <f>REGV!H268</f>
        <v>55.984188468393654</v>
      </c>
      <c r="C268" s="1242">
        <f>REGV!AI268</f>
        <v>149.83365937879196</v>
      </c>
      <c r="D268" s="824">
        <f>REGV!$BJ268</f>
        <v>893.5969691793423</v>
      </c>
      <c r="E268" s="819">
        <f t="shared" si="16"/>
        <v>4.0250693020885437</v>
      </c>
      <c r="F268" s="819">
        <f t="shared" si="17"/>
        <v>5.0095257412954268</v>
      </c>
      <c r="G268" s="820">
        <f>LN(OUTM!D268)</f>
        <v>6.7952548560519945</v>
      </c>
      <c r="H268" s="821">
        <f>[1]OUTM!$C556</f>
        <v>148.41388170406248</v>
      </c>
      <c r="I268" s="819">
        <f t="shared" si="18"/>
        <v>5.0000048688386602</v>
      </c>
      <c r="J268" s="1239">
        <f t="shared" ref="J268:J331" si="19">INT($A268)+IF(MOD($A268,1)&lt;=0.03,0.1,IF(MOD($A268,1)&lt;=0.06,0.2,IF(MOD($A268,1)&lt;=0.09,0.3,0.4)))</f>
        <v>2015.2</v>
      </c>
    </row>
    <row r="269" spans="1:10" x14ac:dyDescent="0.25">
      <c r="A269" s="1244">
        <f>REGV!A269</f>
        <v>2015.07</v>
      </c>
      <c r="B269" s="1242">
        <f>REGV!H269</f>
        <v>56.093175397523076</v>
      </c>
      <c r="C269" s="1242">
        <f>REGV!AI269</f>
        <v>152.69228292337652</v>
      </c>
      <c r="D269" s="824">
        <f>REGV!$BJ269</f>
        <v>862.99575054517391</v>
      </c>
      <c r="E269" s="819">
        <f t="shared" si="16"/>
        <v>4.02701415446057</v>
      </c>
      <c r="F269" s="819">
        <f t="shared" si="17"/>
        <v>5.0284246734450786</v>
      </c>
      <c r="G269" s="820">
        <f>LN(OUTM!D269)</f>
        <v>6.7604097670216801</v>
      </c>
      <c r="H269" s="821">
        <f>[1]OUTM!$C557</f>
        <v>148.53012294149889</v>
      </c>
      <c r="I269" s="819">
        <f t="shared" si="18"/>
        <v>5.0007877857627641</v>
      </c>
      <c r="J269" s="1239">
        <f t="shared" si="19"/>
        <v>2015.3</v>
      </c>
    </row>
    <row r="270" spans="1:10" x14ac:dyDescent="0.25">
      <c r="A270" s="1244">
        <f>REGV!A270</f>
        <v>2015.08</v>
      </c>
      <c r="B270" s="1242">
        <f>REGV!H270</f>
        <v>56.931029669726506</v>
      </c>
      <c r="C270" s="1242">
        <f>REGV!AI270</f>
        <v>152.16078708984259</v>
      </c>
      <c r="D270" s="824">
        <f>REGV!$BJ270</f>
        <v>805.08682889777754</v>
      </c>
      <c r="E270" s="819">
        <f t="shared" si="16"/>
        <v>4.0418405293922017</v>
      </c>
      <c r="F270" s="819">
        <f t="shared" si="17"/>
        <v>5.024937771561321</v>
      </c>
      <c r="G270" s="820">
        <f>LN(OUTM!D270)</f>
        <v>6.6909501335866945</v>
      </c>
      <c r="H270" s="821">
        <f>[1]OUTM!$C558</f>
        <v>148.52121833772543</v>
      </c>
      <c r="I270" s="819">
        <f t="shared" si="18"/>
        <v>5.0007278324648743</v>
      </c>
      <c r="J270" s="1239">
        <f t="shared" si="19"/>
        <v>2015.3</v>
      </c>
    </row>
    <row r="271" spans="1:10" x14ac:dyDescent="0.25">
      <c r="A271" s="1244">
        <f>REGV!A271</f>
        <v>2015.09</v>
      </c>
      <c r="B271" s="1242">
        <f>REGV!H271</f>
        <v>59.036875509956317</v>
      </c>
      <c r="C271" s="1242">
        <f>REGV!AI271</f>
        <v>150.04240147564124</v>
      </c>
      <c r="D271" s="824">
        <f>REGV!$BJ271</f>
        <v>779.68262382379794</v>
      </c>
      <c r="E271" s="819">
        <f t="shared" si="16"/>
        <v>4.0781622573124903</v>
      </c>
      <c r="F271" s="819">
        <f t="shared" si="17"/>
        <v>5.0109179306550553</v>
      </c>
      <c r="G271" s="820">
        <f>LN(OUTM!D271)</f>
        <v>6.6588869443468157</v>
      </c>
      <c r="H271" s="821">
        <f>[1]OUTM!$C559</f>
        <v>148.18035917036491</v>
      </c>
      <c r="I271" s="819">
        <f t="shared" si="18"/>
        <v>4.9984301748644029</v>
      </c>
      <c r="J271" s="1239">
        <f t="shared" si="19"/>
        <v>2015.3</v>
      </c>
    </row>
    <row r="272" spans="1:10" x14ac:dyDescent="0.25">
      <c r="A272" s="1244">
        <f>REGV!A272</f>
        <v>2015.1</v>
      </c>
      <c r="B272" s="1242">
        <f>REGV!H272</f>
        <v>58.904406837570278</v>
      </c>
      <c r="C272" s="1242">
        <f>REGV!AI272</f>
        <v>147.48943367187587</v>
      </c>
      <c r="D272" s="824">
        <f>REGV!$BJ272</f>
        <v>768.25040428011471</v>
      </c>
      <c r="E272" s="819">
        <f t="shared" si="16"/>
        <v>4.0759159068327699</v>
      </c>
      <c r="F272" s="819">
        <f t="shared" si="17"/>
        <v>4.9937565370910093</v>
      </c>
      <c r="G272" s="820">
        <f>LN(OUTM!D272)</f>
        <v>6.6441157272455547</v>
      </c>
      <c r="H272" s="821">
        <f>[1]OUTM!$C560</f>
        <v>147.65624814455302</v>
      </c>
      <c r="I272" s="819">
        <f t="shared" si="18"/>
        <v>4.9948869245621266</v>
      </c>
      <c r="J272" s="1239">
        <f t="shared" si="19"/>
        <v>2015.4</v>
      </c>
    </row>
    <row r="273" spans="1:10" x14ac:dyDescent="0.25">
      <c r="A273" s="1244">
        <f>REGV!A273</f>
        <v>2015.11</v>
      </c>
      <c r="B273" s="1242">
        <f>REGV!H273</f>
        <v>56.392957728977692</v>
      </c>
      <c r="C273" s="1242">
        <f>REGV!AI273</f>
        <v>143.51010216626722</v>
      </c>
      <c r="D273" s="824">
        <f>REGV!$BJ273</f>
        <v>769.21083945651799</v>
      </c>
      <c r="E273" s="819">
        <f t="shared" si="16"/>
        <v>4.0323442877465965</v>
      </c>
      <c r="F273" s="819">
        <f t="shared" si="17"/>
        <v>4.966405431093027</v>
      </c>
      <c r="G273" s="820">
        <f>LN(OUTM!D273)</f>
        <v>6.6453651054724832</v>
      </c>
      <c r="H273" s="821">
        <f>[1]OUTM!$C561</f>
        <v>146.76219393792587</v>
      </c>
      <c r="I273" s="819">
        <f t="shared" si="18"/>
        <v>4.9888135485299214</v>
      </c>
      <c r="J273" s="1239">
        <f t="shared" si="19"/>
        <v>2015.4</v>
      </c>
    </row>
    <row r="274" spans="1:10" x14ac:dyDescent="0.25">
      <c r="A274" s="1244">
        <f>REGV!A274</f>
        <v>2015.12</v>
      </c>
      <c r="B274" s="1242">
        <f>REGV!H274</f>
        <v>54.596225434081141</v>
      </c>
      <c r="C274" s="1242">
        <f>REGV!AI274</f>
        <v>137.15203229112581</v>
      </c>
      <c r="D274" s="824">
        <f>REGV!$BJ274</f>
        <v>753.43412662544642</v>
      </c>
      <c r="E274" s="819">
        <f t="shared" si="16"/>
        <v>3.9999647491172494</v>
      </c>
      <c r="F274" s="819">
        <f t="shared" si="17"/>
        <v>4.9210900352915141</v>
      </c>
      <c r="G274" s="820">
        <f>LN(OUTM!D274)</f>
        <v>6.6246415910537406</v>
      </c>
      <c r="H274" s="821">
        <f>[1]OUTM!$C562</f>
        <v>145.67045200272162</v>
      </c>
      <c r="I274" s="819">
        <f t="shared" si="18"/>
        <v>4.9813468923785491</v>
      </c>
      <c r="J274" s="1239">
        <f t="shared" si="19"/>
        <v>2015.4</v>
      </c>
    </row>
    <row r="275" spans="1:10" x14ac:dyDescent="0.25">
      <c r="A275" s="1244">
        <f>REGV!A275</f>
        <v>2016.01</v>
      </c>
      <c r="B275" s="1242">
        <f>REGV!H275</f>
        <v>54.552864041464531</v>
      </c>
      <c r="C275" s="1242">
        <f>REGV!AI275</f>
        <v>129.74417080181118</v>
      </c>
      <c r="D275" s="824">
        <f>REGV!$BJ275</f>
        <v>712.18629870875952</v>
      </c>
      <c r="E275" s="819">
        <f t="shared" si="16"/>
        <v>3.9991702139524383</v>
      </c>
      <c r="F275" s="819">
        <f t="shared" si="17"/>
        <v>4.8655645946538195</v>
      </c>
      <c r="G275" s="820">
        <f>LN(OUTM!D275)</f>
        <v>6.5683395326759788</v>
      </c>
      <c r="H275" s="821">
        <f>[1]OUTM!$C563</f>
        <v>144.88860386570457</v>
      </c>
      <c r="I275" s="819">
        <f t="shared" si="18"/>
        <v>4.9759651979638893</v>
      </c>
      <c r="J275" s="1239">
        <f t="shared" si="19"/>
        <v>2016.1</v>
      </c>
    </row>
    <row r="276" spans="1:10" x14ac:dyDescent="0.25">
      <c r="A276" s="1244">
        <f>REGV!A276</f>
        <v>2016.02</v>
      </c>
      <c r="B276" s="1242">
        <f>REGV!H276</f>
        <v>55.227420495174094</v>
      </c>
      <c r="C276" s="1242">
        <f>REGV!AI276</f>
        <v>126.71218521766353</v>
      </c>
      <c r="D276" s="824">
        <f>REGV!$BJ276</f>
        <v>699.06064914815238</v>
      </c>
      <c r="E276" s="819">
        <f t="shared" si="16"/>
        <v>4.0114595780455353</v>
      </c>
      <c r="F276" s="819">
        <f t="shared" si="17"/>
        <v>4.8419182564806205</v>
      </c>
      <c r="G276" s="820">
        <f>LN(OUTM!D276)</f>
        <v>6.549737504060956</v>
      </c>
      <c r="H276" s="821">
        <f>[1]OUTM!$C564</f>
        <v>144.31683614024496</v>
      </c>
      <c r="I276" s="819">
        <f t="shared" si="18"/>
        <v>4.9720111335424493</v>
      </c>
      <c r="J276" s="1239">
        <f t="shared" si="19"/>
        <v>2016.1</v>
      </c>
    </row>
    <row r="277" spans="1:10" x14ac:dyDescent="0.25">
      <c r="A277" s="1244">
        <f>REGV!A277</f>
        <v>2016.03</v>
      </c>
      <c r="B277" s="1242">
        <f>REGV!H277</f>
        <v>57.209857740144926</v>
      </c>
      <c r="C277" s="1242">
        <f>REGV!AI277</f>
        <v>126.58374437606511</v>
      </c>
      <c r="D277" s="824">
        <f>REGV!$BJ277</f>
        <v>735.31960172209551</v>
      </c>
      <c r="E277" s="819">
        <f t="shared" si="16"/>
        <v>4.0467262216516673</v>
      </c>
      <c r="F277" s="819">
        <f t="shared" si="17"/>
        <v>4.8409041000130211</v>
      </c>
      <c r="G277" s="820">
        <f>LN(OUTM!D277)</f>
        <v>6.6003052369756396</v>
      </c>
      <c r="H277" s="821">
        <f>[1]OUTM!$C565</f>
        <v>143.87875323579146</v>
      </c>
      <c r="I277" s="819">
        <f t="shared" si="18"/>
        <v>4.9689709534840096</v>
      </c>
      <c r="J277" s="1239">
        <f t="shared" si="19"/>
        <v>2016.1</v>
      </c>
    </row>
    <row r="278" spans="1:10" x14ac:dyDescent="0.25">
      <c r="A278" s="1244">
        <f>REGV!A278</f>
        <v>2016.04</v>
      </c>
      <c r="B278" s="1242">
        <f>REGV!H278</f>
        <v>59.37875889864155</v>
      </c>
      <c r="C278" s="1242">
        <f>REGV!AI278</f>
        <v>124.1248752972885</v>
      </c>
      <c r="D278" s="824">
        <f>REGV!$BJ278</f>
        <v>791.57308156709178</v>
      </c>
      <c r="E278" s="819">
        <f t="shared" si="16"/>
        <v>4.0839365681175481</v>
      </c>
      <c r="F278" s="819">
        <f t="shared" si="17"/>
        <v>4.8212881177105604</v>
      </c>
      <c r="G278" s="820">
        <f>LN(OUTM!D278)</f>
        <v>6.6740222080555958</v>
      </c>
      <c r="H278" s="821">
        <f>[1]OUTM!$C566</f>
        <v>143.50475534775714</v>
      </c>
      <c r="I278" s="819">
        <f t="shared" si="18"/>
        <v>4.9663681729625102</v>
      </c>
      <c r="J278" s="1239">
        <f t="shared" si="19"/>
        <v>2016.2</v>
      </c>
    </row>
    <row r="279" spans="1:10" x14ac:dyDescent="0.25">
      <c r="A279" s="1244">
        <f>REGV!A279</f>
        <v>2016.05</v>
      </c>
      <c r="B279" s="1242">
        <f>REGV!H279</f>
        <v>60.114586330035479</v>
      </c>
      <c r="C279" s="1242">
        <f>REGV!AI279</f>
        <v>122.37286842320991</v>
      </c>
      <c r="D279" s="824">
        <f>REGV!$BJ279</f>
        <v>826.8159297824518</v>
      </c>
      <c r="E279" s="819">
        <f t="shared" si="16"/>
        <v>4.0962525130929652</v>
      </c>
      <c r="F279" s="819">
        <f t="shared" si="17"/>
        <v>4.8070726822982364</v>
      </c>
      <c r="G279" s="820">
        <f>LN(OUTM!D279)</f>
        <v>6.7175820944125917</v>
      </c>
      <c r="H279" s="821">
        <f>[1]OUTM!$C567</f>
        <v>143.00849465125575</v>
      </c>
      <c r="I279" s="819">
        <f t="shared" si="18"/>
        <v>4.9629040316512443</v>
      </c>
      <c r="J279" s="1239">
        <f t="shared" si="19"/>
        <v>2016.2</v>
      </c>
    </row>
    <row r="280" spans="1:10" x14ac:dyDescent="0.25">
      <c r="A280" s="1244">
        <f>REGV!A280</f>
        <v>2016.06</v>
      </c>
      <c r="B280" s="1242">
        <f>REGV!H280</f>
        <v>60.500882009140604</v>
      </c>
      <c r="C280" s="1242">
        <f>REGV!AI280</f>
        <v>121.46074831999901</v>
      </c>
      <c r="D280" s="824">
        <f>REGV!$BJ280</f>
        <v>829.46377977547445</v>
      </c>
      <c r="E280" s="819">
        <f t="shared" si="16"/>
        <v>4.1026579435940089</v>
      </c>
      <c r="F280" s="819">
        <f t="shared" si="17"/>
        <v>4.7995911514911143</v>
      </c>
      <c r="G280" s="820">
        <f>LN(OUTM!D280)</f>
        <v>6.7207794435481256</v>
      </c>
      <c r="H280" s="821">
        <f>[1]OUTM!$C568</f>
        <v>142.6167654828314</v>
      </c>
      <c r="I280" s="819">
        <f t="shared" si="18"/>
        <v>4.9601610710752144</v>
      </c>
      <c r="J280" s="1239">
        <f t="shared" si="19"/>
        <v>2016.2</v>
      </c>
    </row>
    <row r="281" spans="1:10" x14ac:dyDescent="0.25">
      <c r="A281" s="1244">
        <f>REGV!A281</f>
        <v>2016.07</v>
      </c>
      <c r="B281" s="1242">
        <f>REGV!H281</f>
        <v>61.583701406041506</v>
      </c>
      <c r="C281" s="1242">
        <f>REGV!AI281</f>
        <v>120.26463621439714</v>
      </c>
      <c r="D281" s="824">
        <f>REGV!$BJ281</f>
        <v>829.68769696888853</v>
      </c>
      <c r="E281" s="819">
        <f t="shared" si="16"/>
        <v>4.120397247965748</v>
      </c>
      <c r="F281" s="819">
        <f t="shared" si="17"/>
        <v>4.7896946164598573</v>
      </c>
      <c r="G281" s="820">
        <f>LN(OUTM!D281)</f>
        <v>6.7210493612716267</v>
      </c>
      <c r="H281" s="821">
        <f>[1]OUTM!$C569</f>
        <v>142.77863878090423</v>
      </c>
      <c r="I281" s="819">
        <f t="shared" si="18"/>
        <v>4.9612954503470101</v>
      </c>
      <c r="J281" s="1239">
        <f t="shared" si="19"/>
        <v>2016.3</v>
      </c>
    </row>
    <row r="282" spans="1:10" x14ac:dyDescent="0.25">
      <c r="A282" s="1244">
        <f>REGV!A282</f>
        <v>2016.08</v>
      </c>
      <c r="B282" s="1242">
        <f>REGV!H282</f>
        <v>63.201821975776333</v>
      </c>
      <c r="C282" s="1242">
        <f>REGV!AI282</f>
        <v>120.66071138873835</v>
      </c>
      <c r="D282" s="824">
        <f>REGV!$BJ282</f>
        <v>872.71610843695782</v>
      </c>
      <c r="E282" s="819">
        <f t="shared" si="16"/>
        <v>4.1463331294679104</v>
      </c>
      <c r="F282" s="819">
        <f t="shared" si="17"/>
        <v>4.7929825688077532</v>
      </c>
      <c r="G282" s="820">
        <f>LN(OUTM!D282)</f>
        <v>6.7716103121597477</v>
      </c>
      <c r="H282" s="821">
        <f>[1]OUTM!$C570</f>
        <v>143.18935409408871</v>
      </c>
      <c r="I282" s="819">
        <f t="shared" si="18"/>
        <v>4.9641679088445985</v>
      </c>
      <c r="J282" s="1239">
        <f t="shared" si="19"/>
        <v>2016.3</v>
      </c>
    </row>
    <row r="283" spans="1:10" x14ac:dyDescent="0.25">
      <c r="A283" s="1244">
        <f>REGV!A283</f>
        <v>2016.09</v>
      </c>
      <c r="B283" s="1242">
        <f>REGV!H283</f>
        <v>64.524873075089758</v>
      </c>
      <c r="C283" s="1242">
        <f>REGV!AI283</f>
        <v>122.95084996465431</v>
      </c>
      <c r="D283" s="824">
        <f>REGV!$BJ283</f>
        <v>937.55816669663761</v>
      </c>
      <c r="E283" s="819">
        <f t="shared" si="16"/>
        <v>4.1670507785371056</v>
      </c>
      <c r="F283" s="819">
        <f t="shared" si="17"/>
        <v>4.8117846817302485</v>
      </c>
      <c r="G283" s="820">
        <f>LN(OUTM!D283)</f>
        <v>6.8432788003963001</v>
      </c>
      <c r="H283" s="821">
        <f>[1]OUTM!$C571</f>
        <v>143.51558354136733</v>
      </c>
      <c r="I283" s="819">
        <f t="shared" si="18"/>
        <v>4.9664436254106352</v>
      </c>
      <c r="J283" s="1239">
        <f t="shared" si="19"/>
        <v>2016.3</v>
      </c>
    </row>
    <row r="284" spans="1:10" x14ac:dyDescent="0.25">
      <c r="A284" s="1244">
        <f>REGV!A284</f>
        <v>2016.1</v>
      </c>
      <c r="B284" s="1242">
        <f>REGV!H284</f>
        <v>66.164442713903171</v>
      </c>
      <c r="C284" s="1242">
        <f>REGV!AI284</f>
        <v>126.27429411958963</v>
      </c>
      <c r="D284" s="824">
        <f>REGV!$BJ284</f>
        <v>994.84858234742728</v>
      </c>
      <c r="E284" s="819">
        <f t="shared" si="16"/>
        <v>4.1921431995174823</v>
      </c>
      <c r="F284" s="819">
        <f t="shared" si="17"/>
        <v>4.8384564783134643</v>
      </c>
      <c r="G284" s="820">
        <f>LN(OUTM!D284)</f>
        <v>6.9025905470329638</v>
      </c>
      <c r="H284" s="821">
        <f>[1]OUTM!$C572</f>
        <v>143.98336037435956</v>
      </c>
      <c r="I284" s="819">
        <f t="shared" si="18"/>
        <v>4.969697739943407</v>
      </c>
      <c r="J284" s="1239">
        <f t="shared" si="19"/>
        <v>2016.4</v>
      </c>
    </row>
    <row r="285" spans="1:10" x14ac:dyDescent="0.25">
      <c r="A285" s="1244">
        <f>REGV!A285</f>
        <v>2016.11</v>
      </c>
      <c r="B285" s="1242">
        <f>REGV!H285</f>
        <v>68.031952795370117</v>
      </c>
      <c r="C285" s="1242">
        <f>REGV!AI285</f>
        <v>130.78831028470151</v>
      </c>
      <c r="D285" s="824">
        <f>REGV!$BJ285</f>
        <v>1082.8975080785181</v>
      </c>
      <c r="E285" s="819">
        <f t="shared" si="16"/>
        <v>4.2199774888600308</v>
      </c>
      <c r="F285" s="819">
        <f t="shared" si="17"/>
        <v>4.8735800641172125</v>
      </c>
      <c r="G285" s="820">
        <f>LN(OUTM!D285)</f>
        <v>6.98739560547601</v>
      </c>
      <c r="H285" s="821">
        <f>[1]OUTM!$C573</f>
        <v>144.82338773895214</v>
      </c>
      <c r="I285" s="819">
        <f t="shared" si="18"/>
        <v>4.9755149844432633</v>
      </c>
      <c r="J285" s="1239">
        <f t="shared" si="19"/>
        <v>2016.4</v>
      </c>
    </row>
    <row r="286" spans="1:10" ht="13.8" thickBot="1" x14ac:dyDescent="0.3">
      <c r="A286" s="1244">
        <f>REGV!A286</f>
        <v>2016.12</v>
      </c>
      <c r="B286" s="1242">
        <f>REGV!H286</f>
        <v>68.758118947284657</v>
      </c>
      <c r="C286" s="1242">
        <f>REGV!AI286</f>
        <v>136.17094282881962</v>
      </c>
      <c r="D286" s="824">
        <f>REGV!$BJ286</f>
        <v>1168.860720095176</v>
      </c>
      <c r="E286" s="819">
        <f t="shared" si="16"/>
        <v>4.2305948233528454</v>
      </c>
      <c r="F286" s="819">
        <f t="shared" si="17"/>
        <v>4.9139110290224766</v>
      </c>
      <c r="G286" s="820">
        <f>LN(OUTM!D286)</f>
        <v>7.0637848098872098</v>
      </c>
      <c r="H286" s="821">
        <f>[1]OUTM!$C574</f>
        <v>145.69816028308804</v>
      </c>
      <c r="I286" s="819">
        <f t="shared" si="18"/>
        <v>4.9815370863753055</v>
      </c>
      <c r="J286" s="1239">
        <f t="shared" si="19"/>
        <v>2016.4</v>
      </c>
    </row>
    <row r="287" spans="1:10" x14ac:dyDescent="0.25">
      <c r="A287" s="1244">
        <f>REGV!A287</f>
        <v>2017.01</v>
      </c>
      <c r="B287" s="1242">
        <f>REGV!H287</f>
        <v>68.873472779674543</v>
      </c>
      <c r="C287" s="1242">
        <f>REGV!AI287</f>
        <v>137.97058447988599</v>
      </c>
      <c r="D287" s="825">
        <f>REGV!$BJ287</f>
        <v>1164.1921380783529</v>
      </c>
      <c r="E287" s="819">
        <f t="shared" si="16"/>
        <v>4.2322710934294072</v>
      </c>
      <c r="F287" s="819">
        <f t="shared" si="17"/>
        <v>4.9270405064933929</v>
      </c>
      <c r="G287" s="819">
        <f>LN(OUTM!D287)</f>
        <v>7.0597826817469347</v>
      </c>
      <c r="H287" s="822">
        <f>[1]OUTM!$C575</f>
        <v>146.1867580515719</v>
      </c>
      <c r="I287" s="819">
        <f t="shared" si="18"/>
        <v>4.9848849690109329</v>
      </c>
      <c r="J287" s="1239">
        <f t="shared" si="19"/>
        <v>2017.1</v>
      </c>
    </row>
    <row r="288" spans="1:10" x14ac:dyDescent="0.25">
      <c r="A288" s="1244">
        <f>REGV!A288</f>
        <v>2017.02</v>
      </c>
      <c r="B288" s="1242">
        <f>REGV!H288</f>
        <v>69.543389217927142</v>
      </c>
      <c r="C288" s="1242">
        <f>REGV!AI288</f>
        <v>139.41247172049924</v>
      </c>
      <c r="D288" s="826">
        <f>REGV!$BJ288</f>
        <v>1150.9474248960314</v>
      </c>
      <c r="E288" s="819">
        <f t="shared" si="16"/>
        <v>4.2419508630671832</v>
      </c>
      <c r="F288" s="819">
        <f t="shared" si="17"/>
        <v>4.9374369614729652</v>
      </c>
      <c r="G288" s="819">
        <f>LN(OUTM!D288)</f>
        <v>7.0483407299167027</v>
      </c>
      <c r="H288" s="822">
        <f>[1]OUTM!$C576</f>
        <v>146.43099664086944</v>
      </c>
      <c r="I288" s="819">
        <f t="shared" si="18"/>
        <v>4.9865543048054892</v>
      </c>
      <c r="J288" s="1239">
        <f t="shared" si="19"/>
        <v>2017.1</v>
      </c>
    </row>
    <row r="289" spans="1:10" x14ac:dyDescent="0.25">
      <c r="A289" s="1244">
        <f>REGV!A289</f>
        <v>2017.03</v>
      </c>
      <c r="B289" s="1242">
        <f>REGV!H289</f>
        <v>71.479604813006802</v>
      </c>
      <c r="C289" s="1242">
        <f>REGV!AI289</f>
        <v>146.1989629732403</v>
      </c>
      <c r="D289" s="826">
        <f>REGV!$BJ289</f>
        <v>1189.3108741810393</v>
      </c>
      <c r="E289" s="819">
        <f t="shared" si="16"/>
        <v>4.269412161638658</v>
      </c>
      <c r="F289" s="819">
        <f t="shared" si="17"/>
        <v>4.9849684540842309</v>
      </c>
      <c r="G289" s="819">
        <f>LN(OUTM!D289)</f>
        <v>7.081129321037098</v>
      </c>
      <c r="H289" s="822">
        <f>[1]OUTM!$C577</f>
        <v>147.19620554667731</v>
      </c>
      <c r="I289" s="819">
        <f t="shared" si="18"/>
        <v>4.9917664284263701</v>
      </c>
      <c r="J289" s="1239">
        <f t="shared" si="19"/>
        <v>2017.1</v>
      </c>
    </row>
    <row r="290" spans="1:10" x14ac:dyDescent="0.25">
      <c r="A290" s="1244">
        <f>REGV!A290</f>
        <v>2017.04</v>
      </c>
      <c r="B290" s="1242">
        <f>REGV!H290</f>
        <v>73.677855677302006</v>
      </c>
      <c r="C290" s="1242">
        <f>REGV!AI290</f>
        <v>149.87251933980517</v>
      </c>
      <c r="D290" s="826">
        <f>REGV!$BJ290</f>
        <v>1220.8098451074245</v>
      </c>
      <c r="E290" s="819">
        <f t="shared" si="16"/>
        <v>4.2997022883381764</v>
      </c>
      <c r="F290" s="819">
        <f t="shared" si="17"/>
        <v>5.0097850616831288</v>
      </c>
      <c r="G290" s="819">
        <f>LN(OUTM!D290)</f>
        <v>7.1072697249696803</v>
      </c>
      <c r="H290" s="822">
        <f>[1]OUTM!$C578</f>
        <v>148.15825080192676</v>
      </c>
      <c r="I290" s="819">
        <f t="shared" si="18"/>
        <v>4.998280964685673</v>
      </c>
      <c r="J290" s="1239">
        <f t="shared" si="19"/>
        <v>2017.2</v>
      </c>
    </row>
    <row r="291" spans="1:10" x14ac:dyDescent="0.25">
      <c r="A291" s="1244">
        <f>REGV!A291</f>
        <v>2017.05</v>
      </c>
      <c r="B291" s="1242">
        <f>REGV!H291</f>
        <v>75.160569490796007</v>
      </c>
      <c r="C291" s="1242">
        <f>REGV!AI291</f>
        <v>146.60735193558386</v>
      </c>
      <c r="D291" s="826">
        <f>REGV!$BJ291</f>
        <v>1271.2514572752705</v>
      </c>
      <c r="E291" s="819">
        <f t="shared" si="16"/>
        <v>4.3196267515628071</v>
      </c>
      <c r="F291" s="819">
        <f t="shared" si="17"/>
        <v>4.987757937823913</v>
      </c>
      <c r="G291" s="819">
        <f>LN(OUTM!D291)</f>
        <v>7.1477570936946755</v>
      </c>
      <c r="H291" s="822">
        <f>[1]OUTM!$C579</f>
        <v>148.69913474942709</v>
      </c>
      <c r="I291" s="819">
        <f t="shared" si="18"/>
        <v>5.001925034682718</v>
      </c>
      <c r="J291" s="1239">
        <f t="shared" si="19"/>
        <v>2017.2</v>
      </c>
    </row>
    <row r="292" spans="1:10" x14ac:dyDescent="0.25">
      <c r="A292" s="1244">
        <f>REGV!A292</f>
        <v>2017.06</v>
      </c>
      <c r="B292" s="1242">
        <f>REGV!H292</f>
        <v>76.389157343200935</v>
      </c>
      <c r="C292" s="1242">
        <f>REGV!AI292</f>
        <v>147.98652287742766</v>
      </c>
      <c r="D292" s="826">
        <f>REGV!$BJ292</f>
        <v>1348.634222130707</v>
      </c>
      <c r="E292" s="819">
        <f t="shared" si="16"/>
        <v>4.3358407665093255</v>
      </c>
      <c r="F292" s="819">
        <f t="shared" si="17"/>
        <v>4.9971212079787497</v>
      </c>
      <c r="G292" s="819">
        <f>LN(OUTM!D292)</f>
        <v>7.206847672020861</v>
      </c>
      <c r="H292" s="822">
        <f>[1]OUTM!$C580</f>
        <v>149.25331458570818</v>
      </c>
      <c r="I292" s="819">
        <f t="shared" si="18"/>
        <v>5.0056449603055633</v>
      </c>
      <c r="J292" s="1239">
        <f t="shared" si="19"/>
        <v>2017.2</v>
      </c>
    </row>
    <row r="293" spans="1:10" x14ac:dyDescent="0.25">
      <c r="A293" s="1244">
        <f>REGV!A293</f>
        <v>2017.07</v>
      </c>
      <c r="B293" s="1242">
        <f>REGV!H293</f>
        <v>76.609100703889737</v>
      </c>
      <c r="C293" s="1242">
        <f>REGV!AI293</f>
        <v>151.34212617008063</v>
      </c>
      <c r="D293" s="826">
        <f>REGV!$BJ293</f>
        <v>1371.1389812929629</v>
      </c>
      <c r="E293" s="819">
        <f t="shared" si="16"/>
        <v>4.3387158778341917</v>
      </c>
      <c r="F293" s="819">
        <f t="shared" si="17"/>
        <v>5.0195430101308229</v>
      </c>
      <c r="G293" s="819">
        <f>LN(OUTM!D293)</f>
        <v>7.2233970466294322</v>
      </c>
      <c r="H293" s="822">
        <f>[1]OUTM!$C581</f>
        <v>149.99413357224296</v>
      </c>
      <c r="I293" s="819">
        <f t="shared" si="18"/>
        <v>5.0105961838130781</v>
      </c>
      <c r="J293" s="1239">
        <f t="shared" si="19"/>
        <v>2017.3</v>
      </c>
    </row>
    <row r="294" spans="1:10" x14ac:dyDescent="0.25">
      <c r="A294" s="1244">
        <f>REGV!A294</f>
        <v>2017.08</v>
      </c>
      <c r="B294" s="1242">
        <f>REGV!H294</f>
        <v>76.252512810999974</v>
      </c>
      <c r="C294" s="1242">
        <f>REGV!AI294</f>
        <v>147.20285684150042</v>
      </c>
      <c r="D294" s="826">
        <f>REGV!$BJ294</f>
        <v>1312.0790287006598</v>
      </c>
      <c r="E294" s="819">
        <f t="shared" si="16"/>
        <v>4.3340503698428803</v>
      </c>
      <c r="F294" s="819">
        <f t="shared" si="17"/>
        <v>4.991811613997073</v>
      </c>
      <c r="G294" s="819">
        <f>LN(OUTM!D294)</f>
        <v>7.1793682029800996</v>
      </c>
      <c r="H294" s="822">
        <f>[1]OUTM!$C582</f>
        <v>150.23667862513361</v>
      </c>
      <c r="I294" s="819">
        <f t="shared" si="18"/>
        <v>5.012211908087882</v>
      </c>
      <c r="J294" s="1239">
        <f t="shared" si="19"/>
        <v>2017.3</v>
      </c>
    </row>
    <row r="295" spans="1:10" x14ac:dyDescent="0.25">
      <c r="A295" s="1244">
        <f>REGV!A295</f>
        <v>2017.09</v>
      </c>
      <c r="B295" s="1242">
        <f>REGV!H295</f>
        <v>77.065068854816616</v>
      </c>
      <c r="C295" s="1242">
        <f>REGV!AI295</f>
        <v>143.78257637981642</v>
      </c>
      <c r="D295" s="826">
        <f>REGV!$BJ295</f>
        <v>1258.5806312701964</v>
      </c>
      <c r="E295" s="819">
        <f t="shared" si="16"/>
        <v>4.3446501150624588</v>
      </c>
      <c r="F295" s="819">
        <f t="shared" si="17"/>
        <v>4.9683022722977883</v>
      </c>
      <c r="G295" s="819">
        <f>LN(OUTM!D295)</f>
        <v>7.1377398818676312</v>
      </c>
      <c r="H295" s="822">
        <f>[1]OUTM!$C583</f>
        <v>150.18110657633116</v>
      </c>
      <c r="I295" s="819">
        <f t="shared" si="18"/>
        <v>5.0118419429781325</v>
      </c>
      <c r="J295" s="1239">
        <f t="shared" si="19"/>
        <v>2017.3</v>
      </c>
    </row>
    <row r="296" spans="1:10" x14ac:dyDescent="0.25">
      <c r="A296" s="1244">
        <f>REGV!A296</f>
        <v>2017.1</v>
      </c>
      <c r="B296" s="1242">
        <f>REGV!H296</f>
        <v>79.51694953459058</v>
      </c>
      <c r="C296" s="1242">
        <f>REGV!AI296</f>
        <v>145.7202272322788</v>
      </c>
      <c r="D296" s="826">
        <f>REGV!$BJ296</f>
        <v>1287.7561457856918</v>
      </c>
      <c r="E296" s="819">
        <f t="shared" si="16"/>
        <v>4.3759702006289984</v>
      </c>
      <c r="F296" s="819">
        <f t="shared" si="17"/>
        <v>4.9816885315152026</v>
      </c>
      <c r="G296" s="819">
        <f>LN(OUTM!D296)</f>
        <v>7.1606565609333872</v>
      </c>
      <c r="H296" s="822">
        <f>[1]OUTM!$C584</f>
        <v>150.45641984284447</v>
      </c>
      <c r="I296" s="819">
        <f t="shared" si="18"/>
        <v>5.013673473105154</v>
      </c>
      <c r="J296" s="1239">
        <f t="shared" si="19"/>
        <v>2017.4</v>
      </c>
    </row>
    <row r="297" spans="1:10" x14ac:dyDescent="0.25">
      <c r="A297" s="1244">
        <f>REGV!A297</f>
        <v>2017.11</v>
      </c>
      <c r="B297" s="1242">
        <f>REGV!H297</f>
        <v>82.003021278967353</v>
      </c>
      <c r="C297" s="1242">
        <f>REGV!AI297</f>
        <v>149.79019420913139</v>
      </c>
      <c r="D297" s="826">
        <f>REGV!$BJ297</f>
        <v>1356.7297699490878</v>
      </c>
      <c r="E297" s="819">
        <f t="shared" si="16"/>
        <v>4.4067560914509532</v>
      </c>
      <c r="F297" s="819">
        <f t="shared" si="17"/>
        <v>5.0092356097224897</v>
      </c>
      <c r="G297" s="819">
        <f>LN(OUTM!D297)</f>
        <v>7.212832502162799</v>
      </c>
      <c r="H297" s="822">
        <f>[1]OUTM!$C585</f>
        <v>151.0600930668104</v>
      </c>
      <c r="I297" s="819">
        <f t="shared" si="18"/>
        <v>5.0176777249768003</v>
      </c>
      <c r="J297" s="1239">
        <f t="shared" si="19"/>
        <v>2017.4</v>
      </c>
    </row>
    <row r="298" spans="1:10" x14ac:dyDescent="0.25">
      <c r="A298" s="1244">
        <f>REGV!A298</f>
        <v>2017.12</v>
      </c>
      <c r="B298" s="1242">
        <f>REGV!H298</f>
        <v>82.853583384581526</v>
      </c>
      <c r="C298" s="1242">
        <f>REGV!AI298</f>
        <v>153.44198011269737</v>
      </c>
      <c r="D298" s="826">
        <f>REGV!$BJ298</f>
        <v>1372.0536438004799</v>
      </c>
      <c r="E298" s="819">
        <f t="shared" si="16"/>
        <v>4.417074994410779</v>
      </c>
      <c r="F298" s="819">
        <f t="shared" si="17"/>
        <v>5.0333225158530697</v>
      </c>
      <c r="G298" s="819">
        <f>LN(OUTM!D298)</f>
        <v>7.2240639065014269</v>
      </c>
      <c r="H298" s="822">
        <f>[1]OUTM!$C586</f>
        <v>151.10832649581457</v>
      </c>
      <c r="I298" s="819">
        <f t="shared" si="18"/>
        <v>5.0179969736228607</v>
      </c>
      <c r="J298" s="1239">
        <f t="shared" si="19"/>
        <v>2017.4</v>
      </c>
    </row>
    <row r="299" spans="1:10" x14ac:dyDescent="0.25">
      <c r="A299" s="1244">
        <f>REGV!A299</f>
        <v>2018.01</v>
      </c>
      <c r="B299" s="1242">
        <f>REGV!H299</f>
        <v>82.408915901858478</v>
      </c>
      <c r="C299" s="1242">
        <f>REGV!AI299</f>
        <v>153.79798318091713</v>
      </c>
      <c r="D299" s="826">
        <f>REGV!$BJ299</f>
        <v>1326.1000855447496</v>
      </c>
      <c r="E299" s="819">
        <f t="shared" si="16"/>
        <v>4.4116936337543944</v>
      </c>
      <c r="F299" s="819">
        <f t="shared" si="17"/>
        <v>5.0356399437275483</v>
      </c>
      <c r="G299" s="819">
        <f>LN(OUTM!D299)</f>
        <v>7.1899976471920723</v>
      </c>
      <c r="H299" s="822">
        <f>[1]OUTM!$C587</f>
        <v>150.61488674093354</v>
      </c>
      <c r="I299" s="819">
        <f t="shared" si="18"/>
        <v>5.0147261600218904</v>
      </c>
      <c r="J299" s="1239">
        <f t="shared" si="19"/>
        <v>2018.1</v>
      </c>
    </row>
    <row r="300" spans="1:10" x14ac:dyDescent="0.25">
      <c r="A300" s="1244">
        <f>REGV!A300</f>
        <v>2018.02</v>
      </c>
      <c r="B300" s="1242">
        <f>REGV!H300</f>
        <v>83.825822288632608</v>
      </c>
      <c r="C300" s="1242">
        <f>REGV!AI300</f>
        <v>156.67181779554886</v>
      </c>
      <c r="D300" s="826">
        <f>REGV!$BJ300</f>
        <v>1267.2405591032646</v>
      </c>
      <c r="E300" s="819">
        <f t="shared" si="16"/>
        <v>4.4287411018912062</v>
      </c>
      <c r="F300" s="819">
        <f t="shared" si="17"/>
        <v>5.0541532850415303</v>
      </c>
      <c r="G300" s="819">
        <f>LN(OUTM!D300)</f>
        <v>7.1445970274160588</v>
      </c>
      <c r="H300" s="822">
        <f>[1]OUTM!$C588</f>
        <v>150.34314662256401</v>
      </c>
      <c r="I300" s="819">
        <f t="shared" si="18"/>
        <v>5.0129203255726233</v>
      </c>
      <c r="J300" s="1239">
        <f t="shared" si="19"/>
        <v>2018.1</v>
      </c>
    </row>
    <row r="301" spans="1:10" x14ac:dyDescent="0.25">
      <c r="A301" s="1244">
        <f>REGV!A301</f>
        <v>2018.03</v>
      </c>
      <c r="B301" s="1242">
        <f>REGV!H301</f>
        <v>84.852527245820085</v>
      </c>
      <c r="C301" s="1242">
        <f>REGV!AI301</f>
        <v>161.60088026590631</v>
      </c>
      <c r="D301" s="826">
        <f>REGV!$BJ301</f>
        <v>1246.806319442951</v>
      </c>
      <c r="E301" s="819">
        <f t="shared" si="16"/>
        <v>4.4409147761019678</v>
      </c>
      <c r="F301" s="819">
        <f t="shared" si="17"/>
        <v>5.0851295932621738</v>
      </c>
      <c r="G301" s="819">
        <f>LN(OUTM!D301)</f>
        <v>7.1283406164101342</v>
      </c>
      <c r="H301" s="822">
        <f>[1]OUTM!$C589</f>
        <v>150.21149916756755</v>
      </c>
      <c r="I301" s="819">
        <f t="shared" si="18"/>
        <v>5.0120442954379403</v>
      </c>
      <c r="J301" s="1239">
        <f t="shared" si="19"/>
        <v>2018.1</v>
      </c>
    </row>
    <row r="302" spans="1:10" x14ac:dyDescent="0.25">
      <c r="A302" s="1244">
        <f>REGV!A302</f>
        <v>2018.04</v>
      </c>
      <c r="B302" s="1242">
        <f>REGV!H302</f>
        <v>81.706257105626406</v>
      </c>
      <c r="C302" s="1242">
        <f>REGV!AI302</f>
        <v>161.0431874354812</v>
      </c>
      <c r="D302" s="826">
        <f>REGV!$BJ302</f>
        <v>1230.2483537828593</v>
      </c>
      <c r="E302" s="819">
        <f t="shared" si="16"/>
        <v>4.4031305852935478</v>
      </c>
      <c r="F302" s="819">
        <f t="shared" si="17"/>
        <v>5.0816725739540987</v>
      </c>
      <c r="G302" s="819">
        <f>LN(OUTM!D302)</f>
        <v>7.1149713416292482</v>
      </c>
      <c r="H302" s="822">
        <f>[1]OUTM!$C590</f>
        <v>149.76467696637906</v>
      </c>
      <c r="I302" s="819">
        <f t="shared" si="18"/>
        <v>5.0090652419850938</v>
      </c>
      <c r="J302" s="1239">
        <f t="shared" si="19"/>
        <v>2018.2</v>
      </c>
    </row>
    <row r="303" spans="1:10" x14ac:dyDescent="0.25">
      <c r="A303" s="1244">
        <f>REGV!A303</f>
        <v>2018.05</v>
      </c>
      <c r="B303" s="1242">
        <f>REGV!H303</f>
        <v>76.523840639384446</v>
      </c>
      <c r="C303" s="1242">
        <f>REGV!AI303</f>
        <v>155.18783662678157</v>
      </c>
      <c r="D303" s="826">
        <f>REGV!$BJ303</f>
        <v>1135.5702422779025</v>
      </c>
      <c r="E303" s="819">
        <f t="shared" si="16"/>
        <v>4.3376023346269958</v>
      </c>
      <c r="F303" s="819">
        <f t="shared" si="17"/>
        <v>5.0446362324277345</v>
      </c>
      <c r="G303" s="819">
        <f>LN(OUTM!D303)</f>
        <v>7.0348902198506691</v>
      </c>
      <c r="H303" s="822">
        <f>[1]OUTM!$C591</f>
        <v>149.08073180184405</v>
      </c>
      <c r="I303" s="819">
        <f t="shared" si="18"/>
        <v>5.0044879833851921</v>
      </c>
      <c r="J303" s="1239">
        <f t="shared" si="19"/>
        <v>2018.2</v>
      </c>
    </row>
    <row r="304" spans="1:10" x14ac:dyDescent="0.25">
      <c r="A304" s="1244">
        <f>REGV!A304</f>
        <v>2018.06</v>
      </c>
      <c r="B304" s="1242">
        <f>REGV!H304</f>
        <v>68.576626278925986</v>
      </c>
      <c r="C304" s="1242">
        <f>REGV!AI304</f>
        <v>144.67948804784328</v>
      </c>
      <c r="D304" s="826">
        <f>REGV!$BJ304</f>
        <v>1006.7110705412155</v>
      </c>
      <c r="E304" s="819">
        <f t="shared" si="16"/>
        <v>4.2279517518749596</v>
      </c>
      <c r="F304" s="819">
        <f t="shared" si="17"/>
        <v>4.9745208685639737</v>
      </c>
      <c r="G304" s="819">
        <f>LN(OUTM!D304)</f>
        <v>6.9144439305371508</v>
      </c>
      <c r="H304" s="822">
        <f>[1]OUTM!$C592</f>
        <v>147.70383151941911</v>
      </c>
      <c r="I304" s="819">
        <f t="shared" si="18"/>
        <v>4.9952091304291608</v>
      </c>
      <c r="J304" s="1239">
        <f t="shared" si="19"/>
        <v>2018.2</v>
      </c>
    </row>
    <row r="305" spans="1:10" x14ac:dyDescent="0.25">
      <c r="A305" s="1244">
        <f>REGV!A305</f>
        <v>2018.07</v>
      </c>
      <c r="B305" s="1242">
        <f>REGV!H305</f>
        <v>61.255066876706657</v>
      </c>
      <c r="C305" s="1242">
        <f>REGV!AI305</f>
        <v>138.33816670651601</v>
      </c>
      <c r="D305" s="826">
        <f>REGV!$BJ305</f>
        <v>921.74202010737622</v>
      </c>
      <c r="E305" s="819">
        <f t="shared" si="16"/>
        <v>4.1150465705210122</v>
      </c>
      <c r="F305" s="819">
        <f t="shared" si="17"/>
        <v>4.9297011709993033</v>
      </c>
      <c r="G305" s="819">
        <f>LN(OUTM!D305)</f>
        <v>6.8262653797481931</v>
      </c>
      <c r="H305" s="822">
        <f>[1]OUTM!$C593</f>
        <v>145.95761368975403</v>
      </c>
      <c r="I305" s="819">
        <f t="shared" si="18"/>
        <v>4.9833162623646761</v>
      </c>
      <c r="J305" s="1239">
        <f t="shared" si="19"/>
        <v>2018.3</v>
      </c>
    </row>
    <row r="306" spans="1:10" x14ac:dyDescent="0.25">
      <c r="A306" s="1244">
        <f>REGV!A306</f>
        <v>2018.08</v>
      </c>
      <c r="B306" s="1242">
        <f>REGV!H306</f>
        <v>57.081375228641249</v>
      </c>
      <c r="C306" s="1242">
        <f>REGV!AI306</f>
        <v>139.21055046079948</v>
      </c>
      <c r="D306" s="826">
        <f>REGV!$BJ306</f>
        <v>860.67452475479479</v>
      </c>
      <c r="E306" s="819">
        <f t="shared" si="16"/>
        <v>4.0444778853219301</v>
      </c>
      <c r="F306" s="819">
        <f t="shared" si="17"/>
        <v>4.9359875385683605</v>
      </c>
      <c r="G306" s="819">
        <f>LN(OUTM!D306)</f>
        <v>6.7577164129308738</v>
      </c>
      <c r="H306" s="822">
        <f>[1]OUTM!$C594</f>
        <v>144.49542921572458</v>
      </c>
      <c r="I306" s="819">
        <f t="shared" si="18"/>
        <v>4.9732478753271039</v>
      </c>
      <c r="J306" s="1239">
        <f t="shared" si="19"/>
        <v>2018.3</v>
      </c>
    </row>
    <row r="307" spans="1:10" x14ac:dyDescent="0.25">
      <c r="A307" s="1244">
        <f>REGV!A307</f>
        <v>2018.09</v>
      </c>
      <c r="B307" s="1242">
        <f>REGV!H307</f>
        <v>52.689909406333797</v>
      </c>
      <c r="C307" s="1242">
        <f>REGV!AI307</f>
        <v>136.83453093586806</v>
      </c>
      <c r="D307" s="826">
        <f>REGV!$BJ307</f>
        <v>801.42087559694744</v>
      </c>
      <c r="E307" s="819">
        <f t="shared" si="16"/>
        <v>3.9644239648485606</v>
      </c>
      <c r="F307" s="819">
        <f t="shared" si="17"/>
        <v>4.9187723924579458</v>
      </c>
      <c r="G307" s="819">
        <f>LN(OUTM!D307)</f>
        <v>6.6863862467733677</v>
      </c>
      <c r="H307" s="822">
        <f>[1]OUTM!$C595</f>
        <v>142.9953592496642</v>
      </c>
      <c r="I307" s="819">
        <f t="shared" si="18"/>
        <v>4.9628121769337525</v>
      </c>
      <c r="J307" s="1239">
        <f t="shared" si="19"/>
        <v>2018.3</v>
      </c>
    </row>
    <row r="308" spans="1:10" x14ac:dyDescent="0.25">
      <c r="A308" s="1244">
        <f>REGV!A308</f>
        <v>2018.1</v>
      </c>
      <c r="B308" s="1242">
        <f>REGV!H308</f>
        <v>48.072801326902471</v>
      </c>
      <c r="C308" s="1242">
        <f>REGV!AI308</f>
        <v>130.28761017909696</v>
      </c>
      <c r="D308" s="826">
        <f>REGV!$BJ308</f>
        <v>747.52876105749817</v>
      </c>
      <c r="E308" s="819">
        <f t="shared" si="16"/>
        <v>3.8727165561992041</v>
      </c>
      <c r="F308" s="819">
        <f t="shared" si="17"/>
        <v>4.8697443927263855</v>
      </c>
      <c r="G308" s="819">
        <f>LN(OUTM!D308)</f>
        <v>6.6167727808557473</v>
      </c>
      <c r="H308" s="822">
        <f>[1]OUTM!$C596</f>
        <v>141.20878032302946</v>
      </c>
      <c r="I308" s="819">
        <f t="shared" si="18"/>
        <v>4.9502395067166827</v>
      </c>
      <c r="J308" s="1239">
        <f t="shared" si="19"/>
        <v>2018.4</v>
      </c>
    </row>
    <row r="309" spans="1:10" x14ac:dyDescent="0.25">
      <c r="A309" s="1244">
        <f>REGV!A309</f>
        <v>2018.11</v>
      </c>
      <c r="B309" s="1242">
        <f>REGV!H309</f>
        <v>46.423997677365868</v>
      </c>
      <c r="C309" s="1242">
        <f>REGV!AI309</f>
        <v>127.26577515991971</v>
      </c>
      <c r="D309" s="826">
        <f>REGV!$BJ309</f>
        <v>696.84385709739115</v>
      </c>
      <c r="E309" s="819">
        <f t="shared" si="16"/>
        <v>3.8378165168574139</v>
      </c>
      <c r="F309" s="819">
        <f t="shared" si="17"/>
        <v>4.8462776175695605</v>
      </c>
      <c r="G309" s="819">
        <f>LN(OUTM!D309)</f>
        <v>6.5465613642829119</v>
      </c>
      <c r="H309" s="822">
        <f>[1]OUTM!$C597</f>
        <v>139.82343424632887</v>
      </c>
      <c r="I309" s="819">
        <f t="shared" si="18"/>
        <v>4.94038044269272</v>
      </c>
      <c r="J309" s="1239">
        <f t="shared" si="19"/>
        <v>2018.4</v>
      </c>
    </row>
    <row r="310" spans="1:10" x14ac:dyDescent="0.25">
      <c r="A310" s="1244">
        <f>REGV!A310</f>
        <v>2018.12</v>
      </c>
      <c r="B310" s="1242">
        <f>REGV!H310</f>
        <v>46.02179645178925</v>
      </c>
      <c r="C310" s="1242">
        <f>REGV!AI310</f>
        <v>132.25065367955091</v>
      </c>
      <c r="D310" s="826">
        <f>REGV!$BJ310</f>
        <v>666.96959388174582</v>
      </c>
      <c r="E310" s="819">
        <f t="shared" si="16"/>
        <v>3.8291151201727724</v>
      </c>
      <c r="F310" s="819">
        <f t="shared" si="17"/>
        <v>4.884699013482722</v>
      </c>
      <c r="G310" s="819">
        <f>LN(OUTM!D310)</f>
        <v>6.5027444584923435</v>
      </c>
      <c r="H310" s="822">
        <f>[1]OUTM!$C598</f>
        <v>139.74914824038711</v>
      </c>
      <c r="I310" s="819">
        <f t="shared" si="18"/>
        <v>4.9398490171356837</v>
      </c>
      <c r="J310" s="1239">
        <f t="shared" si="19"/>
        <v>2018.4</v>
      </c>
    </row>
    <row r="311" spans="1:10" x14ac:dyDescent="0.25">
      <c r="A311" s="1244">
        <f>REGV!A311</f>
        <v>2019.01</v>
      </c>
      <c r="B311" s="1242">
        <f>REGV!H311</f>
        <v>44.355309362503291</v>
      </c>
      <c r="C311" s="1242">
        <f>REGV!AI311</f>
        <v>143.04208565291975</v>
      </c>
      <c r="D311" s="826">
        <f>REGV!$BJ311</f>
        <v>697.99707848944399</v>
      </c>
      <c r="E311" s="819">
        <f t="shared" si="16"/>
        <v>3.7922324166411205</v>
      </c>
      <c r="F311" s="819">
        <f t="shared" si="17"/>
        <v>4.9631388922257811</v>
      </c>
      <c r="G311" s="819">
        <f>LN(OUTM!D311)</f>
        <v>6.5482149172084041</v>
      </c>
      <c r="H311" s="822">
        <f>[1]OUTM!$C599</f>
        <v>140.33313440309041</v>
      </c>
      <c r="I311" s="819">
        <f t="shared" si="18"/>
        <v>4.944019127458092</v>
      </c>
      <c r="J311" s="1239">
        <f t="shared" si="19"/>
        <v>2019.1</v>
      </c>
    </row>
    <row r="312" spans="1:10" x14ac:dyDescent="0.25">
      <c r="A312" s="1244">
        <f>REGV!A312</f>
        <v>2019.02</v>
      </c>
      <c r="B312" s="1242">
        <f>REGV!H312</f>
        <v>43.147639873049229</v>
      </c>
      <c r="C312" s="1242">
        <f>REGV!AI312</f>
        <v>145.92815047257071</v>
      </c>
      <c r="D312" s="826">
        <f>REGV!$BJ312</f>
        <v>773.76325293866239</v>
      </c>
      <c r="E312" s="819">
        <f t="shared" si="16"/>
        <v>3.764627720159849</v>
      </c>
      <c r="F312" s="819">
        <f t="shared" si="17"/>
        <v>4.9831143805266365</v>
      </c>
      <c r="G312" s="819">
        <f>LN(OUTM!D312)</f>
        <v>6.6512659520442527</v>
      </c>
      <c r="H312" s="822">
        <f>[1]OUTM!$C600</f>
        <v>140.8519404656337</v>
      </c>
      <c r="I312" s="819">
        <f t="shared" si="18"/>
        <v>4.9477092710512922</v>
      </c>
      <c r="J312" s="1239">
        <f t="shared" si="19"/>
        <v>2019.1</v>
      </c>
    </row>
    <row r="313" spans="1:10" x14ac:dyDescent="0.25">
      <c r="A313" s="1244">
        <f>REGV!A313</f>
        <v>2019.03</v>
      </c>
      <c r="B313" s="1242">
        <f>REGV!H313</f>
        <v>41.257198183350951</v>
      </c>
      <c r="C313" s="1242">
        <f>REGV!AI313</f>
        <v>140.19715330658701</v>
      </c>
      <c r="D313" s="826">
        <f>REGV!$BJ313</f>
        <v>785.43619523798975</v>
      </c>
      <c r="E313" s="819">
        <f t="shared" si="16"/>
        <v>3.7198255989716578</v>
      </c>
      <c r="F313" s="819">
        <f t="shared" si="17"/>
        <v>4.9430496698764257</v>
      </c>
      <c r="G313" s="819">
        <f>LN(OUTM!D313)</f>
        <v>6.6662392261825962</v>
      </c>
      <c r="H313" s="822">
        <f>[1]OUTM!$C601</f>
        <v>140.78577451789309</v>
      </c>
      <c r="I313" s="819">
        <f t="shared" si="18"/>
        <v>4.9472394053661386</v>
      </c>
      <c r="J313" s="1239">
        <f t="shared" si="19"/>
        <v>2019.1</v>
      </c>
    </row>
    <row r="314" spans="1:10" x14ac:dyDescent="0.25">
      <c r="A314" s="1244">
        <f>REGV!A314</f>
        <v>2019.04</v>
      </c>
      <c r="B314" s="1242">
        <f>REGV!H314</f>
        <v>39.188650780076955</v>
      </c>
      <c r="C314" s="1242">
        <f>REGV!AI314</f>
        <v>145.881928077417</v>
      </c>
      <c r="D314" s="826">
        <f>REGV!$BJ314</f>
        <v>754.18710605609363</v>
      </c>
      <c r="E314" s="819">
        <f t="shared" si="16"/>
        <v>3.6683871839607409</v>
      </c>
      <c r="F314" s="819">
        <f t="shared" si="17"/>
        <v>4.9827975827260262</v>
      </c>
      <c r="G314" s="819">
        <f>LN(OUTM!D314)</f>
        <v>6.6256404884915518</v>
      </c>
      <c r="H314" s="822">
        <f>[1]OUTM!$C602</f>
        <v>140.9389241775354</v>
      </c>
      <c r="I314" s="819">
        <f t="shared" si="18"/>
        <v>4.9483266346750181</v>
      </c>
      <c r="J314" s="1239">
        <f t="shared" si="19"/>
        <v>2019.2</v>
      </c>
    </row>
    <row r="315" spans="1:10" x14ac:dyDescent="0.25">
      <c r="A315" s="1244">
        <f>REGV!A315</f>
        <v>2019.05</v>
      </c>
      <c r="B315" s="1242">
        <f>REGV!H315</f>
        <v>38.004257274331266</v>
      </c>
      <c r="C315" s="1242">
        <f>REGV!AI315</f>
        <v>153.64417007296743</v>
      </c>
      <c r="D315" s="826">
        <f>REGV!$BJ315</f>
        <v>748.36794644249846</v>
      </c>
      <c r="E315" s="819">
        <f t="shared" si="16"/>
        <v>3.6376981869861313</v>
      </c>
      <c r="F315" s="819">
        <f t="shared" si="17"/>
        <v>5.0346393449537308</v>
      </c>
      <c r="G315" s="819">
        <f>LN(OUTM!D315)</f>
        <v>6.6178947640365742</v>
      </c>
      <c r="H315" s="822">
        <f>[1]OUTM!$C603</f>
        <v>141.40198938339302</v>
      </c>
      <c r="I315" s="819">
        <f t="shared" si="18"/>
        <v>4.9516068225529857</v>
      </c>
      <c r="J315" s="1239">
        <f t="shared" si="19"/>
        <v>2019.2</v>
      </c>
    </row>
    <row r="316" spans="1:10" x14ac:dyDescent="0.25">
      <c r="A316" s="1244">
        <f>REGV!A316</f>
        <v>2019.06</v>
      </c>
      <c r="B316" s="1242">
        <f>REGV!H316</f>
        <v>39.182359437752979</v>
      </c>
      <c r="C316" s="1242">
        <f>REGV!AI316</f>
        <v>148.10628029058847</v>
      </c>
      <c r="D316" s="826">
        <f>REGV!$BJ316</f>
        <v>725.43032673581627</v>
      </c>
      <c r="E316" s="819">
        <f t="shared" si="16"/>
        <v>3.6682266311665379</v>
      </c>
      <c r="F316" s="819">
        <f t="shared" si="17"/>
        <v>4.9979301261179936</v>
      </c>
      <c r="G316" s="819">
        <f>LN(OUTM!D316)</f>
        <v>6.5867650328894696</v>
      </c>
      <c r="H316" s="822">
        <f>[1]OUTM!$C604</f>
        <v>141.39622475448149</v>
      </c>
      <c r="I316" s="819">
        <f t="shared" si="18"/>
        <v>4.9515660540571176</v>
      </c>
      <c r="J316" s="1239">
        <f t="shared" si="19"/>
        <v>2019.2</v>
      </c>
    </row>
    <row r="317" spans="1:10" x14ac:dyDescent="0.25">
      <c r="A317" s="1244">
        <f>REGV!A317</f>
        <v>2019.07</v>
      </c>
      <c r="B317" s="1242">
        <f>REGV!H317</f>
        <v>41.41511819949099</v>
      </c>
      <c r="C317" s="1242">
        <f>REGV!AI317</f>
        <v>142.31350269536296</v>
      </c>
      <c r="D317" s="826">
        <f>REGV!$BJ317</f>
        <v>714.9764471122985</v>
      </c>
      <c r="E317" s="819">
        <f t="shared" si="16"/>
        <v>3.7236459880722563</v>
      </c>
      <c r="F317" s="819">
        <f t="shared" si="17"/>
        <v>4.9580323895285217</v>
      </c>
      <c r="G317" s="819">
        <f>LN(OUTM!D317)</f>
        <v>6.5722496010497569</v>
      </c>
      <c r="H317" s="822">
        <f>[1]OUTM!$C605</f>
        <v>141.06010019507389</v>
      </c>
      <c r="I317" s="819">
        <f t="shared" si="18"/>
        <v>4.9491860420808864</v>
      </c>
      <c r="J317" s="1239">
        <f t="shared" si="19"/>
        <v>2019.3</v>
      </c>
    </row>
    <row r="318" spans="1:10" x14ac:dyDescent="0.25">
      <c r="A318" s="1244">
        <f>REGV!A318</f>
        <v>2019.08</v>
      </c>
      <c r="B318" s="1242">
        <f>REGV!H318</f>
        <v>39.918222150841927</v>
      </c>
      <c r="C318" s="1242">
        <f>REGV!AI318</f>
        <v>141.85378187477136</v>
      </c>
      <c r="D318" s="826">
        <f>REGV!$BJ318</f>
        <v>745.64968535100502</v>
      </c>
      <c r="E318" s="819">
        <f t="shared" si="16"/>
        <v>3.6868329151519865</v>
      </c>
      <c r="F318" s="819">
        <f t="shared" si="17"/>
        <v>4.9547968219835017</v>
      </c>
      <c r="G318" s="819">
        <f>LN(OUTM!D318)</f>
        <v>6.614255899229228</v>
      </c>
      <c r="H318" s="822">
        <f>[1]OUTM!$C606</f>
        <v>140.23955117989215</v>
      </c>
      <c r="I318" s="819">
        <f t="shared" si="18"/>
        <v>4.943352040236296</v>
      </c>
      <c r="J318" s="1239">
        <f t="shared" si="19"/>
        <v>2019.3</v>
      </c>
    </row>
    <row r="319" spans="1:10" x14ac:dyDescent="0.25">
      <c r="A319" s="1244">
        <f>REGV!A319</f>
        <v>2019.09</v>
      </c>
      <c r="B319" s="1242">
        <f>REGV!H319</f>
        <v>35.714055020762522</v>
      </c>
      <c r="C319" s="1242">
        <f>REGV!AI319</f>
        <v>141.84569397564781</v>
      </c>
      <c r="D319" s="826">
        <f>REGV!$BJ319</f>
        <v>775.45677432748687</v>
      </c>
      <c r="E319" s="819">
        <f t="shared" si="16"/>
        <v>3.5755443093674217</v>
      </c>
      <c r="F319" s="819">
        <f t="shared" si="17"/>
        <v>4.954739804612557</v>
      </c>
      <c r="G319" s="819">
        <f>LN(OUTM!D319)</f>
        <v>6.6534522419625146</v>
      </c>
      <c r="H319" s="822">
        <f>[1]OUTM!$C607</f>
        <v>138.83794443706847</v>
      </c>
      <c r="I319" s="819">
        <f t="shared" si="18"/>
        <v>4.9333073856194263</v>
      </c>
      <c r="J319" s="1239">
        <f t="shared" si="19"/>
        <v>2019.3</v>
      </c>
    </row>
    <row r="320" spans="1:10" x14ac:dyDescent="0.25">
      <c r="A320" s="1244">
        <f>REGV!A320</f>
        <v>2019.1</v>
      </c>
      <c r="B320" s="1242">
        <f>REGV!H320</f>
        <v>32.044054434493262</v>
      </c>
      <c r="C320" s="1242">
        <f>REGV!AI320</f>
        <v>137.71272595417472</v>
      </c>
      <c r="D320" s="826">
        <f>REGV!$BJ320</f>
        <v>776.10064869218775</v>
      </c>
      <c r="E320" s="819">
        <f t="shared" si="16"/>
        <v>3.4671116570935716</v>
      </c>
      <c r="F320" s="819">
        <f t="shared" si="17"/>
        <v>4.9251698194321945</v>
      </c>
      <c r="G320" s="819">
        <f>LN(OUTM!D320)</f>
        <v>6.6542822136955744</v>
      </c>
      <c r="H320" s="822">
        <f>[1]OUTM!$C608</f>
        <v>137.53614185758263</v>
      </c>
      <c r="I320" s="819">
        <f t="shared" si="18"/>
        <v>4.9238867324409785</v>
      </c>
      <c r="J320" s="1239">
        <f t="shared" si="19"/>
        <v>2019.4</v>
      </c>
    </row>
    <row r="321" spans="1:10" x14ac:dyDescent="0.25">
      <c r="A321" s="1244">
        <f>REGV!A321</f>
        <v>2019.11</v>
      </c>
      <c r="B321" s="1242">
        <f>REGV!H321</f>
        <v>29.892644768063018</v>
      </c>
      <c r="C321" s="1242">
        <f>REGV!AI321</f>
        <v>132.32175685998732</v>
      </c>
      <c r="D321" s="826">
        <f>REGV!$BJ321</f>
        <v>736.88030517314451</v>
      </c>
      <c r="E321" s="819">
        <f t="shared" si="16"/>
        <v>3.3976124557558971</v>
      </c>
      <c r="F321" s="819">
        <f t="shared" si="17"/>
        <v>4.885236508545062</v>
      </c>
      <c r="G321" s="819">
        <f>LN(OUTM!D321)</f>
        <v>6.6024254708221486</v>
      </c>
      <c r="H321" s="822">
        <f>[1]OUTM!$C609</f>
        <v>136.2949042644388</v>
      </c>
      <c r="I321" s="819">
        <f t="shared" si="18"/>
        <v>4.9148209518292765</v>
      </c>
      <c r="J321" s="1239">
        <f t="shared" si="19"/>
        <v>2019.4</v>
      </c>
    </row>
    <row r="322" spans="1:10" x14ac:dyDescent="0.25">
      <c r="A322" s="1244">
        <f>REGV!A322</f>
        <v>2019.12</v>
      </c>
      <c r="B322" s="1242">
        <f>REGV!H322</f>
        <v>29.443391190631935</v>
      </c>
      <c r="C322" s="1242">
        <f>REGV!AI322</f>
        <v>128.33704847164847</v>
      </c>
      <c r="D322" s="826">
        <f>REGV!$BJ322</f>
        <v>704.14308856542289</v>
      </c>
      <c r="E322" s="819">
        <f t="shared" si="16"/>
        <v>3.3824694771260111</v>
      </c>
      <c r="F322" s="819">
        <f t="shared" si="17"/>
        <v>4.854659994330385</v>
      </c>
      <c r="G322" s="819">
        <f>LN(OUTM!D322)</f>
        <v>6.5569815863085541</v>
      </c>
      <c r="H322" s="822">
        <f>[1]OUTM!$C610</f>
        <v>135.00021452813675</v>
      </c>
      <c r="I322" s="819">
        <f t="shared" si="18"/>
        <v>4.9052763675344764</v>
      </c>
      <c r="J322" s="1239">
        <f t="shared" si="19"/>
        <v>2019.4</v>
      </c>
    </row>
    <row r="323" spans="1:10" x14ac:dyDescent="0.25">
      <c r="A323" s="1244">
        <f>REGV!A323</f>
        <v>2020.01</v>
      </c>
      <c r="B323" s="1242">
        <f>REGV!H323</f>
        <v>28.808437570647694</v>
      </c>
      <c r="C323" s="1242">
        <f>REGV!AI323</f>
        <v>119.28514143892595</v>
      </c>
      <c r="D323" s="826">
        <f>REGV!$BJ323</f>
        <v>691.12564457345502</v>
      </c>
      <c r="E323" s="819">
        <f t="shared" si="16"/>
        <v>3.3606683154372625</v>
      </c>
      <c r="F323" s="819">
        <f t="shared" si="17"/>
        <v>4.7815167734756061</v>
      </c>
      <c r="G323" s="819">
        <f>LN(OUTM!D323)</f>
        <v>6.5383216373014745</v>
      </c>
      <c r="H323" s="822">
        <f>[1]OUTM!$C611</f>
        <v>133.48439829847658</v>
      </c>
      <c r="I323" s="819">
        <f t="shared" si="18"/>
        <v>4.8939846043327835</v>
      </c>
      <c r="J323" s="1239">
        <f t="shared" si="19"/>
        <v>2020.1</v>
      </c>
    </row>
    <row r="324" spans="1:10" x14ac:dyDescent="0.25">
      <c r="A324" s="1244">
        <f>REGV!A324</f>
        <v>2020.02</v>
      </c>
      <c r="B324" s="1242">
        <f>REGV!H324</f>
        <v>26.403348065753683</v>
      </c>
      <c r="C324" s="1242">
        <f>REGV!AI324</f>
        <v>107.43161508783936</v>
      </c>
      <c r="D324" s="826">
        <f>REGV!$BJ324</f>
        <v>631.61577325208634</v>
      </c>
      <c r="E324" s="819">
        <f t="shared" si="16"/>
        <v>3.273490822783697</v>
      </c>
      <c r="F324" s="819">
        <f t="shared" si="17"/>
        <v>4.6768545064278602</v>
      </c>
      <c r="G324" s="819">
        <f>LN(OUTM!D324)</f>
        <v>6.4482812555530087</v>
      </c>
      <c r="H324" s="822">
        <f>[1]OUTM!$C612</f>
        <v>131.47969535510114</v>
      </c>
      <c r="I324" s="819">
        <f t="shared" si="18"/>
        <v>4.878852431749686</v>
      </c>
      <c r="J324" s="1239">
        <f t="shared" si="19"/>
        <v>2020.1</v>
      </c>
    </row>
    <row r="325" spans="1:10" x14ac:dyDescent="0.25">
      <c r="A325" s="1244">
        <f>REGV!A325</f>
        <v>2020.03</v>
      </c>
      <c r="B325" s="1242">
        <f>REGV!H325</f>
        <v>24.305369350960298</v>
      </c>
      <c r="C325" s="1242">
        <f>REGV!AI325</f>
        <v>100.48023385788173</v>
      </c>
      <c r="D325" s="826">
        <f>REGV!$BJ325</f>
        <v>560.09930184342829</v>
      </c>
      <c r="E325" s="819">
        <f t="shared" si="16"/>
        <v>3.190697286883097</v>
      </c>
      <c r="F325" s="819">
        <f t="shared" si="17"/>
        <v>4.6099610301244427</v>
      </c>
      <c r="G325" s="819">
        <f>LN(OUTM!D325)</f>
        <v>6.3281140927294324</v>
      </c>
      <c r="H325" s="822">
        <f>[1]OUTM!$C613</f>
        <v>129.51088216817217</v>
      </c>
      <c r="I325" s="819">
        <f t="shared" si="18"/>
        <v>4.8637649097957434</v>
      </c>
      <c r="J325" s="1239">
        <f t="shared" si="19"/>
        <v>2020.1</v>
      </c>
    </row>
    <row r="326" spans="1:10" x14ac:dyDescent="0.25">
      <c r="A326" s="1244">
        <f>REGV!A326</f>
        <v>2020.04</v>
      </c>
      <c r="B326" s="1242">
        <f>REGV!H326</f>
        <v>23.427544727330083</v>
      </c>
      <c r="C326" s="1242">
        <f>REGV!AI326</f>
        <v>98.670992405473854</v>
      </c>
      <c r="D326" s="826">
        <f>REGV!$BJ326</f>
        <v>543.69802026701325</v>
      </c>
      <c r="E326" s="819">
        <f t="shared" si="16"/>
        <v>3.1539124551946864</v>
      </c>
      <c r="F326" s="819">
        <f t="shared" si="17"/>
        <v>4.5917910066422909</v>
      </c>
      <c r="G326" s="819">
        <f>LN(OUTM!D326)</f>
        <v>6.2983939829221693</v>
      </c>
      <c r="H326" s="822">
        <f>[1]OUTM!$C614</f>
        <v>128.14147843649405</v>
      </c>
      <c r="I326" s="819">
        <f t="shared" si="18"/>
        <v>4.8531349538101054</v>
      </c>
      <c r="J326" s="1239">
        <f t="shared" si="19"/>
        <v>2020.2</v>
      </c>
    </row>
    <row r="327" spans="1:10" x14ac:dyDescent="0.25">
      <c r="A327" s="1244">
        <f>REGV!A327</f>
        <v>2020.05</v>
      </c>
      <c r="B327" s="1242">
        <f>REGV!H327</f>
        <v>23.449137050100191</v>
      </c>
      <c r="C327" s="1242">
        <f>REGV!AI327</f>
        <v>103.41255208672563</v>
      </c>
      <c r="D327" s="826">
        <f>REGV!$BJ327</f>
        <v>564.5307427488558</v>
      </c>
      <c r="E327" s="819">
        <f t="shared" si="16"/>
        <v>3.1548336946458795</v>
      </c>
      <c r="F327" s="819">
        <f t="shared" si="17"/>
        <v>4.6387263481953775</v>
      </c>
      <c r="G327" s="819">
        <f>LN(OUTM!D327)</f>
        <v>6.3359948422465084</v>
      </c>
      <c r="H327" s="822">
        <f>[1]OUTM!$C615</f>
        <v>127.79953726391733</v>
      </c>
      <c r="I327" s="819">
        <f t="shared" si="18"/>
        <v>4.8504629211537598</v>
      </c>
      <c r="J327" s="1239">
        <f t="shared" si="19"/>
        <v>2020.2</v>
      </c>
    </row>
    <row r="328" spans="1:10" x14ac:dyDescent="0.25">
      <c r="A328" s="1244">
        <f>REGV!A328</f>
        <v>2020.06</v>
      </c>
      <c r="B328" s="1242">
        <f>REGV!H328</f>
        <v>24.610536401772222</v>
      </c>
      <c r="C328" s="1242">
        <f>REGV!AI328</f>
        <v>117.13593189186315</v>
      </c>
      <c r="D328" s="826">
        <f>REGV!$BJ328</f>
        <v>631.67542811864723</v>
      </c>
      <c r="E328" s="819">
        <f t="shared" si="16"/>
        <v>3.2031746602553244</v>
      </c>
      <c r="F328" s="819">
        <f t="shared" si="17"/>
        <v>4.7633350714591574</v>
      </c>
      <c r="G328" s="819">
        <f>LN(OUTM!D328)</f>
        <v>6.4483756991247532</v>
      </c>
      <c r="H328" s="822">
        <f>[1]OUTM!$C616</f>
        <v>128.73499135165957</v>
      </c>
      <c r="I328" s="819">
        <f t="shared" si="18"/>
        <v>4.8577559607228542</v>
      </c>
      <c r="J328" s="1239">
        <f t="shared" si="19"/>
        <v>2020.2</v>
      </c>
    </row>
    <row r="329" spans="1:10" x14ac:dyDescent="0.25">
      <c r="A329" s="1244">
        <f>REGV!A329</f>
        <v>2020.07</v>
      </c>
      <c r="B329" s="1242">
        <f>REGV!H329</f>
        <v>26.617599802888282</v>
      </c>
      <c r="C329" s="1242">
        <f>REGV!AI329</f>
        <v>132.31931083826271</v>
      </c>
      <c r="D329" s="826">
        <f>REGV!$BJ329</f>
        <v>722.91389476464417</v>
      </c>
      <c r="E329" s="819">
        <f t="shared" si="16"/>
        <v>3.2815726437210855</v>
      </c>
      <c r="F329" s="819">
        <f t="shared" si="17"/>
        <v>4.8852180229657378</v>
      </c>
      <c r="G329" s="819">
        <f>LN(OUTM!D329)</f>
        <v>6.5832901206883809</v>
      </c>
      <c r="H329" s="822">
        <f>[1]OUTM!$C617</f>
        <v>130.34580206833843</v>
      </c>
      <c r="I329" s="819">
        <f t="shared" si="18"/>
        <v>4.870190934784878</v>
      </c>
      <c r="J329" s="1239">
        <f t="shared" si="19"/>
        <v>2020.3</v>
      </c>
    </row>
    <row r="330" spans="1:10" x14ac:dyDescent="0.25">
      <c r="A330" s="1244">
        <f>REGV!A330</f>
        <v>2020.08</v>
      </c>
      <c r="B330" s="1242">
        <f>REGV!H330</f>
        <v>29.470846455437851</v>
      </c>
      <c r="C330" s="1242">
        <f>REGV!AI330</f>
        <v>139.6353704852902</v>
      </c>
      <c r="D330" s="826">
        <f>REGV!$BJ330</f>
        <v>762.7137659266258</v>
      </c>
      <c r="E330" s="819">
        <f t="shared" si="16"/>
        <v>3.3834015189512279</v>
      </c>
      <c r="F330" s="819">
        <f t="shared" si="17"/>
        <v>4.9390345284739228</v>
      </c>
      <c r="G330" s="819">
        <f>LN(OUTM!D330)</f>
        <v>6.636882817947428</v>
      </c>
      <c r="H330" s="822">
        <f>[1]OUTM!$C618</f>
        <v>132.01584168381098</v>
      </c>
      <c r="I330" s="819">
        <f t="shared" si="18"/>
        <v>4.8829219281415597</v>
      </c>
      <c r="J330" s="1239">
        <f t="shared" si="19"/>
        <v>2020.3</v>
      </c>
    </row>
    <row r="331" spans="1:10" x14ac:dyDescent="0.25">
      <c r="A331" s="1244">
        <f>REGV!A331</f>
        <v>2020.09</v>
      </c>
      <c r="B331" s="1242">
        <f>REGV!H331</f>
        <v>33.160036410171642</v>
      </c>
      <c r="C331" s="1242">
        <f>REGV!AI331</f>
        <v>139.92698841396049</v>
      </c>
      <c r="D331" s="826">
        <f>REGV!$BJ331</f>
        <v>751.60006256700024</v>
      </c>
      <c r="E331" s="819">
        <f t="shared" ref="E331:E394" si="20">LN(B331)</f>
        <v>3.5013454282813177</v>
      </c>
      <c r="F331" s="819">
        <f t="shared" ref="F331:F394" si="21">LN(C331)</f>
        <v>4.9411207752461195</v>
      </c>
      <c r="G331" s="819">
        <f>LN(OUTM!D331)</f>
        <v>6.6222043507843846</v>
      </c>
      <c r="H331" s="822">
        <f>[1]OUTM!$C619</f>
        <v>133.5325605424313</v>
      </c>
      <c r="I331" s="819">
        <f t="shared" ref="I331:I341" si="22">LN(H331)</f>
        <v>4.8943453472959728</v>
      </c>
      <c r="J331" s="1239">
        <f t="shared" si="19"/>
        <v>2020.3</v>
      </c>
    </row>
    <row r="332" spans="1:10" x14ac:dyDescent="0.25">
      <c r="A332" s="1244">
        <f>REGV!A332</f>
        <v>2020.1</v>
      </c>
      <c r="B332" s="1242">
        <f>REGV!H332</f>
        <v>36.6595352282459</v>
      </c>
      <c r="C332" s="1242">
        <f>REGV!AI332</f>
        <v>144.47735192659422</v>
      </c>
      <c r="D332" s="826">
        <f>REGV!$BJ332</f>
        <v>741.45889728100815</v>
      </c>
      <c r="E332" s="819">
        <f t="shared" si="20"/>
        <v>3.6016735644328275</v>
      </c>
      <c r="F332" s="819">
        <f t="shared" si="21"/>
        <v>4.9731227611964064</v>
      </c>
      <c r="G332" s="819">
        <f>LN(OUTM!D332)</f>
        <v>6.6086197281885948</v>
      </c>
      <c r="H332" s="822">
        <f>[1]OUTM!$C620</f>
        <v>135.01023351390614</v>
      </c>
      <c r="I332" s="819">
        <f t="shared" si="22"/>
        <v>4.9053505793721781</v>
      </c>
      <c r="J332" s="1239">
        <f t="shared" ref="J332:J395" si="23">INT($A332)+IF(MOD($A332,1)&lt;=0.03,0.1,IF(MOD($A332,1)&lt;=0.06,0.2,IF(MOD($A332,1)&lt;=0.09,0.3,0.4)))</f>
        <v>2020.4</v>
      </c>
    </row>
    <row r="333" spans="1:10" x14ac:dyDescent="0.25">
      <c r="A333" s="1244">
        <f>REGV!A333</f>
        <v>2020.11</v>
      </c>
      <c r="B333" s="1242">
        <f>REGV!H333</f>
        <v>37.342600401394016</v>
      </c>
      <c r="C333" s="1242">
        <f>REGV!AI333</f>
        <v>147.40217314596313</v>
      </c>
      <c r="D333" s="826">
        <f>REGV!$BJ333</f>
        <v>762.38478049439641</v>
      </c>
      <c r="E333" s="819">
        <f t="shared" si="20"/>
        <v>3.6201347768615872</v>
      </c>
      <c r="F333" s="819">
        <f t="shared" si="21"/>
        <v>4.9931647228349085</v>
      </c>
      <c r="G333" s="819">
        <f>LN(OUTM!D333)</f>
        <v>6.6364513895153383</v>
      </c>
      <c r="H333" s="822">
        <f>[1]OUTM!$C621</f>
        <v>136.31724302382128</v>
      </c>
      <c r="I333" s="819">
        <f t="shared" si="22"/>
        <v>4.9149848385794064</v>
      </c>
      <c r="J333" s="1239">
        <f t="shared" si="23"/>
        <v>2020.4</v>
      </c>
    </row>
    <row r="334" spans="1:10" x14ac:dyDescent="0.25">
      <c r="A334" s="1244">
        <f>REGV!A334</f>
        <v>2020.12</v>
      </c>
      <c r="B334" s="1242">
        <f>REGV!H334</f>
        <v>35.881587716084454</v>
      </c>
      <c r="C334" s="1242">
        <f>REGV!AI334</f>
        <v>141.44543068878818</v>
      </c>
      <c r="D334" s="826">
        <f>REGV!$BJ334</f>
        <v>821.45272298745328</v>
      </c>
      <c r="E334" s="819">
        <f t="shared" si="20"/>
        <v>3.5802242869385523</v>
      </c>
      <c r="F334" s="819">
        <f t="shared" si="21"/>
        <v>4.9519139938591668</v>
      </c>
      <c r="G334" s="819">
        <f>LN(OUTM!D334)</f>
        <v>6.7110743862016244</v>
      </c>
      <c r="H334" s="822">
        <f>[1]OUTM!$C622</f>
        <v>137.23689746734934</v>
      </c>
      <c r="I334" s="819">
        <f t="shared" si="22"/>
        <v>4.9217086111138277</v>
      </c>
      <c r="J334" s="1239">
        <f t="shared" si="23"/>
        <v>2020.4</v>
      </c>
    </row>
    <row r="335" spans="1:10" x14ac:dyDescent="0.25">
      <c r="A335" s="1244">
        <f>REGV!A335</f>
        <v>2021.01</v>
      </c>
      <c r="B335" s="1242">
        <f>REGV!H335</f>
        <v>35.542699662493717</v>
      </c>
      <c r="C335" s="1242">
        <f>REGV!AI335</f>
        <v>139.93890655920723</v>
      </c>
      <c r="D335" s="826">
        <f>REGV!$BJ335</f>
        <v>880.30812024180341</v>
      </c>
      <c r="E335" s="819">
        <f t="shared" si="20"/>
        <v>3.5707347810822747</v>
      </c>
      <c r="F335" s="819">
        <f t="shared" si="21"/>
        <v>4.9412059456471438</v>
      </c>
      <c r="G335" s="819">
        <f>LN(OUTM!D335)</f>
        <v>6.7802719828271369</v>
      </c>
      <c r="H335" s="822">
        <f>[1]OUTM!$C623</f>
        <v>138.05273428688156</v>
      </c>
      <c r="I335" s="819">
        <f t="shared" si="22"/>
        <v>4.9276357446768051</v>
      </c>
      <c r="J335" s="1239">
        <f t="shared" si="23"/>
        <v>2021.1</v>
      </c>
    </row>
    <row r="336" spans="1:10" x14ac:dyDescent="0.25">
      <c r="A336" s="1244">
        <f>REGV!A336</f>
        <v>2021.02</v>
      </c>
      <c r="B336" s="1242">
        <f>REGV!H336</f>
        <v>36.20817103486808</v>
      </c>
      <c r="C336" s="1242">
        <f>REGV!AI336</f>
        <v>146.08443058374837</v>
      </c>
      <c r="D336" s="826">
        <f>REGV!$BJ336</f>
        <v>962.40583527818126</v>
      </c>
      <c r="E336" s="819">
        <f t="shared" si="20"/>
        <v>3.5892848125562313</v>
      </c>
      <c r="F336" s="819">
        <f t="shared" si="21"/>
        <v>4.9841847462316551</v>
      </c>
      <c r="G336" s="819">
        <f>LN(OUTM!D336)</f>
        <v>6.869436227898718</v>
      </c>
      <c r="H336" s="822">
        <f>[1]OUTM!$C624</f>
        <v>138.92429510874956</v>
      </c>
      <c r="I336" s="819">
        <f t="shared" si="22"/>
        <v>4.9339291452553233</v>
      </c>
      <c r="J336" s="1239">
        <f t="shared" si="23"/>
        <v>2021.1</v>
      </c>
    </row>
    <row r="337" spans="1:10" x14ac:dyDescent="0.25">
      <c r="A337" s="1244">
        <f>REGV!A337</f>
        <v>2021.03</v>
      </c>
      <c r="B337" s="1242">
        <f>REGV!H337</f>
        <v>35.945083917847178</v>
      </c>
      <c r="C337" s="1242">
        <f>REGV!AI337</f>
        <v>147.73463893390192</v>
      </c>
      <c r="D337" s="826">
        <f>REGV!$BJ337</f>
        <v>1047.7105427081378</v>
      </c>
      <c r="E337" s="819">
        <f t="shared" si="20"/>
        <v>3.5819923270511977</v>
      </c>
      <c r="F337" s="819">
        <f t="shared" si="21"/>
        <v>4.995417684274889</v>
      </c>
      <c r="G337" s="819">
        <f>LN(OUTM!D337)</f>
        <v>6.9543626270248486</v>
      </c>
      <c r="H337" s="822">
        <f>[1]OUTM!$C625</f>
        <v>139.86119748613473</v>
      </c>
      <c r="I337" s="819">
        <f t="shared" si="22"/>
        <v>4.9406504842734922</v>
      </c>
      <c r="J337" s="1239">
        <f t="shared" si="23"/>
        <v>2021.1</v>
      </c>
    </row>
    <row r="338" spans="1:10" x14ac:dyDescent="0.25">
      <c r="A338" s="1244">
        <f>REGV!A338</f>
        <v>2021.04</v>
      </c>
      <c r="B338" s="1242">
        <f>REGV!H338</f>
        <v>34.450411141316096</v>
      </c>
      <c r="C338" s="1242">
        <f>REGV!AI338</f>
        <v>137.51938528649794</v>
      </c>
      <c r="D338" s="826">
        <f>REGV!$BJ338</f>
        <v>1057.2051044873899</v>
      </c>
      <c r="E338" s="819">
        <f t="shared" si="20"/>
        <v>3.5395209318243337</v>
      </c>
      <c r="F338" s="819">
        <f t="shared" si="21"/>
        <v>4.9237648910711327</v>
      </c>
      <c r="G338" s="819">
        <f>LN(OUTM!D338)</f>
        <v>6.9633840110266405</v>
      </c>
      <c r="H338" s="822">
        <f>[1]OUTM!$C626</f>
        <v>140.11910884825286</v>
      </c>
      <c r="I338" s="819">
        <f t="shared" si="22"/>
        <v>4.9424928383907982</v>
      </c>
      <c r="J338" s="1239">
        <f t="shared" si="23"/>
        <v>2021.2</v>
      </c>
    </row>
    <row r="339" spans="1:10" x14ac:dyDescent="0.25">
      <c r="A339" s="1244">
        <f>REGV!A339</f>
        <v>2021.05</v>
      </c>
      <c r="B339" s="1242">
        <f>REGV!H339</f>
        <v>34.300025874826353</v>
      </c>
      <c r="C339" s="1242">
        <f>REGV!AI339</f>
        <v>130.40692347784477</v>
      </c>
      <c r="D339" s="826">
        <f>REGV!$BJ339</f>
        <v>1077.5203344554857</v>
      </c>
      <c r="E339" s="819">
        <f t="shared" si="20"/>
        <v>3.5351461085397249</v>
      </c>
      <c r="F339" s="819">
        <f t="shared" si="21"/>
        <v>4.8706597422383595</v>
      </c>
      <c r="G339" s="819">
        <f>LN(OUTM!D339)</f>
        <v>6.9824176936842726</v>
      </c>
      <c r="H339" s="822">
        <f>[1]OUTM!$C627</f>
        <v>140.20735591271588</v>
      </c>
      <c r="I339" s="819">
        <f t="shared" si="22"/>
        <v>4.9431224405045571</v>
      </c>
      <c r="J339" s="1239">
        <f t="shared" si="23"/>
        <v>2021.2</v>
      </c>
    </row>
    <row r="340" spans="1:10" x14ac:dyDescent="0.25">
      <c r="A340" s="1244">
        <f>REGV!A340</f>
        <v>2021.06</v>
      </c>
      <c r="B340" s="1242">
        <f>REGV!H340</f>
        <v>33.887943983693269</v>
      </c>
      <c r="C340" s="1242">
        <f>REGV!AI340</f>
        <v>133.14137292023236</v>
      </c>
      <c r="D340" s="826">
        <f>REGV!$BJ340</f>
        <v>1110.272914255559</v>
      </c>
      <c r="E340" s="819">
        <f t="shared" si="20"/>
        <v>3.523059316434074</v>
      </c>
      <c r="F340" s="819">
        <f t="shared" si="21"/>
        <v>4.8914115179733217</v>
      </c>
      <c r="G340" s="819">
        <f>LN(OUTM!D340)</f>
        <v>7.0123611327843269</v>
      </c>
      <c r="H340" s="822">
        <f>[1]OUTM!$C628</f>
        <v>140.41536735673125</v>
      </c>
      <c r="I340" s="819">
        <f t="shared" si="22"/>
        <v>4.9446049397098193</v>
      </c>
      <c r="J340" s="1239">
        <f t="shared" si="23"/>
        <v>2021.2</v>
      </c>
    </row>
    <row r="341" spans="1:10" x14ac:dyDescent="0.25">
      <c r="A341" s="1244">
        <f>REGV!A341</f>
        <v>2021.07</v>
      </c>
      <c r="B341" s="1242">
        <f>REGV!H341</f>
        <v>31.137129545026525</v>
      </c>
      <c r="C341" s="1242">
        <f>REGV!AI341</f>
        <v>132.66969013222288</v>
      </c>
      <c r="D341" s="826">
        <f>REGV!$BJ341</f>
        <v>1082.2975981058871</v>
      </c>
      <c r="E341" s="819">
        <f t="shared" si="20"/>
        <v>3.43840098312777</v>
      </c>
      <c r="F341" s="819">
        <f t="shared" si="21"/>
        <v>4.8878625062980197</v>
      </c>
      <c r="G341" s="819">
        <f>LN(OUTM!D341)</f>
        <v>6.9868414660487881</v>
      </c>
      <c r="H341" s="822">
        <f>[1]OUTM!$C629</f>
        <v>140.54139695735671</v>
      </c>
      <c r="I341" s="819">
        <f t="shared" si="22"/>
        <v>4.945502085641766</v>
      </c>
      <c r="J341" s="1239">
        <f t="shared" si="23"/>
        <v>2021.3</v>
      </c>
    </row>
    <row r="342" spans="1:10" x14ac:dyDescent="0.25">
      <c r="A342" s="1244">
        <f>REGV!A342</f>
        <v>2021.08</v>
      </c>
      <c r="B342" s="1242">
        <f>REGV!H342</f>
        <v>29.690522546549332</v>
      </c>
      <c r="C342" s="1242">
        <f>REGV!AI342</f>
        <v>135.54142924557041</v>
      </c>
      <c r="D342" s="826">
        <f>REGV!$BJ342</f>
        <v>1082.4668867993264</v>
      </c>
      <c r="E342" s="819">
        <f t="shared" si="20"/>
        <v>3.3908278887066539</v>
      </c>
      <c r="F342" s="819">
        <f t="shared" si="21"/>
        <v>4.9092773444772959</v>
      </c>
      <c r="G342" s="819">
        <f>LN(OUTM!D342)</f>
        <v>6.9869978698469515</v>
      </c>
      <c r="H342" s="822">
        <f>[1]OUTM!$C630</f>
        <v>141.28017807561642</v>
      </c>
      <c r="I342" s="819">
        <f t="shared" ref="I342:I347" si="24">LN(H342)</f>
        <v>4.9507449972994788</v>
      </c>
      <c r="J342" s="1239">
        <f t="shared" si="23"/>
        <v>2021.3</v>
      </c>
    </row>
    <row r="343" spans="1:10" x14ac:dyDescent="0.25">
      <c r="A343" s="1244">
        <f>REGV!A343</f>
        <v>2021.09</v>
      </c>
      <c r="B343" s="1242">
        <f>REGV!H343</f>
        <v>29.586246332452419</v>
      </c>
      <c r="C343" s="1242">
        <f>REGV!AI343</f>
        <v>142.19330727129272</v>
      </c>
      <c r="D343" s="826">
        <f>REGV!$BJ343</f>
        <v>1131.5274571014556</v>
      </c>
      <c r="E343" s="819">
        <f t="shared" si="20"/>
        <v>3.3873096024156584</v>
      </c>
      <c r="F343" s="819">
        <f t="shared" si="21"/>
        <v>4.9571874506587967</v>
      </c>
      <c r="G343" s="819">
        <f>LN(OUTM!D343)</f>
        <v>7.031323730887399</v>
      </c>
      <c r="H343" s="822">
        <f>[1]OUTM!$C631</f>
        <v>142.13205427390582</v>
      </c>
      <c r="I343" s="819">
        <f t="shared" si="24"/>
        <v>4.9567565851320525</v>
      </c>
      <c r="J343" s="1239">
        <f t="shared" si="23"/>
        <v>2021.3</v>
      </c>
    </row>
    <row r="344" spans="1:10" x14ac:dyDescent="0.25">
      <c r="A344" s="1244">
        <f>REGV!A344</f>
        <v>2021.1</v>
      </c>
      <c r="B344" s="1242">
        <f>REGV!H344</f>
        <v>29.381193832703957</v>
      </c>
      <c r="C344" s="1242">
        <f>REGV!AI344</f>
        <v>141.09680358944399</v>
      </c>
      <c r="D344" s="826">
        <f>REGV!$BJ344</f>
        <v>1189.6563903215424</v>
      </c>
      <c r="E344" s="819">
        <f t="shared" si="20"/>
        <v>3.3803548041170517</v>
      </c>
      <c r="F344" s="819">
        <f t="shared" si="21"/>
        <v>4.9494462050900827</v>
      </c>
      <c r="G344" s="819">
        <f>LN(OUTM!D344)</f>
        <v>7.0814197967809962</v>
      </c>
      <c r="H344" s="822">
        <f>[1]OUTM!$C632</f>
        <v>142.65730220284487</v>
      </c>
      <c r="I344" s="819">
        <f t="shared" si="24"/>
        <v>4.9604452659942631</v>
      </c>
      <c r="J344" s="1239">
        <f t="shared" si="23"/>
        <v>2021.4</v>
      </c>
    </row>
    <row r="345" spans="1:10" x14ac:dyDescent="0.25">
      <c r="A345" s="1244">
        <f>REGV!A345</f>
        <v>2021.11</v>
      </c>
      <c r="B345" s="1242">
        <f>REGV!H345</f>
        <v>29.857558510961919</v>
      </c>
      <c r="C345" s="1242">
        <f>REGV!AI345</f>
        <v>142.11253836617902</v>
      </c>
      <c r="D345" s="826">
        <f>REGV!$BJ345</f>
        <v>1258.2231530898525</v>
      </c>
      <c r="E345" s="819">
        <f t="shared" si="20"/>
        <v>3.3964380242323728</v>
      </c>
      <c r="F345" s="819">
        <f t="shared" si="21"/>
        <v>4.9566192674256628</v>
      </c>
      <c r="G345" s="819">
        <f>LN(OUTM!D345)</f>
        <v>7.1374558087229794</v>
      </c>
      <c r="H345" s="822">
        <f>[1]OUTM!$C633</f>
        <v>143.78005606151467</v>
      </c>
      <c r="I345" s="819">
        <f t="shared" si="24"/>
        <v>4.9682847434674224</v>
      </c>
      <c r="J345" s="1239">
        <f t="shared" si="23"/>
        <v>2021.4</v>
      </c>
    </row>
    <row r="346" spans="1:10" x14ac:dyDescent="0.25">
      <c r="A346" s="1244">
        <f>REGV!A346</f>
        <v>2021.12</v>
      </c>
      <c r="B346" s="1242">
        <f>REGV!H346</f>
        <v>30.756866927656077</v>
      </c>
      <c r="C346" s="1242">
        <f>REGV!AI346</f>
        <v>143.70841790588645</v>
      </c>
      <c r="D346" s="826">
        <f>REGV!$BJ346</f>
        <v>1249.8433114287986</v>
      </c>
      <c r="E346" s="819">
        <f t="shared" si="20"/>
        <v>3.426113284042029</v>
      </c>
      <c r="F346" s="819">
        <f t="shared" si="21"/>
        <v>4.9677863710901065</v>
      </c>
      <c r="G346" s="819">
        <f>LN(OUTM!D346)</f>
        <v>7.1307734715823106</v>
      </c>
      <c r="H346" s="822">
        <f>[1]OUTM!$C634</f>
        <v>144.95632390098035</v>
      </c>
      <c r="I346" s="819">
        <f t="shared" si="24"/>
        <v>4.9764324825703845</v>
      </c>
      <c r="J346" s="1239">
        <f t="shared" si="23"/>
        <v>2021.4</v>
      </c>
    </row>
    <row r="347" spans="1:10" x14ac:dyDescent="0.25">
      <c r="A347" s="1244">
        <f>REGV!A347</f>
        <v>2022.01</v>
      </c>
      <c r="B347" s="1242">
        <f>REGV!H347</f>
        <v>32.261654584053076</v>
      </c>
      <c r="C347" s="1242">
        <f>REGV!AI347</f>
        <v>139.72361696873219</v>
      </c>
      <c r="D347" s="826">
        <f>REGV!$BJ347</f>
        <v>1212.5530146229539</v>
      </c>
      <c r="E347" s="819">
        <f t="shared" si="20"/>
        <v>3.473879360410129</v>
      </c>
      <c r="F347" s="819">
        <f t="shared" si="21"/>
        <v>4.9396663068690367</v>
      </c>
      <c r="G347" s="819">
        <f>LN(OUTM!D347)</f>
        <v>7.1004833452561726</v>
      </c>
      <c r="H347" s="822">
        <f>[1]OUTM!$C635</f>
        <v>145.69871608281272</v>
      </c>
      <c r="I347" s="819">
        <f t="shared" si="24"/>
        <v>4.9815409011020222</v>
      </c>
      <c r="J347" s="1239">
        <f t="shared" si="23"/>
        <v>2022.1</v>
      </c>
    </row>
    <row r="348" spans="1:10" x14ac:dyDescent="0.25">
      <c r="A348" s="1244">
        <f>REGV!A348</f>
        <v>2022.02</v>
      </c>
      <c r="B348" s="1242">
        <f>REGV!H348</f>
        <v>33.626342793726309</v>
      </c>
      <c r="C348" s="1242">
        <f>REGV!AI348</f>
        <v>139.19486291712678</v>
      </c>
      <c r="D348" s="826">
        <f>REGV!$BJ348</f>
        <v>1243.4652988342032</v>
      </c>
      <c r="E348" s="819">
        <f t="shared" si="20"/>
        <v>3.5153097715105592</v>
      </c>
      <c r="F348" s="819">
        <f t="shared" si="21"/>
        <v>4.9358748428883521</v>
      </c>
      <c r="G348" s="819">
        <f>LN(OUTM!D348)</f>
        <v>7.1256573568100121</v>
      </c>
      <c r="H348" s="822">
        <f>[1]OUTM!$C636</f>
        <v>146.65673485654412</v>
      </c>
      <c r="I348" s="819">
        <f t="shared" ref="I348:I358" si="25">LN(H348)</f>
        <v>4.9880947190641063</v>
      </c>
      <c r="J348" s="1239">
        <f t="shared" si="23"/>
        <v>2022.1</v>
      </c>
    </row>
    <row r="349" spans="1:10" x14ac:dyDescent="0.25">
      <c r="A349" s="1244">
        <f>REGV!A349</f>
        <v>2022.03</v>
      </c>
      <c r="B349" s="1242">
        <f>REGV!H349</f>
        <v>34.276067194457681</v>
      </c>
      <c r="C349" s="1242">
        <f>REGV!AI349</f>
        <v>142.28316834017375</v>
      </c>
      <c r="D349" s="826">
        <f>REGV!$BJ349</f>
        <v>1260.2765405342548</v>
      </c>
      <c r="E349" s="819">
        <f t="shared" si="20"/>
        <v>3.5344473611987448</v>
      </c>
      <c r="F349" s="819">
        <f t="shared" si="21"/>
        <v>4.9578192151776497</v>
      </c>
      <c r="G349" s="819">
        <f>LN(OUTM!D349)</f>
        <v>7.1390864524785433</v>
      </c>
      <c r="H349" s="822">
        <f>[1]OUTM!$C637</f>
        <v>147.62639255805925</v>
      </c>
      <c r="I349" s="819">
        <f t="shared" si="25"/>
        <v>4.9946847075504897</v>
      </c>
      <c r="J349" s="1239">
        <f t="shared" si="23"/>
        <v>2022.1</v>
      </c>
    </row>
    <row r="350" spans="1:10" x14ac:dyDescent="0.25">
      <c r="A350" s="1244">
        <f>REGV!A350</f>
        <v>2022.04</v>
      </c>
      <c r="B350" s="1242">
        <f>REGV!H350</f>
        <v>35.299834286354084</v>
      </c>
      <c r="C350" s="1242">
        <f>REGV!AI350</f>
        <v>146.13174502789002</v>
      </c>
      <c r="D350" s="826">
        <f>REGV!$BJ350</f>
        <v>1270.0586394264935</v>
      </c>
      <c r="E350" s="819">
        <f t="shared" si="20"/>
        <v>3.563878269490671</v>
      </c>
      <c r="F350" s="819">
        <f t="shared" si="21"/>
        <v>4.98450857802814</v>
      </c>
      <c r="G350" s="819">
        <f>LN(OUTM!D350)</f>
        <v>7.146818351163474</v>
      </c>
      <c r="H350" s="822">
        <f>[1]OUTM!$C638</f>
        <v>148.31331912675543</v>
      </c>
      <c r="I350" s="819">
        <f t="shared" si="25"/>
        <v>4.9993270571592756</v>
      </c>
      <c r="J350" s="1239">
        <f t="shared" si="23"/>
        <v>2022.2</v>
      </c>
    </row>
    <row r="351" spans="1:10" x14ac:dyDescent="0.25">
      <c r="A351" s="1244">
        <f>REGV!A351</f>
        <v>2022.05</v>
      </c>
      <c r="B351" s="1242">
        <f>REGV!H351</f>
        <v>35.667427306035002</v>
      </c>
      <c r="C351" s="1242">
        <f>REGV!AI351</f>
        <v>147.79795401851888</v>
      </c>
      <c r="D351" s="826">
        <f>REGV!$BJ351</f>
        <v>1301.2568803519164</v>
      </c>
      <c r="E351" s="819">
        <f t="shared" si="20"/>
        <v>3.5742378719038235</v>
      </c>
      <c r="F351" s="819">
        <f t="shared" si="21"/>
        <v>4.9958461655124609</v>
      </c>
      <c r="G351" s="819">
        <f>LN(OUTM!D351)</f>
        <v>7.1710859074094682</v>
      </c>
      <c r="H351" s="822">
        <f>[1]OUTM!$C639</f>
        <v>148.56559500191884</v>
      </c>
      <c r="I351" s="819">
        <f t="shared" si="25"/>
        <v>5.0010265778990766</v>
      </c>
      <c r="J351" s="1239">
        <f t="shared" si="23"/>
        <v>2022.2</v>
      </c>
    </row>
    <row r="352" spans="1:10" x14ac:dyDescent="0.25">
      <c r="A352" s="1244">
        <f>REGV!A352</f>
        <v>2022.06</v>
      </c>
      <c r="B352" s="1242">
        <f>REGV!H352</f>
        <v>35.206190926500007</v>
      </c>
      <c r="C352" s="1242">
        <f>REGV!AI352</f>
        <v>142.3530894116883</v>
      </c>
      <c r="D352" s="826">
        <f>REGV!$BJ352</f>
        <v>1303.4777023628412</v>
      </c>
      <c r="E352" s="819">
        <f t="shared" si="20"/>
        <v>3.5612219457329748</v>
      </c>
      <c r="F352" s="819">
        <f t="shared" si="21"/>
        <v>4.958310516415751</v>
      </c>
      <c r="G352" s="819">
        <f>LN(OUTM!D352)</f>
        <v>7.172791127253209</v>
      </c>
      <c r="H352" s="822">
        <f>[1]OUTM!$C640</f>
        <v>148.37574953060394</v>
      </c>
      <c r="I352" s="819">
        <f t="shared" si="25"/>
        <v>4.9997479045133923</v>
      </c>
      <c r="J352" s="1239">
        <f t="shared" si="23"/>
        <v>2022.2</v>
      </c>
    </row>
    <row r="353" spans="1:10" x14ac:dyDescent="0.25">
      <c r="A353" s="1244">
        <f>REGV!A353</f>
        <v>2022.07</v>
      </c>
      <c r="B353" s="1242">
        <f>REGV!H353</f>
        <v>35.168780506605017</v>
      </c>
      <c r="C353" s="1242">
        <f>REGV!AI353</f>
        <v>131.10258134095312</v>
      </c>
      <c r="D353" s="826">
        <f>REGV!$BJ353</f>
        <v>1288.0150263677363</v>
      </c>
      <c r="E353" s="819">
        <f t="shared" si="20"/>
        <v>3.5601587716340859</v>
      </c>
      <c r="F353" s="819">
        <f t="shared" si="21"/>
        <v>4.8759800804381541</v>
      </c>
      <c r="G353" s="819">
        <f>LN(OUTM!D353)</f>
        <v>7.1608575730308246</v>
      </c>
      <c r="H353" s="822">
        <f>[1]OUTM!$C641</f>
        <v>147.4559736911078</v>
      </c>
      <c r="I353" s="819">
        <f t="shared" si="25"/>
        <v>4.9935296477747064</v>
      </c>
      <c r="J353" s="1239">
        <f t="shared" si="23"/>
        <v>2022.3</v>
      </c>
    </row>
    <row r="354" spans="1:10" x14ac:dyDescent="0.25">
      <c r="A354" s="1244">
        <f>REGV!A354</f>
        <v>2022.08</v>
      </c>
      <c r="B354" s="1242">
        <f>REGV!H354</f>
        <v>34.415121814655677</v>
      </c>
      <c r="C354" s="1242">
        <f>REGV!AI354</f>
        <v>122.06874311371197</v>
      </c>
      <c r="D354" s="826">
        <f>REGV!$BJ354</f>
        <v>1269.3740568278849</v>
      </c>
      <c r="E354" s="819">
        <f t="shared" si="20"/>
        <v>3.538496055424353</v>
      </c>
      <c r="F354" s="819">
        <f t="shared" si="21"/>
        <v>4.8045843541898696</v>
      </c>
      <c r="G354" s="819">
        <f>LN(OUTM!D354)</f>
        <v>7.1462791893135043</v>
      </c>
      <c r="H354" s="822">
        <f>[1]OUTM!$C642</f>
        <v>146.16564853817246</v>
      </c>
      <c r="I354" s="819">
        <f t="shared" si="25"/>
        <v>4.9847405575885517</v>
      </c>
      <c r="J354" s="1239">
        <f t="shared" si="23"/>
        <v>2022.3</v>
      </c>
    </row>
    <row r="355" spans="1:10" x14ac:dyDescent="0.25">
      <c r="A355" s="1244">
        <f>REGV!A355</f>
        <v>2022.09</v>
      </c>
      <c r="B355" s="1242">
        <f>REGV!H355</f>
        <v>33.081843579917461</v>
      </c>
      <c r="C355" s="1242">
        <f>REGV!AI355</f>
        <v>120.27303333434635</v>
      </c>
      <c r="D355" s="826">
        <f>REGV!$BJ355</f>
        <v>1220.282870485277</v>
      </c>
      <c r="E355" s="819">
        <f t="shared" si="20"/>
        <v>3.4989845995553437</v>
      </c>
      <c r="F355" s="819">
        <f t="shared" si="21"/>
        <v>4.7897644360433622</v>
      </c>
      <c r="G355" s="819">
        <f>LN(OUTM!D355)</f>
        <v>7.106837971905188</v>
      </c>
      <c r="H355" s="822">
        <f>[1]OUTM!$C643</f>
        <v>145.53561182154382</v>
      </c>
      <c r="I355" s="819">
        <f t="shared" si="25"/>
        <v>4.9804208114512232</v>
      </c>
      <c r="J355" s="1239">
        <f t="shared" si="23"/>
        <v>2022.3</v>
      </c>
    </row>
    <row r="356" spans="1:10" x14ac:dyDescent="0.25">
      <c r="A356" s="1244">
        <f>REGV!A356</f>
        <v>2022.1</v>
      </c>
      <c r="B356" s="1242">
        <f>REGV!H356</f>
        <v>33.390693495411355</v>
      </c>
      <c r="C356" s="1242">
        <f>REGV!AI356</f>
        <v>121.15817692122664</v>
      </c>
      <c r="D356" s="826">
        <f>REGV!$BJ356</f>
        <v>1149.4180193215839</v>
      </c>
      <c r="E356" s="819">
        <f t="shared" si="20"/>
        <v>3.5082772232939776</v>
      </c>
      <c r="F356" s="819">
        <f t="shared" si="21"/>
        <v>4.7970969391757974</v>
      </c>
      <c r="G356" s="819">
        <f>LN(OUTM!D356)</f>
        <v>7.0470110231054308</v>
      </c>
      <c r="H356" s="822">
        <f>[1]OUTM!$C644</f>
        <v>145.41060962354354</v>
      </c>
      <c r="I356" s="819">
        <f t="shared" si="25"/>
        <v>4.9795615309624042</v>
      </c>
      <c r="J356" s="1239">
        <f t="shared" si="23"/>
        <v>2022.4</v>
      </c>
    </row>
    <row r="357" spans="1:10" x14ac:dyDescent="0.25">
      <c r="A357" s="1244">
        <f>REGV!A357</f>
        <v>2022.11</v>
      </c>
      <c r="B357" s="1242">
        <f>REGV!H357</f>
        <v>35.029474351657583</v>
      </c>
      <c r="C357" s="1242">
        <f>REGV!AI357</f>
        <v>120.23407208524164</v>
      </c>
      <c r="D357" s="826">
        <f>REGV!$BJ357</f>
        <v>1101.1484341891985</v>
      </c>
      <c r="E357" s="819">
        <f t="shared" si="20"/>
        <v>3.5561898314347364</v>
      </c>
      <c r="F357" s="819">
        <f t="shared" si="21"/>
        <v>4.7894404435411237</v>
      </c>
      <c r="G357" s="819">
        <f>LN(OUTM!D357)</f>
        <v>7.0041089452461369</v>
      </c>
      <c r="H357" s="822">
        <f>[1]OUTM!$C645</f>
        <v>145.3766808718095</v>
      </c>
      <c r="I357" s="819">
        <f t="shared" si="25"/>
        <v>4.9793281730888177</v>
      </c>
      <c r="J357" s="1239">
        <f t="shared" si="23"/>
        <v>2022.4</v>
      </c>
    </row>
    <row r="358" spans="1:10" x14ac:dyDescent="0.25">
      <c r="A358" s="1244">
        <f>REGV!A358</f>
        <v>2022.12</v>
      </c>
      <c r="B358" s="1242">
        <f>REGV!H358</f>
        <v>35.970804130830537</v>
      </c>
      <c r="C358" s="1242">
        <f>REGV!AI358</f>
        <v>122.89385188829006</v>
      </c>
      <c r="D358" s="826">
        <f>REGV!$BJ358</f>
        <v>1095.8617373635084</v>
      </c>
      <c r="E358" s="819">
        <f t="shared" si="20"/>
        <v>3.5827076130548292</v>
      </c>
      <c r="F358" s="819">
        <f t="shared" si="21"/>
        <v>4.8113209900016418</v>
      </c>
      <c r="G358" s="819">
        <f>LN(OUTM!D358)</f>
        <v>6.9992963075095282</v>
      </c>
      <c r="H358" s="822">
        <f>[1]OUTM!$C646</f>
        <v>145.70418232985864</v>
      </c>
      <c r="I358" s="819">
        <f t="shared" si="25"/>
        <v>4.9815784178671354</v>
      </c>
      <c r="J358" s="1239">
        <f t="shared" si="23"/>
        <v>2022.4</v>
      </c>
    </row>
    <row r="359" spans="1:10" x14ac:dyDescent="0.25">
      <c r="A359" s="1244">
        <f>REGV!A359</f>
        <v>2023.01</v>
      </c>
      <c r="B359" s="1242">
        <f>REGV!H359</f>
        <v>36.186230582855124</v>
      </c>
      <c r="C359" s="1242">
        <f>REGV!AI359</f>
        <v>129.53042353938315</v>
      </c>
      <c r="D359" s="826">
        <f>REGV!$BJ359</f>
        <v>1129.152230518446</v>
      </c>
      <c r="E359" s="819">
        <f t="shared" si="20"/>
        <v>3.5886786758331031</v>
      </c>
      <c r="F359" s="819">
        <f t="shared" si="21"/>
        <v>4.8639157843537193</v>
      </c>
      <c r="G359" s="819">
        <f>LN(OUTM!D359)</f>
        <v>7.0292223916574086</v>
      </c>
      <c r="H359" s="822">
        <f>[1]OUTM!$C647</f>
        <v>146.49482512767713</v>
      </c>
      <c r="I359" s="819">
        <f t="shared" ref="I359:I370" si="26">LN(H359)</f>
        <v>4.9869901044726719</v>
      </c>
      <c r="J359" s="1239">
        <f t="shared" si="23"/>
        <v>2023.1</v>
      </c>
    </row>
    <row r="360" spans="1:10" x14ac:dyDescent="0.25">
      <c r="A360" s="1244">
        <f>REGV!A360</f>
        <v>2023.02</v>
      </c>
      <c r="B360" s="1242">
        <f>REGV!H360</f>
        <v>37.014198863154135</v>
      </c>
      <c r="C360" s="1242">
        <f>REGV!AI360</f>
        <v>135.80821010030763</v>
      </c>
      <c r="D360" s="826">
        <f>REGV!$BJ360</f>
        <v>1182.327134275542</v>
      </c>
      <c r="E360" s="819">
        <f t="shared" si="20"/>
        <v>3.611301592088072</v>
      </c>
      <c r="F360" s="819">
        <f t="shared" si="21"/>
        <v>4.911243670589525</v>
      </c>
      <c r="G360" s="819">
        <f>LN(OUTM!D360)</f>
        <v>7.0752399230206162</v>
      </c>
      <c r="H360" s="822">
        <f>[1]OUTM!$C648</f>
        <v>147.12962428304505</v>
      </c>
      <c r="I360" s="819">
        <f t="shared" si="26"/>
        <v>4.9913139960672632</v>
      </c>
      <c r="J360" s="1239">
        <f t="shared" si="23"/>
        <v>2023.1</v>
      </c>
    </row>
    <row r="361" spans="1:10" x14ac:dyDescent="0.25">
      <c r="A361" s="1244">
        <f>REGV!A361</f>
        <v>2023.03</v>
      </c>
      <c r="B361" s="1242">
        <f>REGV!H361</f>
        <v>38.549597183798056</v>
      </c>
      <c r="C361" s="1242">
        <f>REGV!AI361</f>
        <v>141.89411608483627</v>
      </c>
      <c r="D361" s="826">
        <f>REGV!$BJ361</f>
        <v>1219.7268576300091</v>
      </c>
      <c r="E361" s="819">
        <f t="shared" si="20"/>
        <v>3.6519456507666277</v>
      </c>
      <c r="F361" s="819">
        <f t="shared" si="21"/>
        <v>4.9550811180831493</v>
      </c>
      <c r="G361" s="819">
        <f>LN(OUTM!D361)</f>
        <v>7.1063822254723075</v>
      </c>
      <c r="H361" s="822">
        <f>[1]OUTM!$C649</f>
        <v>147.67531397205394</v>
      </c>
      <c r="I361" s="819">
        <f t="shared" si="26"/>
        <v>4.9950160392926399</v>
      </c>
      <c r="J361" s="1239">
        <f t="shared" si="23"/>
        <v>2023.1</v>
      </c>
    </row>
    <row r="362" spans="1:10" x14ac:dyDescent="0.25">
      <c r="A362" s="1244">
        <f>REGV!A362</f>
        <v>2023.04</v>
      </c>
      <c r="B362" s="1242">
        <f>REGV!H362</f>
        <v>39.323750047750302</v>
      </c>
      <c r="C362" s="1242">
        <f>REGV!AI362</f>
        <v>144.29659435314156</v>
      </c>
      <c r="D362" s="826">
        <f>REGV!$BJ362</f>
        <v>1186.4969858269565</v>
      </c>
      <c r="E362" s="819">
        <f t="shared" si="20"/>
        <v>3.6718286632580073</v>
      </c>
      <c r="F362" s="819">
        <f t="shared" si="21"/>
        <v>4.9718708643449832</v>
      </c>
      <c r="G362" s="819">
        <f>LN(OUTM!D362)</f>
        <v>7.0787605354823313</v>
      </c>
      <c r="H362" s="822">
        <f>[1]OUTM!$C650</f>
        <v>147.72078380699875</v>
      </c>
      <c r="I362" s="819">
        <f t="shared" si="26"/>
        <v>4.9953238960019588</v>
      </c>
      <c r="J362" s="1239">
        <f t="shared" si="23"/>
        <v>2023.2</v>
      </c>
    </row>
    <row r="363" spans="1:10" x14ac:dyDescent="0.25">
      <c r="A363" s="1244">
        <f>REGV!A363</f>
        <v>2023.05</v>
      </c>
      <c r="B363" s="1242">
        <f>REGV!H363</f>
        <v>39.082005992341919</v>
      </c>
      <c r="C363" s="1242">
        <f>REGV!AI363</f>
        <v>141.61216979920323</v>
      </c>
      <c r="D363" s="826">
        <f>REGV!$BJ363</f>
        <v>1114.4098449204253</v>
      </c>
      <c r="E363" s="819">
        <f t="shared" si="20"/>
        <v>3.6656621562651521</v>
      </c>
      <c r="F363" s="819">
        <f t="shared" si="21"/>
        <v>4.9530921224761943</v>
      </c>
      <c r="G363" s="819">
        <f>LN(OUTM!D363)</f>
        <v>7.0160802567054912</v>
      </c>
      <c r="H363" s="822">
        <f>[1]OUTM!$C651</f>
        <v>147.249240320985</v>
      </c>
      <c r="I363" s="819">
        <f t="shared" si="26"/>
        <v>4.9921266634079293</v>
      </c>
      <c r="J363" s="1239">
        <f t="shared" si="23"/>
        <v>2023.2</v>
      </c>
    </row>
    <row r="364" spans="1:10" x14ac:dyDescent="0.25">
      <c r="A364" s="1244">
        <f>REGV!A364</f>
        <v>2023.06</v>
      </c>
      <c r="B364" s="1242">
        <f>REGV!H364</f>
        <v>39.270138681339333</v>
      </c>
      <c r="C364" s="1242">
        <f>REGV!AI364</f>
        <v>139.5028878158426</v>
      </c>
      <c r="D364" s="826">
        <f>REGV!$BJ364</f>
        <v>1070.0729485239101</v>
      </c>
      <c r="E364" s="819">
        <f t="shared" si="20"/>
        <v>3.6704644000667317</v>
      </c>
      <c r="F364" s="819">
        <f t="shared" si="21"/>
        <v>4.9380853022359892</v>
      </c>
      <c r="G364" s="819">
        <f>LN(OUTM!D364)</f>
        <v>6.9754821013226316</v>
      </c>
      <c r="H364" s="822">
        <f>[1]OUTM!$C652</f>
        <v>147.08840836307709</v>
      </c>
      <c r="I364" s="819">
        <f t="shared" si="26"/>
        <v>4.9910338234356475</v>
      </c>
      <c r="J364" s="1239">
        <f t="shared" si="23"/>
        <v>2023.2</v>
      </c>
    </row>
    <row r="365" spans="1:10" x14ac:dyDescent="0.25">
      <c r="A365" s="1244">
        <f>REGV!A365</f>
        <v>2023.07</v>
      </c>
      <c r="B365" s="1242">
        <f>REGV!H365</f>
        <v>38.830344897958611</v>
      </c>
      <c r="C365" s="1242">
        <f>REGV!AI365</f>
        <v>141.37314440099573</v>
      </c>
      <c r="D365" s="826">
        <f>REGV!$BJ365</f>
        <v>1043.0648412095186</v>
      </c>
      <c r="E365" s="819">
        <f t="shared" si="20"/>
        <v>3.6592020259590505</v>
      </c>
      <c r="F365" s="819">
        <f t="shared" si="21"/>
        <v>4.9514028089814159</v>
      </c>
      <c r="G365" s="819">
        <f>LN(OUTM!D365)</f>
        <v>6.9499186210545387</v>
      </c>
      <c r="H365" s="822">
        <f>[1]OUTM!$C653</f>
        <v>147.05652777660828</v>
      </c>
      <c r="I365" s="819">
        <f t="shared" si="26"/>
        <v>4.9908170555591571</v>
      </c>
      <c r="J365" s="1239">
        <f t="shared" si="23"/>
        <v>2023.3</v>
      </c>
    </row>
    <row r="366" spans="1:10" x14ac:dyDescent="0.25">
      <c r="A366" s="1244">
        <f>REGV!A366</f>
        <v>2023.08</v>
      </c>
      <c r="B366" s="1242">
        <f>REGV!H366</f>
        <v>37.612308660391072</v>
      </c>
      <c r="C366" s="1242">
        <f>REGV!AI366</f>
        <v>138.4755002076073</v>
      </c>
      <c r="D366" s="826">
        <f>REGV!$BJ366</f>
        <v>1014.0877074512034</v>
      </c>
      <c r="E366" s="819">
        <f t="shared" si="20"/>
        <v>3.6273313548150372</v>
      </c>
      <c r="F366" s="819">
        <f t="shared" si="21"/>
        <v>4.9306934161719482</v>
      </c>
      <c r="G366" s="819">
        <f>LN(OUTM!D366)</f>
        <v>6.9217446769107225</v>
      </c>
      <c r="H366" s="822">
        <f>[1]OUTM!$C654</f>
        <v>146.52332944021001</v>
      </c>
      <c r="I366" s="819">
        <f t="shared" si="26"/>
        <v>4.9871846611045969</v>
      </c>
      <c r="J366" s="1239">
        <f t="shared" si="23"/>
        <v>2023.3</v>
      </c>
    </row>
    <row r="367" spans="1:10" x14ac:dyDescent="0.25">
      <c r="A367" s="1244">
        <f>REGV!A367</f>
        <v>2023.09</v>
      </c>
      <c r="B367" s="1242">
        <f>REGV!H367</f>
        <v>38.440317008911826</v>
      </c>
      <c r="C367" s="1242">
        <f>REGV!AI367</f>
        <v>131.840409467565</v>
      </c>
      <c r="D367" s="826">
        <f>REGV!$BJ367</f>
        <v>1004.3363544846313</v>
      </c>
      <c r="E367" s="819">
        <f t="shared" si="20"/>
        <v>3.6491068309180301</v>
      </c>
      <c r="F367" s="819">
        <f t="shared" si="21"/>
        <v>4.8815921719479416</v>
      </c>
      <c r="G367" s="819">
        <f>LN(OUTM!D367)</f>
        <v>6.9120822585737951</v>
      </c>
      <c r="H367" s="822">
        <f>[1]OUTM!$C655</f>
        <v>145.83844823073991</v>
      </c>
      <c r="I367" s="819">
        <f t="shared" si="26"/>
        <v>4.9824994900967123</v>
      </c>
      <c r="J367" s="1239">
        <f t="shared" si="23"/>
        <v>2023.3</v>
      </c>
    </row>
    <row r="368" spans="1:10" x14ac:dyDescent="0.25">
      <c r="A368" s="1244">
        <f>REGV!A368</f>
        <v>2023.1</v>
      </c>
      <c r="B368" s="1242">
        <f>REGV!H368</f>
        <v>39.613744065953185</v>
      </c>
      <c r="C368" s="1242">
        <f>REGV!AI368</f>
        <v>132.60329890192097</v>
      </c>
      <c r="D368" s="826">
        <f>REGV!$BJ368</f>
        <v>1025.3888533119202</v>
      </c>
      <c r="E368" s="819">
        <f t="shared" si="20"/>
        <v>3.6791761304173067</v>
      </c>
      <c r="F368" s="819">
        <f t="shared" si="21"/>
        <v>4.8873619560389843</v>
      </c>
      <c r="G368" s="819">
        <f>LN(OUTM!D368)</f>
        <v>6.9328271887150521</v>
      </c>
      <c r="H368" s="822">
        <f>[1]OUTM!$C656</f>
        <v>144.93632043003143</v>
      </c>
      <c r="I368" s="819">
        <f t="shared" si="26"/>
        <v>4.97629447650937</v>
      </c>
      <c r="J368" s="1239">
        <f t="shared" si="23"/>
        <v>2023.4</v>
      </c>
    </row>
    <row r="369" spans="1:10" x14ac:dyDescent="0.25">
      <c r="A369" s="1244">
        <f>REGV!A369</f>
        <v>2023.11</v>
      </c>
      <c r="B369" s="1242">
        <f>REGV!H369</f>
        <v>38.454077859104537</v>
      </c>
      <c r="C369" s="1242">
        <f>REGV!AI369</f>
        <v>134.97282944101249</v>
      </c>
      <c r="D369" s="826">
        <f>REGV!$BJ369</f>
        <v>1015.865457808618</v>
      </c>
      <c r="E369" s="819">
        <f t="shared" si="20"/>
        <v>3.649464746481661</v>
      </c>
      <c r="F369" s="819">
        <f t="shared" si="21"/>
        <v>4.905073494782326</v>
      </c>
      <c r="G369" s="819">
        <f>LN(OUTM!D369)</f>
        <v>6.923496195952958</v>
      </c>
      <c r="H369" s="822">
        <f>[1]OUTM!$C657</f>
        <v>143.19205441818286</v>
      </c>
      <c r="I369" s="819">
        <f t="shared" si="26"/>
        <v>4.9641867670806015</v>
      </c>
      <c r="J369" s="1239">
        <f t="shared" si="23"/>
        <v>2023.4</v>
      </c>
    </row>
    <row r="370" spans="1:10" x14ac:dyDescent="0.25">
      <c r="A370" s="1244">
        <f>REGV!A370</f>
        <v>2023.12</v>
      </c>
      <c r="B370" s="1242">
        <f>REGV!H370</f>
        <v>36.066130974179259</v>
      </c>
      <c r="C370" s="1242">
        <f>REGV!AI370</f>
        <v>131.31899678260606</v>
      </c>
      <c r="D370" s="826">
        <f>REGV!$BJ370</f>
        <v>917.81040103240002</v>
      </c>
      <c r="E370" s="819">
        <f t="shared" si="20"/>
        <v>3.5853542247923569</v>
      </c>
      <c r="F370" s="819">
        <f t="shared" si="21"/>
        <v>4.8776294531175068</v>
      </c>
      <c r="G370" s="819">
        <f>LN(OUTM!D370)</f>
        <v>6.8219908344661429</v>
      </c>
      <c r="H370" s="822">
        <f>[1]OUTM!$C658</f>
        <v>140.95560047544751</v>
      </c>
      <c r="I370" s="819">
        <f t="shared" si="26"/>
        <v>4.9484449505447721</v>
      </c>
      <c r="J370" s="1239">
        <f t="shared" si="23"/>
        <v>2023.4</v>
      </c>
    </row>
    <row r="371" spans="1:10" x14ac:dyDescent="0.25">
      <c r="A371" s="1244">
        <f>REGV!A371</f>
        <v>2024.01</v>
      </c>
      <c r="B371" s="1242">
        <f>REGV!H371</f>
        <v>33.193031639857693</v>
      </c>
      <c r="C371" s="1242">
        <f>REGV!AI371</f>
        <v>126.56081554130425</v>
      </c>
      <c r="D371" s="826">
        <f>REGV!$BJ371</f>
        <v>785.73118939799554</v>
      </c>
      <c r="E371" s="819">
        <f t="shared" si="20"/>
        <v>3.5023399635266452</v>
      </c>
      <c r="F371" s="819">
        <f t="shared" si="21"/>
        <v>4.8407229479090139</v>
      </c>
      <c r="G371" s="819">
        <f>LN(OUTM!D371)</f>
        <v>6.6666147357130976</v>
      </c>
      <c r="H371" s="822">
        <f>[1]OUTM!$C659</f>
        <v>138.85789524379919</v>
      </c>
      <c r="I371" s="819">
        <f t="shared" ref="I371:I382" si="27">LN(H371)</f>
        <v>4.9334510738128685</v>
      </c>
      <c r="J371" s="1239">
        <f t="shared" si="23"/>
        <v>2024.1</v>
      </c>
    </row>
    <row r="372" spans="1:10" x14ac:dyDescent="0.25">
      <c r="A372" s="1244">
        <f>REGV!A372</f>
        <v>2024.02</v>
      </c>
      <c r="B372" s="1242">
        <f>REGV!H372</f>
        <v>30.88202353263522</v>
      </c>
      <c r="C372" s="1242">
        <f>REGV!AI372</f>
        <v>124.10567923449227</v>
      </c>
      <c r="D372" s="826">
        <f>REGV!$BJ372</f>
        <v>716.39718793722</v>
      </c>
      <c r="E372" s="819">
        <f t="shared" si="20"/>
        <v>3.4301742519162315</v>
      </c>
      <c r="F372" s="819">
        <f t="shared" si="21"/>
        <v>4.8211334545356683</v>
      </c>
      <c r="G372" s="819">
        <f>LN(OUTM!D372)</f>
        <v>6.5742347449097576</v>
      </c>
      <c r="H372" s="822">
        <f>[1]OUTM!$C660</f>
        <v>137.33456370869408</v>
      </c>
      <c r="I372" s="819">
        <f t="shared" si="27"/>
        <v>4.9224200196851733</v>
      </c>
      <c r="J372" s="1239">
        <f t="shared" si="23"/>
        <v>2024.1</v>
      </c>
    </row>
    <row r="373" spans="1:10" x14ac:dyDescent="0.25">
      <c r="A373" s="1244">
        <f>REGV!A373</f>
        <v>2024.03</v>
      </c>
      <c r="B373" s="1242">
        <f>REGV!H373</f>
        <v>30.409390140462531</v>
      </c>
      <c r="C373" s="1242">
        <f>REGV!AI373</f>
        <v>124.56750517610476</v>
      </c>
      <c r="D373" s="826">
        <f>REGV!$BJ373</f>
        <v>714.55658288077427</v>
      </c>
      <c r="E373" s="819">
        <f t="shared" si="20"/>
        <v>3.4147514469160805</v>
      </c>
      <c r="F373" s="819">
        <f t="shared" si="21"/>
        <v>4.8248477792117361</v>
      </c>
      <c r="G373" s="819">
        <f>LN(OUTM!D373)</f>
        <v>6.5716621865097808</v>
      </c>
      <c r="H373" s="822">
        <f>[1]OUTM!$C661</f>
        <v>137.05846219281375</v>
      </c>
      <c r="I373" s="819">
        <f t="shared" si="27"/>
        <v>4.9204075661386106</v>
      </c>
      <c r="J373" s="1239">
        <f t="shared" si="23"/>
        <v>2024.1</v>
      </c>
    </row>
    <row r="374" spans="1:10" x14ac:dyDescent="0.25">
      <c r="A374" s="1244">
        <f>REGV!A374</f>
        <v>2024.04</v>
      </c>
      <c r="B374" s="1242">
        <f>REGV!H374</f>
        <v>31.295745414812863</v>
      </c>
      <c r="C374" s="1242">
        <f>REGV!AI374</f>
        <v>128.96802792776637</v>
      </c>
      <c r="D374" s="826">
        <f>REGV!$BJ374</f>
        <v>756.17764042196768</v>
      </c>
      <c r="E374" s="819">
        <f t="shared" si="20"/>
        <v>3.4434821590676856</v>
      </c>
      <c r="F374" s="819">
        <f t="shared" si="21"/>
        <v>4.8595645281217044</v>
      </c>
      <c r="G374" s="819">
        <f>LN(OUTM!D374)</f>
        <v>6.6282763226805743</v>
      </c>
      <c r="H374" s="822">
        <f>[1]OUTM!$C662</f>
        <v>137.74738919546263</v>
      </c>
      <c r="I374" s="819">
        <f t="shared" si="27"/>
        <v>4.9254214946444268</v>
      </c>
      <c r="J374" s="1239">
        <f t="shared" si="23"/>
        <v>2024.2</v>
      </c>
    </row>
    <row r="375" spans="1:10" x14ac:dyDescent="0.25">
      <c r="A375" s="1244">
        <f>REGV!A375</f>
        <v>2024.05</v>
      </c>
      <c r="B375" s="1242">
        <f>REGV!H375</f>
        <v>32.422835511289279</v>
      </c>
      <c r="C375" s="1242">
        <f>REGV!AI375</f>
        <v>134.99025402908188</v>
      </c>
      <c r="D375" s="826">
        <f>REGV!$BJ375</f>
        <v>800.57472450718853</v>
      </c>
      <c r="E375" s="819">
        <f t="shared" si="20"/>
        <v>3.4788629742747434</v>
      </c>
      <c r="F375" s="819">
        <f t="shared" si="21"/>
        <v>4.9052025834552628</v>
      </c>
      <c r="G375" s="819">
        <f>LN(OUTM!D375)</f>
        <v>6.6853298753721102</v>
      </c>
      <c r="H375" s="822">
        <f>[1]OUTM!$C663</f>
        <v>138.73828818275814</v>
      </c>
      <c r="I375" s="819">
        <f t="shared" si="27"/>
        <v>4.9325893395702272</v>
      </c>
      <c r="J375" s="1239">
        <f t="shared" si="23"/>
        <v>2024.2</v>
      </c>
    </row>
    <row r="376" spans="1:10" x14ac:dyDescent="0.25">
      <c r="A376" s="1244">
        <f>REGV!A376</f>
        <v>2024.06</v>
      </c>
      <c r="B376" s="1242">
        <f>REGV!H376</f>
        <v>33.634912580403991</v>
      </c>
      <c r="C376" s="1242">
        <f>REGV!AI376</f>
        <v>141.93980407803554</v>
      </c>
      <c r="D376" s="826">
        <f>REGV!$BJ376</f>
        <v>836.17288919284124</v>
      </c>
      <c r="E376" s="819">
        <f t="shared" si="20"/>
        <v>3.5155645924078618</v>
      </c>
      <c r="F376" s="819">
        <f t="shared" si="21"/>
        <v>4.9554030527805084</v>
      </c>
      <c r="G376" s="819">
        <f>LN(OUTM!D376)</f>
        <v>6.7288353969580372</v>
      </c>
      <c r="H376" s="822">
        <f>[1]OUTM!$C664</f>
        <v>139.70179290596315</v>
      </c>
      <c r="I376" s="819">
        <f t="shared" si="27"/>
        <v>4.9395101001530968</v>
      </c>
      <c r="J376" s="1239">
        <f t="shared" si="23"/>
        <v>2024.2</v>
      </c>
    </row>
    <row r="377" spans="1:10" x14ac:dyDescent="0.25">
      <c r="A377" s="1244">
        <f>REGV!A377</f>
        <v>2024.07</v>
      </c>
      <c r="B377" s="1242">
        <f>REGV!H377</f>
        <v>35.924953169587766</v>
      </c>
      <c r="C377" s="1242">
        <f>REGV!AI377</f>
        <v>149.92120241796613</v>
      </c>
      <c r="D377" s="826">
        <f>REGV!$BJ377</f>
        <v>892.8807137274232</v>
      </c>
      <c r="E377" s="819">
        <f t="shared" si="20"/>
        <v>3.5814321284037036</v>
      </c>
      <c r="F377" s="819">
        <f t="shared" si="21"/>
        <v>5.0101098388552678</v>
      </c>
      <c r="G377" s="819">
        <f>LN(OUTM!D377)</f>
        <v>6.7944529927013901</v>
      </c>
      <c r="H377" s="822">
        <f>[1]OUTM!$C665</f>
        <v>140.66433590871458</v>
      </c>
      <c r="I377" s="819">
        <f t="shared" si="27"/>
        <v>4.9463764558613006</v>
      </c>
      <c r="J377" s="1239">
        <f t="shared" si="23"/>
        <v>2024.3</v>
      </c>
    </row>
    <row r="378" spans="1:10" x14ac:dyDescent="0.25">
      <c r="A378" s="1244">
        <f>REGV!A378</f>
        <v>2024.08</v>
      </c>
      <c r="B378" s="1242">
        <f>REGV!H378</f>
        <v>38.814528720784864</v>
      </c>
      <c r="C378" s="1242">
        <f>REGV!AI378</f>
        <v>156.02092448973227</v>
      </c>
      <c r="D378" s="826">
        <f>REGV!$BJ378</f>
        <v>929.14474976826398</v>
      </c>
      <c r="E378" s="819">
        <f t="shared" si="20"/>
        <v>3.6587946281063561</v>
      </c>
      <c r="F378" s="819">
        <f t="shared" si="21"/>
        <v>5.0499901295991698</v>
      </c>
      <c r="G378" s="819">
        <f>LN(OUTM!D378)</f>
        <v>6.8342645391287222</v>
      </c>
      <c r="H378" s="822">
        <f>[1]OUTM!$C666</f>
        <v>141.76927175527769</v>
      </c>
      <c r="I378" s="819">
        <f t="shared" si="27"/>
        <v>4.9542008893122107</v>
      </c>
      <c r="J378" s="1239">
        <f t="shared" si="23"/>
        <v>2024.3</v>
      </c>
    </row>
    <row r="379" spans="1:10" x14ac:dyDescent="0.25">
      <c r="A379" s="1244">
        <f>REGV!A379</f>
        <v>2024.09</v>
      </c>
      <c r="B379" s="1242">
        <f>REGV!H379</f>
        <v>40.78822151234035</v>
      </c>
      <c r="C379" s="1242">
        <f>REGV!AI379</f>
        <v>158.5271076109193</v>
      </c>
      <c r="D379" s="826">
        <f>REGV!$BJ379</f>
        <v>962.29676636399267</v>
      </c>
      <c r="E379" s="819">
        <f t="shared" si="20"/>
        <v>3.708393351308561</v>
      </c>
      <c r="F379" s="819">
        <f t="shared" si="21"/>
        <v>5.0659256046304666</v>
      </c>
      <c r="G379" s="819">
        <f>LN(OUTM!D379)</f>
        <v>6.8693228920366352</v>
      </c>
      <c r="H379" s="822">
        <f>[1]OUTM!$C667</f>
        <v>142.81482496245496</v>
      </c>
      <c r="I379" s="819">
        <f t="shared" si="27"/>
        <v>4.9615488607806393</v>
      </c>
      <c r="J379" s="1239">
        <f t="shared" si="23"/>
        <v>2024.3</v>
      </c>
    </row>
    <row r="380" spans="1:10" x14ac:dyDescent="0.25">
      <c r="A380" s="1244">
        <f>REGV!A380</f>
        <v>2024.1</v>
      </c>
      <c r="B380" s="1242">
        <f>REGV!H380</f>
        <v>41.344797953649923</v>
      </c>
      <c r="C380" s="1242">
        <f>REGV!AI380</f>
        <v>158.86972097898212</v>
      </c>
      <c r="D380" s="826">
        <f>REGV!$BJ380</f>
        <v>993.68373573337351</v>
      </c>
      <c r="E380" s="819">
        <f t="shared" si="20"/>
        <v>3.7219466083233921</v>
      </c>
      <c r="F380" s="819">
        <f t="shared" si="21"/>
        <v>5.0680845014452647</v>
      </c>
      <c r="G380" s="819">
        <f>LN(OUTM!D380)</f>
        <v>6.9014189827222427</v>
      </c>
      <c r="H380" s="822">
        <f>[1]OUTM!$C668</f>
        <v>143.55147643848719</v>
      </c>
      <c r="I380" s="819">
        <f t="shared" si="27"/>
        <v>4.9666936917004376</v>
      </c>
      <c r="J380" s="1239">
        <f t="shared" si="23"/>
        <v>2024.4</v>
      </c>
    </row>
    <row r="381" spans="1:10" x14ac:dyDescent="0.25">
      <c r="A381" s="1244">
        <f>REGV!A381</f>
        <v>2024.11</v>
      </c>
      <c r="B381" s="1242">
        <f>REGV!H381</f>
        <v>42.098162287113851</v>
      </c>
      <c r="C381" s="1242">
        <f>REGV!AI381</f>
        <v>159.94694766767071</v>
      </c>
      <c r="D381" s="826">
        <f>REGV!$BJ381</f>
        <v>999.3317359317416</v>
      </c>
      <c r="E381" s="819">
        <f t="shared" si="20"/>
        <v>3.7400040885981589</v>
      </c>
      <c r="F381" s="819">
        <f t="shared" si="21"/>
        <v>5.0748421831729349</v>
      </c>
      <c r="G381" s="819">
        <f>LN(OUTM!D381)</f>
        <v>6.9070867915259191</v>
      </c>
      <c r="H381" s="822">
        <f>[1]OUTM!$C669</f>
        <v>144.43626043937371</v>
      </c>
      <c r="I381" s="819">
        <f t="shared" si="27"/>
        <v>4.9728383060116119</v>
      </c>
      <c r="J381" s="1239">
        <f t="shared" si="23"/>
        <v>2024.4</v>
      </c>
    </row>
    <row r="382" spans="1:10" x14ac:dyDescent="0.25">
      <c r="A382" s="1244">
        <f>REGV!A382</f>
        <v>2024.12</v>
      </c>
      <c r="B382" s="1242">
        <f>REGV!H382</f>
        <v>44.874639480831291</v>
      </c>
      <c r="C382" s="1242">
        <f>REGV!AI382</f>
        <v>163.32388300552432</v>
      </c>
      <c r="D382" s="826">
        <f>REGV!$BJ382</f>
        <v>1043.054032026304</v>
      </c>
      <c r="E382" s="819">
        <f t="shared" si="20"/>
        <v>3.8038728129228296</v>
      </c>
      <c r="F382" s="819">
        <f t="shared" si="21"/>
        <v>5.0957352416128066</v>
      </c>
      <c r="G382" s="819">
        <f>LN(OUTM!D382)</f>
        <v>6.9499082580945437</v>
      </c>
      <c r="H382" s="822">
        <f>[1]OUTM!$C670</f>
        <v>145.74279262840849</v>
      </c>
      <c r="I382" s="819">
        <f t="shared" si="27"/>
        <v>4.9818433737739944</v>
      </c>
      <c r="J382" s="1239">
        <f t="shared" si="23"/>
        <v>2024.4</v>
      </c>
    </row>
    <row r="383" spans="1:10" x14ac:dyDescent="0.25">
      <c r="A383" s="1244">
        <f>REGV!A383</f>
        <v>2025.01</v>
      </c>
      <c r="B383" s="1242">
        <f>REGV!H383</f>
        <v>48.944886053358218</v>
      </c>
      <c r="C383" s="1242">
        <f>REGV!AI383</f>
        <v>168.30560999633758</v>
      </c>
      <c r="D383" s="826">
        <f>REGV!$BJ383</f>
        <v>1092.0674501643748</v>
      </c>
      <c r="E383" s="819">
        <f t="shared" si="20"/>
        <v>3.890694890655892</v>
      </c>
      <c r="F383" s="819">
        <f t="shared" si="21"/>
        <v>5.1257814339527901</v>
      </c>
      <c r="G383" s="819">
        <f>LN(OUTM!D383)</f>
        <v>6.9958279219471073</v>
      </c>
      <c r="H383" s="822">
        <f>[1]OUTM!$C671</f>
        <v>147.060088284356</v>
      </c>
      <c r="I383" s="819">
        <f t="shared" ref="I383:I394" si="28">LN(H383)</f>
        <v>4.9908412670967142</v>
      </c>
      <c r="J383" s="1239">
        <f t="shared" si="23"/>
        <v>2025.1</v>
      </c>
    </row>
    <row r="384" spans="1:10" x14ac:dyDescent="0.25">
      <c r="A384" s="1244">
        <f>REGV!A384</f>
        <v>2025.02</v>
      </c>
      <c r="B384" s="1242">
        <f>REGV!H384</f>
        <v>51.741089930062813</v>
      </c>
      <c r="C384" s="1242">
        <f>REGV!AI384</f>
        <v>169.20614375682351</v>
      </c>
      <c r="D384" s="826">
        <f>REGV!$BJ384</f>
        <v>1079.8510738838281</v>
      </c>
      <c r="E384" s="819">
        <f t="shared" si="20"/>
        <v>3.9462522420571293</v>
      </c>
      <c r="F384" s="819">
        <f t="shared" si="21"/>
        <v>5.1311177571324329</v>
      </c>
      <c r="G384" s="819">
        <f>LN(OUTM!D384)</f>
        <v>6.9845784160579267</v>
      </c>
      <c r="H384" s="822">
        <f>[1]OUTM!$C672</f>
        <v>147.85895322975813</v>
      </c>
      <c r="I384" s="819">
        <f t="shared" si="28"/>
        <v>4.9962588006351956</v>
      </c>
      <c r="J384" s="1239">
        <f t="shared" si="23"/>
        <v>2025.1</v>
      </c>
    </row>
    <row r="385" spans="1:10" x14ac:dyDescent="0.25">
      <c r="A385" s="1244">
        <f>REGV!A385</f>
        <v>2025.03</v>
      </c>
      <c r="B385" s="1242">
        <f>REGV!H385</f>
        <v>53.23030362387253</v>
      </c>
      <c r="C385" s="1242">
        <f>REGV!AI385</f>
        <v>166.51978499339327</v>
      </c>
      <c r="D385" s="826">
        <f>REGV!$BJ385</f>
        <v>1084.7978467564299</v>
      </c>
      <c r="E385" s="819">
        <f t="shared" si="20"/>
        <v>3.9746278511675066</v>
      </c>
      <c r="F385" s="819">
        <f t="shared" si="21"/>
        <v>5.1151141311500661</v>
      </c>
      <c r="G385" s="819">
        <f>LN(OUTM!D385)</f>
        <v>6.9891489322619913</v>
      </c>
      <c r="H385" s="822">
        <f>[1]OUTM!$C673</f>
        <v>147.82478741312795</v>
      </c>
      <c r="I385" s="819">
        <f t="shared" si="28"/>
        <v>4.9960277036076217</v>
      </c>
      <c r="J385" s="1239">
        <f t="shared" si="23"/>
        <v>2025.1</v>
      </c>
    </row>
    <row r="386" spans="1:10" x14ac:dyDescent="0.25">
      <c r="A386" s="1244">
        <f>REGV!A386</f>
        <v>2025.04</v>
      </c>
      <c r="B386" s="1242">
        <f>REGV!H386</f>
        <v>55.064454569190559</v>
      </c>
      <c r="C386" s="1242">
        <f>REGV!AI386</f>
        <v>166.00114117558607</v>
      </c>
      <c r="D386" s="826">
        <f>REGV!$BJ386</f>
        <v>1146.2505255258388</v>
      </c>
      <c r="E386" s="819">
        <f t="shared" si="20"/>
        <v>4.0085044003502084</v>
      </c>
      <c r="F386" s="819">
        <f t="shared" si="21"/>
        <v>5.1119946628846371</v>
      </c>
      <c r="G386" s="819">
        <f>LN(OUTM!D386)</f>
        <v>7.0442514820445838</v>
      </c>
      <c r="H386" s="822">
        <f>[1]OUTM!$C674</f>
        <v>147.84356988504913</v>
      </c>
      <c r="I386" s="819">
        <f t="shared" si="28"/>
        <v>4.9961547545515783</v>
      </c>
      <c r="J386" s="1239">
        <f t="shared" si="23"/>
        <v>2025.2</v>
      </c>
    </row>
    <row r="387" spans="1:10" x14ac:dyDescent="0.25">
      <c r="A387" s="1244">
        <f>REGV!A387</f>
        <v>2025.05</v>
      </c>
      <c r="B387" s="1242">
        <f>REGV!H387</f>
        <v>55.328474126791569</v>
      </c>
      <c r="C387" s="1242">
        <f>REGV!AI387</f>
        <v>163.3671275218459</v>
      </c>
      <c r="D387" s="826">
        <f>REGV!$BJ387</f>
        <v>1131.1473989244987</v>
      </c>
      <c r="E387" s="819">
        <f t="shared" si="20"/>
        <v>4.0132876788466021</v>
      </c>
      <c r="F387" s="819">
        <f t="shared" si="21"/>
        <v>5.0959999842300236</v>
      </c>
      <c r="G387" s="819">
        <f>LN(OUTM!D387)</f>
        <v>7.0309877938175909</v>
      </c>
      <c r="H387" s="822">
        <f>[1]OUTM!$C675</f>
        <v>147.5922056199777</v>
      </c>
      <c r="I387" s="819">
        <f t="shared" si="28"/>
        <v>4.9944531033192838</v>
      </c>
      <c r="J387" s="1239">
        <f t="shared" si="23"/>
        <v>2025.2</v>
      </c>
    </row>
    <row r="388" spans="1:10" x14ac:dyDescent="0.25">
      <c r="A388" s="1244">
        <f>REGV!A388</f>
        <v>2025.06</v>
      </c>
      <c r="B388" s="1242">
        <f>REGV!H388</f>
        <v>53.791557071663888</v>
      </c>
      <c r="C388" s="1242">
        <f>REGV!AI388</f>
        <v>157.81238555199624</v>
      </c>
      <c r="D388" s="826">
        <f>REGV!$BJ388</f>
        <v>1036.7768097899382</v>
      </c>
      <c r="E388" s="819">
        <f t="shared" si="20"/>
        <v>3.9851165230992032</v>
      </c>
      <c r="F388" s="819">
        <f t="shared" si="21"/>
        <v>5.0614068942543424</v>
      </c>
      <c r="G388" s="819">
        <f>LN(OUTM!D388)</f>
        <v>6.9438719582471089</v>
      </c>
      <c r="H388" s="822">
        <f>[1]OUTM!$C676</f>
        <v>146.64991586898134</v>
      </c>
      <c r="I388" s="819">
        <f t="shared" si="28"/>
        <v>4.9880482217375217</v>
      </c>
      <c r="J388" s="1239">
        <f t="shared" si="23"/>
        <v>2025.2</v>
      </c>
    </row>
    <row r="389" spans="1:10" x14ac:dyDescent="0.25">
      <c r="A389" s="1244">
        <f>REGV!A389</f>
        <v>2025.07</v>
      </c>
      <c r="B389" s="1242">
        <f>REGV!H389</f>
        <v>52.835693317215956</v>
      </c>
      <c r="C389" s="1242">
        <f>REGV!AI389</f>
        <v>153.39750384801354</v>
      </c>
      <c r="D389" s="826">
        <f>REGV!$BJ389</f>
        <v>977.47911011458427</v>
      </c>
      <c r="E389" s="819">
        <f t="shared" si="20"/>
        <v>3.9671869721162749</v>
      </c>
      <c r="F389" s="819">
        <f t="shared" si="21"/>
        <v>5.0330326166235366</v>
      </c>
      <c r="G389" s="819">
        <f>LN(OUTM!D389)</f>
        <v>6.8849769209043954</v>
      </c>
      <c r="H389" s="822">
        <f>[1]OUTM!$C677</f>
        <v>145.88971330933254</v>
      </c>
      <c r="I389" s="819">
        <f t="shared" si="28"/>
        <v>4.9828509479665986</v>
      </c>
      <c r="J389" s="1239">
        <f t="shared" si="23"/>
        <v>2025.3</v>
      </c>
    </row>
    <row r="390" spans="1:10" x14ac:dyDescent="0.25">
      <c r="A390" s="1244">
        <f>REGV!A390</f>
        <v>2025.08</v>
      </c>
      <c r="B390" s="1242">
        <f>REGV!H390</f>
        <v>52.289701065302808</v>
      </c>
      <c r="C390" s="1242">
        <f>REGV!AI390</f>
        <v>151.0098533058096</v>
      </c>
      <c r="D390" s="826">
        <f>REGV!$BJ390</f>
        <v>962.6522530206164</v>
      </c>
      <c r="E390" s="819">
        <f t="shared" si="20"/>
        <v>3.9567994313220192</v>
      </c>
      <c r="F390" s="819">
        <f t="shared" si="21"/>
        <v>5.017345088366854</v>
      </c>
      <c r="G390" s="819">
        <f>LN(OUTM!D390)</f>
        <v>6.8696922386085033</v>
      </c>
      <c r="H390" s="822">
        <f>[1]OUTM!$C678</f>
        <v>145.43692058172829</v>
      </c>
      <c r="I390" s="819">
        <f t="shared" si="28"/>
        <v>4.9797424570870854</v>
      </c>
      <c r="J390" s="1239">
        <f t="shared" si="23"/>
        <v>2025.3</v>
      </c>
    </row>
    <row r="391" spans="1:10" x14ac:dyDescent="0.25">
      <c r="A391" s="1244">
        <f>REGV!A391</f>
        <v>2025.09</v>
      </c>
      <c r="B391" s="1242">
        <f>REGV!H391</f>
        <v>50.839343166866826</v>
      </c>
      <c r="C391" s="1242">
        <f>REGV!AI391</f>
        <v>151.30205116230405</v>
      </c>
      <c r="D391" s="826">
        <f>REGV!$BJ391</f>
        <v>950.14544563104789</v>
      </c>
      <c r="E391" s="819">
        <f t="shared" si="20"/>
        <v>3.9286705266246322</v>
      </c>
      <c r="F391" s="819">
        <f t="shared" si="21"/>
        <v>5.0192781776244519</v>
      </c>
      <c r="G391" s="819">
        <f>LN(OUTM!D391)</f>
        <v>6.8566150735401372</v>
      </c>
      <c r="H391" s="822">
        <f>[1]OUTM!$C679</f>
        <v>145.10572664726345</v>
      </c>
      <c r="I391" s="819">
        <f t="shared" si="28"/>
        <v>4.9774626260118504</v>
      </c>
      <c r="J391" s="1239">
        <f t="shared" si="23"/>
        <v>2025.3</v>
      </c>
    </row>
    <row r="392" spans="1:10" x14ac:dyDescent="0.25">
      <c r="A392" s="1244">
        <f>REGV!A392</f>
        <v>2025.1</v>
      </c>
      <c r="B392" s="1242">
        <f>REGV!H392</f>
        <v>49.010443524982875</v>
      </c>
      <c r="C392" s="1242">
        <f>REGV!AI392</f>
        <v>151.53641749850121</v>
      </c>
      <c r="D392" s="826">
        <f>REGV!$BJ392</f>
        <v>937.08317055102077</v>
      </c>
      <c r="E392" s="819">
        <f t="shared" si="20"/>
        <v>3.8920334085638966</v>
      </c>
      <c r="F392" s="819">
        <f t="shared" si="21"/>
        <v>5.020825975590955</v>
      </c>
      <c r="G392" s="819">
        <f>LN(OUTM!D392)</f>
        <v>6.8427720408937285</v>
      </c>
      <c r="H392" s="822">
        <f>[1]OUTM!$C680</f>
        <v>144.83973179437152</v>
      </c>
      <c r="I392" s="819">
        <f t="shared" si="28"/>
        <v>4.9756278331584403</v>
      </c>
      <c r="J392" s="1239">
        <f t="shared" si="23"/>
        <v>2025.4</v>
      </c>
    </row>
    <row r="393" spans="1:10" x14ac:dyDescent="0.25">
      <c r="A393" s="1244">
        <f>REGV!A393</f>
        <v>2025.11</v>
      </c>
      <c r="B393" s="1242">
        <f>REGV!H393</f>
        <v>47.211971463249554</v>
      </c>
      <c r="C393" s="1242">
        <f>REGV!AI393</f>
        <v>149.50320889991673</v>
      </c>
      <c r="D393" s="826">
        <f>REGV!$BJ393</f>
        <v>944.29426897018334</v>
      </c>
      <c r="E393" s="819">
        <f t="shared" si="20"/>
        <v>3.8546474931281405</v>
      </c>
      <c r="F393" s="819">
        <f t="shared" si="21"/>
        <v>5.0073178568138781</v>
      </c>
      <c r="G393" s="819">
        <f>LN(OUTM!D393)</f>
        <v>6.8504378431731769</v>
      </c>
      <c r="H393" s="822">
        <f>[1]OUTM!$C681</f>
        <v>144.60987583733052</v>
      </c>
      <c r="I393" s="819">
        <f t="shared" si="28"/>
        <v>4.9740396050227123</v>
      </c>
      <c r="J393" s="1239">
        <f t="shared" si="23"/>
        <v>2025.4</v>
      </c>
    </row>
    <row r="394" spans="1:10" x14ac:dyDescent="0.25">
      <c r="A394" s="1244">
        <f>REGV!A394</f>
        <v>2025.12</v>
      </c>
      <c r="B394" s="1242">
        <f>REGV!H394</f>
        <v>46.430839392670578</v>
      </c>
      <c r="C394" s="1242">
        <f>REGV!AI394</f>
        <v>149.44963386091734</v>
      </c>
      <c r="D394" s="826">
        <f>REGV!$BJ394</f>
        <v>979.18027313985965</v>
      </c>
      <c r="E394" s="819">
        <f t="shared" si="20"/>
        <v>3.8379638805388971</v>
      </c>
      <c r="F394" s="819">
        <f t="shared" si="21"/>
        <v>5.0069594388167236</v>
      </c>
      <c r="G394" s="819">
        <f>LN(OUTM!D394)</f>
        <v>6.8867157656603792</v>
      </c>
      <c r="H394" s="822">
        <f>[1]OUTM!$C682</f>
        <v>144.62519172816559</v>
      </c>
      <c r="I394" s="819">
        <f t="shared" si="28"/>
        <v>4.9741455112046857</v>
      </c>
      <c r="J394" s="1239">
        <f t="shared" si="23"/>
        <v>2025.4</v>
      </c>
    </row>
    <row r="395" spans="1:10" x14ac:dyDescent="0.25">
      <c r="A395" s="1244">
        <f>REGV!A395</f>
        <v>2026.01</v>
      </c>
      <c r="B395" s="1242">
        <f>REGV!H395</f>
        <v>47.418537436277994</v>
      </c>
      <c r="C395" s="1242">
        <f>REGV!AI395</f>
        <v>151.16344330564849</v>
      </c>
      <c r="D395" s="826">
        <f>REGV!$BJ395</f>
        <v>1029.0982264997483</v>
      </c>
      <c r="E395" s="819">
        <f t="shared" ref="E395:E406" si="29">LN(B395)</f>
        <v>3.8590132374007089</v>
      </c>
      <c r="F395" s="819">
        <f t="shared" ref="F395:F406" si="30">LN(C395)</f>
        <v>5.0183616574335979</v>
      </c>
      <c r="G395" s="819">
        <f>LN(OUTM!D395)</f>
        <v>6.9364381894898157</v>
      </c>
      <c r="H395" s="822" t="e">
        <f>[1]OUTM!$C683</f>
        <v>#N/A</v>
      </c>
      <c r="I395" s="819" t="e">
        <f t="shared" ref="I395:I406" si="31">LN(H395)</f>
        <v>#N/A</v>
      </c>
      <c r="J395" s="1239">
        <f t="shared" si="23"/>
        <v>2026.1</v>
      </c>
    </row>
    <row r="396" spans="1:10" x14ac:dyDescent="0.25">
      <c r="A396" s="1244">
        <f>REGV!A396</f>
        <v>2026.02</v>
      </c>
      <c r="B396" s="1242" t="e">
        <f>REGV!H396</f>
        <v>#N/A</v>
      </c>
      <c r="C396" s="1242" t="e">
        <f>REGV!AI396</f>
        <v>#N/A</v>
      </c>
      <c r="D396" s="826" t="e">
        <f>REGV!$BJ396</f>
        <v>#N/A</v>
      </c>
      <c r="E396" s="819" t="e">
        <f t="shared" si="29"/>
        <v>#N/A</v>
      </c>
      <c r="F396" s="819" t="e">
        <f t="shared" si="30"/>
        <v>#N/A</v>
      </c>
      <c r="G396" s="819" t="e">
        <f>LN(OUTM!D396)</f>
        <v>#N/A</v>
      </c>
      <c r="H396" s="822" t="e">
        <f>[1]OUTM!$C684</f>
        <v>#N/A</v>
      </c>
      <c r="I396" s="819" t="e">
        <f t="shared" si="31"/>
        <v>#N/A</v>
      </c>
      <c r="J396" s="1239">
        <f t="shared" ref="J396:J418" si="32">INT($A396)+IF(MOD($A396,1)&lt;=0.03,0.1,IF(MOD($A396,1)&lt;=0.06,0.2,IF(MOD($A396,1)&lt;=0.09,0.3,0.4)))</f>
        <v>2026.1</v>
      </c>
    </row>
    <row r="397" spans="1:10" x14ac:dyDescent="0.25">
      <c r="A397" s="1244">
        <f>REGV!A397</f>
        <v>2026.03</v>
      </c>
      <c r="B397" s="1242" t="e">
        <f>REGV!H397</f>
        <v>#N/A</v>
      </c>
      <c r="C397" s="1242" t="e">
        <f>REGV!AI397</f>
        <v>#N/A</v>
      </c>
      <c r="D397" s="826" t="e">
        <f>REGV!$BJ397</f>
        <v>#N/A</v>
      </c>
      <c r="E397" s="819" t="e">
        <f t="shared" si="29"/>
        <v>#N/A</v>
      </c>
      <c r="F397" s="819" t="e">
        <f t="shared" si="30"/>
        <v>#N/A</v>
      </c>
      <c r="G397" s="819" t="e">
        <f>LN(OUTM!D397)</f>
        <v>#N/A</v>
      </c>
      <c r="H397" s="822" t="e">
        <f>[1]OUTM!$C685</f>
        <v>#N/A</v>
      </c>
      <c r="I397" s="819" t="e">
        <f t="shared" si="31"/>
        <v>#N/A</v>
      </c>
      <c r="J397" s="1239">
        <f t="shared" si="32"/>
        <v>2026.1</v>
      </c>
    </row>
    <row r="398" spans="1:10" x14ac:dyDescent="0.25">
      <c r="A398" s="1244">
        <f>REGV!A398</f>
        <v>2026.04</v>
      </c>
      <c r="B398" s="1242" t="e">
        <f>REGV!H398</f>
        <v>#N/A</v>
      </c>
      <c r="C398" s="1242" t="e">
        <f>REGV!AI398</f>
        <v>#N/A</v>
      </c>
      <c r="D398" s="826" t="e">
        <f>REGV!$BJ398</f>
        <v>#N/A</v>
      </c>
      <c r="E398" s="819" t="e">
        <f t="shared" si="29"/>
        <v>#N/A</v>
      </c>
      <c r="F398" s="819" t="e">
        <f t="shared" si="30"/>
        <v>#N/A</v>
      </c>
      <c r="G398" s="819" t="e">
        <f>LN(OUTM!D398)</f>
        <v>#N/A</v>
      </c>
      <c r="H398" s="822" t="e">
        <f>[1]OUTM!$C686</f>
        <v>#N/A</v>
      </c>
      <c r="I398" s="819" t="e">
        <f t="shared" si="31"/>
        <v>#N/A</v>
      </c>
      <c r="J398" s="1239">
        <f t="shared" si="32"/>
        <v>2026.2</v>
      </c>
    </row>
    <row r="399" spans="1:10" x14ac:dyDescent="0.25">
      <c r="A399" s="1244">
        <f>REGV!A399</f>
        <v>2026.05</v>
      </c>
      <c r="B399" s="1242" t="e">
        <f>REGV!H399</f>
        <v>#N/A</v>
      </c>
      <c r="C399" s="1242" t="e">
        <f>REGV!AI399</f>
        <v>#N/A</v>
      </c>
      <c r="D399" s="826" t="e">
        <f>REGV!$BJ399</f>
        <v>#N/A</v>
      </c>
      <c r="E399" s="819" t="e">
        <f t="shared" si="29"/>
        <v>#N/A</v>
      </c>
      <c r="F399" s="819" t="e">
        <f t="shared" si="30"/>
        <v>#N/A</v>
      </c>
      <c r="G399" s="819" t="e">
        <f>LN(OUTM!D399)</f>
        <v>#N/A</v>
      </c>
      <c r="H399" s="822" t="e">
        <f>[1]OUTM!$C687</f>
        <v>#N/A</v>
      </c>
      <c r="I399" s="819" t="e">
        <f t="shared" si="31"/>
        <v>#N/A</v>
      </c>
      <c r="J399" s="1239">
        <f t="shared" si="32"/>
        <v>2026.2</v>
      </c>
    </row>
    <row r="400" spans="1:10" x14ac:dyDescent="0.25">
      <c r="A400" s="1244">
        <f>REGV!A400</f>
        <v>2026.06</v>
      </c>
      <c r="B400" s="1242" t="e">
        <f>REGV!H400</f>
        <v>#N/A</v>
      </c>
      <c r="C400" s="1242" t="e">
        <f>REGV!AI400</f>
        <v>#N/A</v>
      </c>
      <c r="D400" s="826" t="e">
        <f>REGV!$BJ400</f>
        <v>#N/A</v>
      </c>
      <c r="E400" s="819" t="e">
        <f t="shared" si="29"/>
        <v>#N/A</v>
      </c>
      <c r="F400" s="819" t="e">
        <f t="shared" si="30"/>
        <v>#N/A</v>
      </c>
      <c r="G400" s="819" t="e">
        <f>LN(OUTM!D400)</f>
        <v>#N/A</v>
      </c>
      <c r="H400" s="822" t="e">
        <f>[1]OUTM!$C688</f>
        <v>#N/A</v>
      </c>
      <c r="I400" s="819" t="e">
        <f t="shared" si="31"/>
        <v>#N/A</v>
      </c>
      <c r="J400" s="1239">
        <f t="shared" si="32"/>
        <v>2026.2</v>
      </c>
    </row>
    <row r="401" spans="1:10" x14ac:dyDescent="0.25">
      <c r="A401" s="1244">
        <f>REGV!A401</f>
        <v>2026.07</v>
      </c>
      <c r="B401" s="1242" t="e">
        <f>REGV!H401</f>
        <v>#N/A</v>
      </c>
      <c r="C401" s="1242" t="e">
        <f>REGV!AI401</f>
        <v>#N/A</v>
      </c>
      <c r="D401" s="826" t="e">
        <f>REGV!$BJ401</f>
        <v>#N/A</v>
      </c>
      <c r="E401" s="819" t="e">
        <f t="shared" si="29"/>
        <v>#N/A</v>
      </c>
      <c r="F401" s="819" t="e">
        <f t="shared" si="30"/>
        <v>#N/A</v>
      </c>
      <c r="G401" s="819" t="e">
        <f>LN(OUTM!D401)</f>
        <v>#N/A</v>
      </c>
      <c r="H401" s="822" t="e">
        <f>[1]OUTM!$C689</f>
        <v>#N/A</v>
      </c>
      <c r="I401" s="819" t="e">
        <f t="shared" si="31"/>
        <v>#N/A</v>
      </c>
      <c r="J401" s="1239">
        <f t="shared" si="32"/>
        <v>2026.3</v>
      </c>
    </row>
    <row r="402" spans="1:10" x14ac:dyDescent="0.25">
      <c r="A402" s="1244">
        <f>REGV!A402</f>
        <v>2026.08</v>
      </c>
      <c r="B402" s="1242" t="e">
        <f>REGV!H402</f>
        <v>#N/A</v>
      </c>
      <c r="C402" s="1242" t="e">
        <f>REGV!AI402</f>
        <v>#N/A</v>
      </c>
      <c r="D402" s="826" t="e">
        <f>REGV!$BJ402</f>
        <v>#N/A</v>
      </c>
      <c r="E402" s="819" t="e">
        <f t="shared" si="29"/>
        <v>#N/A</v>
      </c>
      <c r="F402" s="819" t="e">
        <f t="shared" si="30"/>
        <v>#N/A</v>
      </c>
      <c r="G402" s="819" t="e">
        <f>LN(OUTM!D402)</f>
        <v>#N/A</v>
      </c>
      <c r="H402" s="822" t="e">
        <f>[1]OUTM!$C690</f>
        <v>#N/A</v>
      </c>
      <c r="I402" s="819" t="e">
        <f t="shared" si="31"/>
        <v>#N/A</v>
      </c>
      <c r="J402" s="1239">
        <f t="shared" si="32"/>
        <v>2026.3</v>
      </c>
    </row>
    <row r="403" spans="1:10" x14ac:dyDescent="0.25">
      <c r="A403" s="1244">
        <f>REGV!A403</f>
        <v>2026.09</v>
      </c>
      <c r="B403" s="1242" t="e">
        <f>REGV!H403</f>
        <v>#N/A</v>
      </c>
      <c r="C403" s="1242" t="e">
        <f>REGV!AI403</f>
        <v>#N/A</v>
      </c>
      <c r="D403" s="826" t="e">
        <f>REGV!$BJ403</f>
        <v>#N/A</v>
      </c>
      <c r="E403" s="819" t="e">
        <f t="shared" si="29"/>
        <v>#N/A</v>
      </c>
      <c r="F403" s="819" t="e">
        <f t="shared" si="30"/>
        <v>#N/A</v>
      </c>
      <c r="G403" s="819" t="e">
        <f>LN(OUTM!D403)</f>
        <v>#N/A</v>
      </c>
      <c r="H403" s="822" t="e">
        <f>[1]OUTM!$C691</f>
        <v>#N/A</v>
      </c>
      <c r="I403" s="819" t="e">
        <f t="shared" si="31"/>
        <v>#N/A</v>
      </c>
      <c r="J403" s="1239">
        <f t="shared" si="32"/>
        <v>2026.3</v>
      </c>
    </row>
    <row r="404" spans="1:10" x14ac:dyDescent="0.25">
      <c r="A404" s="1244">
        <f>REGV!A404</f>
        <v>2026.1</v>
      </c>
      <c r="B404" s="1242" t="e">
        <f>REGV!H404</f>
        <v>#N/A</v>
      </c>
      <c r="C404" s="1242" t="e">
        <f>REGV!AI404</f>
        <v>#N/A</v>
      </c>
      <c r="D404" s="826" t="e">
        <f>REGV!$BJ404</f>
        <v>#N/A</v>
      </c>
      <c r="E404" s="819" t="e">
        <f t="shared" si="29"/>
        <v>#N/A</v>
      </c>
      <c r="F404" s="819" t="e">
        <f t="shared" si="30"/>
        <v>#N/A</v>
      </c>
      <c r="G404" s="819" t="e">
        <f>LN(OUTM!D404)</f>
        <v>#N/A</v>
      </c>
      <c r="H404" s="822" t="e">
        <f>[1]OUTM!$C692</f>
        <v>#N/A</v>
      </c>
      <c r="I404" s="819" t="e">
        <f t="shared" si="31"/>
        <v>#N/A</v>
      </c>
      <c r="J404" s="1239">
        <f t="shared" si="32"/>
        <v>2026.4</v>
      </c>
    </row>
    <row r="405" spans="1:10" x14ac:dyDescent="0.25">
      <c r="A405" s="1244">
        <f>REGV!A405</f>
        <v>2026.11</v>
      </c>
      <c r="B405" s="1242" t="e">
        <f>REGV!H405</f>
        <v>#N/A</v>
      </c>
      <c r="C405" s="1242" t="e">
        <f>REGV!AI405</f>
        <v>#N/A</v>
      </c>
      <c r="D405" s="826" t="e">
        <f>REGV!$BJ405</f>
        <v>#N/A</v>
      </c>
      <c r="E405" s="819" t="e">
        <f t="shared" si="29"/>
        <v>#N/A</v>
      </c>
      <c r="F405" s="819" t="e">
        <f t="shared" si="30"/>
        <v>#N/A</v>
      </c>
      <c r="G405" s="819" t="e">
        <f>LN(OUTM!D405)</f>
        <v>#N/A</v>
      </c>
      <c r="H405" s="822" t="e">
        <f>[1]OUTM!$C693</f>
        <v>#N/A</v>
      </c>
      <c r="I405" s="819" t="e">
        <f t="shared" si="31"/>
        <v>#N/A</v>
      </c>
      <c r="J405" s="1239">
        <f t="shared" si="32"/>
        <v>2026.4</v>
      </c>
    </row>
    <row r="406" spans="1:10" x14ac:dyDescent="0.25">
      <c r="A406" s="1244">
        <f>REGV!A406</f>
        <v>2026.12</v>
      </c>
      <c r="B406" s="1242" t="e">
        <f>REGV!H406</f>
        <v>#N/A</v>
      </c>
      <c r="C406" s="1242" t="e">
        <f>REGV!AI406</f>
        <v>#N/A</v>
      </c>
      <c r="D406" s="826" t="e">
        <f>REGV!$BJ406</f>
        <v>#N/A</v>
      </c>
      <c r="E406" s="819" t="e">
        <f t="shared" si="29"/>
        <v>#N/A</v>
      </c>
      <c r="F406" s="819" t="e">
        <f t="shared" si="30"/>
        <v>#N/A</v>
      </c>
      <c r="G406" s="819" t="e">
        <f>LN(OUTM!D406)</f>
        <v>#N/A</v>
      </c>
      <c r="H406" s="822" t="e">
        <f>[1]OUTM!$C694</f>
        <v>#N/A</v>
      </c>
      <c r="I406" s="819" t="e">
        <f t="shared" si="31"/>
        <v>#N/A</v>
      </c>
      <c r="J406" s="1239">
        <f t="shared" si="32"/>
        <v>2026.4</v>
      </c>
    </row>
    <row r="407" spans="1:10" x14ac:dyDescent="0.25">
      <c r="A407" s="1244">
        <f>REGV!A407</f>
        <v>2027.01</v>
      </c>
      <c r="B407" s="1242" t="e">
        <f>REGV!H407</f>
        <v>#N/A</v>
      </c>
      <c r="C407" s="1242" t="e">
        <f>REGV!AI407</f>
        <v>#N/A</v>
      </c>
      <c r="D407" s="826" t="e">
        <f>REGV!$BJ407</f>
        <v>#N/A</v>
      </c>
      <c r="E407" s="819" t="e">
        <f t="shared" ref="E407:E418" si="33">LN(B407)</f>
        <v>#N/A</v>
      </c>
      <c r="F407" s="819" t="e">
        <f t="shared" ref="F407:F418" si="34">LN(C407)</f>
        <v>#N/A</v>
      </c>
      <c r="G407" s="819" t="e">
        <f>LN(OUTM!D407)</f>
        <v>#N/A</v>
      </c>
      <c r="H407" s="822" t="e">
        <f>[1]OUTM!$C695</f>
        <v>#N/A</v>
      </c>
      <c r="I407" s="819" t="e">
        <f t="shared" ref="I407:I418" si="35">LN(H407)</f>
        <v>#N/A</v>
      </c>
      <c r="J407" s="1239">
        <f t="shared" si="32"/>
        <v>2027.1</v>
      </c>
    </row>
    <row r="408" spans="1:10" x14ac:dyDescent="0.25">
      <c r="A408" s="1244">
        <f>REGV!A408</f>
        <v>2027.02</v>
      </c>
      <c r="B408" s="1242" t="e">
        <f>REGV!H408</f>
        <v>#N/A</v>
      </c>
      <c r="C408" s="1242" t="e">
        <f>REGV!AI408</f>
        <v>#N/A</v>
      </c>
      <c r="D408" s="826" t="e">
        <f>REGV!$BJ408</f>
        <v>#N/A</v>
      </c>
      <c r="E408" s="819" t="e">
        <f t="shared" si="33"/>
        <v>#N/A</v>
      </c>
      <c r="F408" s="819" t="e">
        <f t="shared" si="34"/>
        <v>#N/A</v>
      </c>
      <c r="G408" s="819" t="e">
        <f>LN(OUTM!D408)</f>
        <v>#N/A</v>
      </c>
      <c r="H408" s="822" t="e">
        <f>[1]OUTM!$C696</f>
        <v>#N/A</v>
      </c>
      <c r="I408" s="819" t="e">
        <f t="shared" si="35"/>
        <v>#N/A</v>
      </c>
      <c r="J408" s="1239">
        <f t="shared" si="32"/>
        <v>2027.1</v>
      </c>
    </row>
    <row r="409" spans="1:10" x14ac:dyDescent="0.25">
      <c r="A409" s="1244">
        <f>REGV!A409</f>
        <v>2027.03</v>
      </c>
      <c r="B409" s="1242" t="e">
        <f>REGV!H409</f>
        <v>#N/A</v>
      </c>
      <c r="C409" s="1242" t="e">
        <f>REGV!AI409</f>
        <v>#N/A</v>
      </c>
      <c r="D409" s="826" t="e">
        <f>REGV!$BJ409</f>
        <v>#N/A</v>
      </c>
      <c r="E409" s="819" t="e">
        <f t="shared" si="33"/>
        <v>#N/A</v>
      </c>
      <c r="F409" s="819" t="e">
        <f t="shared" si="34"/>
        <v>#N/A</v>
      </c>
      <c r="G409" s="819" t="e">
        <f>LN(OUTM!D409)</f>
        <v>#N/A</v>
      </c>
      <c r="H409" s="822" t="e">
        <f>[1]OUTM!$C697</f>
        <v>#N/A</v>
      </c>
      <c r="I409" s="819" t="e">
        <f t="shared" si="35"/>
        <v>#N/A</v>
      </c>
      <c r="J409" s="1239">
        <f t="shared" si="32"/>
        <v>2027.1</v>
      </c>
    </row>
    <row r="410" spans="1:10" x14ac:dyDescent="0.25">
      <c r="A410" s="1244">
        <f>REGV!A410</f>
        <v>2027.04</v>
      </c>
      <c r="B410" s="1242" t="e">
        <f>REGV!H410</f>
        <v>#N/A</v>
      </c>
      <c r="C410" s="1242" t="e">
        <f>REGV!AI410</f>
        <v>#N/A</v>
      </c>
      <c r="D410" s="826" t="e">
        <f>REGV!$BJ410</f>
        <v>#N/A</v>
      </c>
      <c r="E410" s="819" t="e">
        <f t="shared" si="33"/>
        <v>#N/A</v>
      </c>
      <c r="F410" s="819" t="e">
        <f t="shared" si="34"/>
        <v>#N/A</v>
      </c>
      <c r="G410" s="819" t="e">
        <f>LN(OUTM!D410)</f>
        <v>#N/A</v>
      </c>
      <c r="H410" s="822" t="e">
        <f>[1]OUTM!$C698</f>
        <v>#N/A</v>
      </c>
      <c r="I410" s="819" t="e">
        <f t="shared" si="35"/>
        <v>#N/A</v>
      </c>
      <c r="J410" s="1239">
        <f t="shared" si="32"/>
        <v>2027.2</v>
      </c>
    </row>
    <row r="411" spans="1:10" x14ac:dyDescent="0.25">
      <c r="A411" s="1244">
        <f>REGV!A411</f>
        <v>2027.05</v>
      </c>
      <c r="B411" s="1242" t="e">
        <f>REGV!H411</f>
        <v>#N/A</v>
      </c>
      <c r="C411" s="1242" t="e">
        <f>REGV!AI411</f>
        <v>#N/A</v>
      </c>
      <c r="D411" s="826" t="e">
        <f>REGV!$BJ411</f>
        <v>#N/A</v>
      </c>
      <c r="E411" s="819" t="e">
        <f t="shared" si="33"/>
        <v>#N/A</v>
      </c>
      <c r="F411" s="819" t="e">
        <f t="shared" si="34"/>
        <v>#N/A</v>
      </c>
      <c r="G411" s="819" t="e">
        <f>LN(OUTM!D411)</f>
        <v>#N/A</v>
      </c>
      <c r="H411" s="822" t="e">
        <f>[1]OUTM!$C699</f>
        <v>#N/A</v>
      </c>
      <c r="I411" s="819" t="e">
        <f t="shared" si="35"/>
        <v>#N/A</v>
      </c>
      <c r="J411" s="1239">
        <f t="shared" si="32"/>
        <v>2027.2</v>
      </c>
    </row>
    <row r="412" spans="1:10" x14ac:dyDescent="0.25">
      <c r="A412" s="1244">
        <f>REGV!A412</f>
        <v>2027.06</v>
      </c>
      <c r="B412" s="1242" t="e">
        <f>REGV!H412</f>
        <v>#N/A</v>
      </c>
      <c r="C412" s="1242" t="e">
        <f>REGV!AI412</f>
        <v>#N/A</v>
      </c>
      <c r="D412" s="826" t="e">
        <f>REGV!$BJ412</f>
        <v>#N/A</v>
      </c>
      <c r="E412" s="819" t="e">
        <f t="shared" si="33"/>
        <v>#N/A</v>
      </c>
      <c r="F412" s="819" t="e">
        <f t="shared" si="34"/>
        <v>#N/A</v>
      </c>
      <c r="G412" s="819" t="e">
        <f>LN(OUTM!D412)</f>
        <v>#N/A</v>
      </c>
      <c r="H412" s="822" t="e">
        <f>[1]OUTM!$C700</f>
        <v>#N/A</v>
      </c>
      <c r="I412" s="819" t="e">
        <f t="shared" si="35"/>
        <v>#N/A</v>
      </c>
      <c r="J412" s="1239">
        <f t="shared" si="32"/>
        <v>2027.2</v>
      </c>
    </row>
    <row r="413" spans="1:10" x14ac:dyDescent="0.25">
      <c r="A413" s="1244">
        <f>REGV!A413</f>
        <v>2027.07</v>
      </c>
      <c r="B413" s="1242" t="e">
        <f>REGV!H413</f>
        <v>#N/A</v>
      </c>
      <c r="C413" s="1242" t="e">
        <f>REGV!AI413</f>
        <v>#N/A</v>
      </c>
      <c r="D413" s="826" t="e">
        <f>REGV!$BJ413</f>
        <v>#N/A</v>
      </c>
      <c r="E413" s="819" t="e">
        <f t="shared" si="33"/>
        <v>#N/A</v>
      </c>
      <c r="F413" s="819" t="e">
        <f t="shared" si="34"/>
        <v>#N/A</v>
      </c>
      <c r="G413" s="819" t="e">
        <f>LN(OUTM!D413)</f>
        <v>#N/A</v>
      </c>
      <c r="H413" s="822" t="e">
        <f>[1]OUTM!$C701</f>
        <v>#N/A</v>
      </c>
      <c r="I413" s="819" t="e">
        <f t="shared" si="35"/>
        <v>#N/A</v>
      </c>
      <c r="J413" s="1239">
        <f t="shared" si="32"/>
        <v>2027.3</v>
      </c>
    </row>
    <row r="414" spans="1:10" x14ac:dyDescent="0.25">
      <c r="A414" s="1244">
        <f>REGV!A414</f>
        <v>2027.08</v>
      </c>
      <c r="B414" s="1242" t="e">
        <f>REGV!H414</f>
        <v>#N/A</v>
      </c>
      <c r="C414" s="1242" t="e">
        <f>REGV!AI414</f>
        <v>#N/A</v>
      </c>
      <c r="D414" s="826" t="e">
        <f>REGV!$BJ414</f>
        <v>#N/A</v>
      </c>
      <c r="E414" s="819" t="e">
        <f t="shared" si="33"/>
        <v>#N/A</v>
      </c>
      <c r="F414" s="819" t="e">
        <f t="shared" si="34"/>
        <v>#N/A</v>
      </c>
      <c r="G414" s="819" t="e">
        <f>LN(OUTM!D414)</f>
        <v>#N/A</v>
      </c>
      <c r="H414" s="822" t="e">
        <f>[1]OUTM!$C702</f>
        <v>#N/A</v>
      </c>
      <c r="I414" s="819" t="e">
        <f t="shared" si="35"/>
        <v>#N/A</v>
      </c>
      <c r="J414" s="1239">
        <f t="shared" si="32"/>
        <v>2027.3</v>
      </c>
    </row>
    <row r="415" spans="1:10" x14ac:dyDescent="0.25">
      <c r="A415" s="1244">
        <f>REGV!A415</f>
        <v>2027.09</v>
      </c>
      <c r="B415" s="1242" t="e">
        <f>REGV!H415</f>
        <v>#N/A</v>
      </c>
      <c r="C415" s="1242" t="e">
        <f>REGV!AI415</f>
        <v>#N/A</v>
      </c>
      <c r="D415" s="826" t="e">
        <f>REGV!$BJ415</f>
        <v>#N/A</v>
      </c>
      <c r="E415" s="819" t="e">
        <f t="shared" si="33"/>
        <v>#N/A</v>
      </c>
      <c r="F415" s="819" t="e">
        <f t="shared" si="34"/>
        <v>#N/A</v>
      </c>
      <c r="G415" s="819" t="e">
        <f>LN(OUTM!D415)</f>
        <v>#N/A</v>
      </c>
      <c r="H415" s="822" t="e">
        <f>[1]OUTM!$C703</f>
        <v>#N/A</v>
      </c>
      <c r="I415" s="819" t="e">
        <f t="shared" si="35"/>
        <v>#N/A</v>
      </c>
      <c r="J415" s="1239">
        <f t="shared" si="32"/>
        <v>2027.3</v>
      </c>
    </row>
    <row r="416" spans="1:10" x14ac:dyDescent="0.25">
      <c r="A416" s="1244">
        <f>REGV!A416</f>
        <v>2027.1</v>
      </c>
      <c r="B416" s="1242" t="e">
        <f>REGV!H416</f>
        <v>#N/A</v>
      </c>
      <c r="C416" s="1242" t="e">
        <f>REGV!AI416</f>
        <v>#N/A</v>
      </c>
      <c r="D416" s="826" t="e">
        <f>REGV!$BJ416</f>
        <v>#N/A</v>
      </c>
      <c r="E416" s="819" t="e">
        <f t="shared" si="33"/>
        <v>#N/A</v>
      </c>
      <c r="F416" s="819" t="e">
        <f t="shared" si="34"/>
        <v>#N/A</v>
      </c>
      <c r="G416" s="819" t="e">
        <f>LN(OUTM!D416)</f>
        <v>#N/A</v>
      </c>
      <c r="H416" s="822" t="e">
        <f>[1]OUTM!$C704</f>
        <v>#N/A</v>
      </c>
      <c r="I416" s="819" t="e">
        <f t="shared" si="35"/>
        <v>#N/A</v>
      </c>
      <c r="J416" s="1239">
        <f t="shared" si="32"/>
        <v>2027.4</v>
      </c>
    </row>
    <row r="417" spans="1:10" x14ac:dyDescent="0.25">
      <c r="A417" s="1244">
        <f>REGV!A417</f>
        <v>2027.11</v>
      </c>
      <c r="B417" s="1242" t="e">
        <f>REGV!H417</f>
        <v>#N/A</v>
      </c>
      <c r="C417" s="1242" t="e">
        <f>REGV!AI417</f>
        <v>#N/A</v>
      </c>
      <c r="D417" s="826" t="e">
        <f>REGV!$BJ417</f>
        <v>#N/A</v>
      </c>
      <c r="E417" s="819" t="e">
        <f t="shared" si="33"/>
        <v>#N/A</v>
      </c>
      <c r="F417" s="819" t="e">
        <f t="shared" si="34"/>
        <v>#N/A</v>
      </c>
      <c r="G417" s="819" t="e">
        <f>LN(OUTM!D417)</f>
        <v>#N/A</v>
      </c>
      <c r="H417" s="822" t="e">
        <f>[1]OUTM!$C705</f>
        <v>#N/A</v>
      </c>
      <c r="I417" s="819" t="e">
        <f t="shared" si="35"/>
        <v>#N/A</v>
      </c>
      <c r="J417" s="1239">
        <f t="shared" si="32"/>
        <v>2027.4</v>
      </c>
    </row>
    <row r="418" spans="1:10" x14ac:dyDescent="0.25">
      <c r="A418" s="1244">
        <f>REGV!A418</f>
        <v>2027.12</v>
      </c>
      <c r="B418" s="1242" t="e">
        <f>REGV!H418</f>
        <v>#N/A</v>
      </c>
      <c r="C418" s="1242" t="e">
        <f>REGV!AI418</f>
        <v>#N/A</v>
      </c>
      <c r="D418" s="826" t="e">
        <f>REGV!$BJ418</f>
        <v>#N/A</v>
      </c>
      <c r="E418" s="819" t="e">
        <f t="shared" si="33"/>
        <v>#N/A</v>
      </c>
      <c r="F418" s="819" t="e">
        <f t="shared" si="34"/>
        <v>#N/A</v>
      </c>
      <c r="G418" s="819" t="e">
        <f>LN(OUTM!D418)</f>
        <v>#N/A</v>
      </c>
      <c r="H418" s="822" t="e">
        <f>[1]OUTM!$C706</f>
        <v>#N/A</v>
      </c>
      <c r="I418" s="819" t="e">
        <f t="shared" si="35"/>
        <v>#N/A</v>
      </c>
      <c r="J418" s="1239">
        <f t="shared" si="32"/>
        <v>2027.4</v>
      </c>
    </row>
  </sheetData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2">
    <tabColor rgb="FFFF99FF"/>
  </sheetPr>
  <dimension ref="A1:V149"/>
  <sheetViews>
    <sheetView workbookViewId="0">
      <pane xSplit="1" ySplit="10" topLeftCell="B125" activePane="bottomRight" state="frozen"/>
      <selection pane="topRight" activeCell="B1" sqref="B1"/>
      <selection pane="bottomLeft" activeCell="A11" sqref="A11"/>
      <selection pane="bottomRight" activeCell="B142" sqref="B142:V146"/>
    </sheetView>
  </sheetViews>
  <sheetFormatPr baseColWidth="10" defaultColWidth="11.5546875" defaultRowHeight="13.2" x14ac:dyDescent="0.25"/>
  <cols>
    <col min="1" max="1" width="10.5546875" bestFit="1" customWidth="1"/>
    <col min="2" max="4" width="15.44140625" customWidth="1"/>
    <col min="5" max="6" width="9.44140625" bestFit="1" customWidth="1"/>
    <col min="7" max="7" width="12.44140625" customWidth="1"/>
    <col min="8" max="8" width="10.88671875" bestFit="1" customWidth="1"/>
    <col min="9" max="9" width="12.44140625" customWidth="1"/>
    <col min="10" max="10" width="10.88671875" bestFit="1" customWidth="1"/>
    <col min="11" max="13" width="9.109375" bestFit="1" customWidth="1"/>
    <col min="14" max="15" width="10.88671875" customWidth="1"/>
    <col min="16" max="17" width="10" bestFit="1" customWidth="1"/>
    <col min="19" max="19" width="11.5546875" customWidth="1"/>
    <col min="20" max="20" width="15.5546875" bestFit="1" customWidth="1"/>
    <col min="21" max="22" width="11.33203125" customWidth="1"/>
  </cols>
  <sheetData>
    <row r="1" spans="1:22" ht="12.75" customHeight="1" x14ac:dyDescent="0.25">
      <c r="A1" s="1278"/>
      <c r="B1" s="1305"/>
      <c r="C1" s="1275"/>
      <c r="D1" s="1306"/>
      <c r="E1" s="1319"/>
      <c r="F1" s="1311"/>
      <c r="G1" s="1311"/>
      <c r="H1" s="1311"/>
      <c r="I1" s="1311"/>
      <c r="J1" s="1312"/>
      <c r="K1" s="1550" t="s">
        <v>62</v>
      </c>
      <c r="L1" s="1551"/>
      <c r="M1" s="1552"/>
      <c r="N1" s="1553" t="s">
        <v>64</v>
      </c>
      <c r="O1" s="1554"/>
      <c r="P1" s="1554"/>
      <c r="Q1" s="1555"/>
      <c r="R1" s="1537" t="str">
        <f>K4</f>
        <v>Producto Interno Bruto a Precios de Mercado (Empalme de Bases 1970, 1986, 1993 y 2004)</v>
      </c>
      <c r="S1" s="1538"/>
      <c r="T1" s="1539"/>
      <c r="U1" s="1513" t="s">
        <v>277</v>
      </c>
      <c r="V1" s="1514"/>
    </row>
    <row r="2" spans="1:22" ht="28.8" x14ac:dyDescent="0.25">
      <c r="A2" s="1278"/>
      <c r="B2" s="1310" t="str">
        <f>OUTM!$B2</f>
        <v>Pat. Vehíc. Nuevos</v>
      </c>
      <c r="C2" s="1311" t="str">
        <f>OUTM!$C2</f>
        <v>Transf. Vehíc. Usadados</v>
      </c>
      <c r="D2" s="1312" t="str">
        <f>OUTM!D2</f>
        <v>Patentamientos de maquinaria</v>
      </c>
      <c r="E2" s="1310" t="s">
        <v>60</v>
      </c>
      <c r="F2" s="1311"/>
      <c r="G2" s="1311"/>
      <c r="H2" s="1311"/>
      <c r="I2" s="1311"/>
      <c r="J2" s="1312"/>
      <c r="K2" s="1550"/>
      <c r="L2" s="1551"/>
      <c r="M2" s="1552"/>
      <c r="N2" s="1553"/>
      <c r="O2" s="1554"/>
      <c r="P2" s="1554"/>
      <c r="Q2" s="1555"/>
      <c r="R2" s="1537"/>
      <c r="S2" s="1538"/>
      <c r="T2" s="1539"/>
      <c r="U2" s="1513"/>
      <c r="V2" s="1514"/>
    </row>
    <row r="3" spans="1:22" x14ac:dyDescent="0.25">
      <c r="A3" s="1278"/>
      <c r="B3" s="1307"/>
      <c r="C3" s="1278"/>
      <c r="D3" s="1284"/>
      <c r="E3" s="1278"/>
      <c r="F3" s="1278"/>
      <c r="G3" s="1278"/>
      <c r="H3" s="1279"/>
      <c r="I3" s="1278"/>
      <c r="J3" s="1280"/>
      <c r="K3" s="1550"/>
      <c r="L3" s="1551"/>
      <c r="M3" s="1552"/>
      <c r="N3" s="1553"/>
      <c r="O3" s="1554"/>
      <c r="P3" s="1554"/>
      <c r="Q3" s="1555"/>
      <c r="R3" s="1256"/>
      <c r="S3" s="1257"/>
      <c r="T3" s="1257"/>
      <c r="U3" s="1254"/>
      <c r="V3" s="1255"/>
    </row>
    <row r="4" spans="1:22" ht="36" x14ac:dyDescent="0.25">
      <c r="A4" s="1278"/>
      <c r="B4" s="1305"/>
      <c r="C4" s="1275"/>
      <c r="D4" s="1306"/>
      <c r="E4" s="1275"/>
      <c r="F4" s="1275"/>
      <c r="G4" s="1275"/>
      <c r="H4" s="1276"/>
      <c r="I4" s="1275"/>
      <c r="J4" s="1277"/>
      <c r="K4" s="1285" t="str">
        <f>[5]OUTT!$B$2</f>
        <v>Producto Interno Bruto a Precios de Mercado (Empalme de Bases 1970, 1986, 1993 y 2004)</v>
      </c>
      <c r="L4" s="1286"/>
      <c r="M4" s="1287"/>
      <c r="N4" s="1288"/>
      <c r="O4" s="1288"/>
      <c r="P4" s="1288"/>
      <c r="Q4" s="1288"/>
      <c r="R4" s="1258"/>
      <c r="S4" s="1259"/>
      <c r="T4" s="1259"/>
      <c r="U4" s="1245"/>
      <c r="V4" s="1246"/>
    </row>
    <row r="5" spans="1:22" x14ac:dyDescent="0.25">
      <c r="A5" s="1278"/>
      <c r="B5" s="1308"/>
      <c r="C5" s="1290"/>
      <c r="D5" s="1309"/>
      <c r="E5" s="1290"/>
      <c r="F5" s="1290"/>
      <c r="G5" s="1290"/>
      <c r="H5" s="1289"/>
      <c r="I5" s="1290"/>
      <c r="J5" s="1291"/>
      <c r="K5" s="1281"/>
      <c r="L5" s="1282"/>
      <c r="M5" s="1283"/>
      <c r="N5" s="1282"/>
      <c r="O5" s="1290"/>
      <c r="P5" s="1515" t="s">
        <v>65</v>
      </c>
      <c r="Q5" s="1516"/>
      <c r="R5" s="1260"/>
      <c r="S5" s="1270"/>
      <c r="T5" s="1519" t="s">
        <v>65</v>
      </c>
      <c r="U5" s="1247"/>
      <c r="V5" s="1248"/>
    </row>
    <row r="6" spans="1:22" x14ac:dyDescent="0.25">
      <c r="A6" s="1278"/>
      <c r="B6" s="1308"/>
      <c r="C6" s="1290"/>
      <c r="D6" s="1309"/>
      <c r="E6" s="1290"/>
      <c r="F6" s="1290"/>
      <c r="G6" s="1290"/>
      <c r="H6" s="1289"/>
      <c r="I6" s="1290"/>
      <c r="J6" s="1291"/>
      <c r="K6" s="1281"/>
      <c r="L6" s="1282"/>
      <c r="M6" s="1283"/>
      <c r="N6" s="1278"/>
      <c r="O6" s="1278"/>
      <c r="P6" s="1517"/>
      <c r="Q6" s="1518"/>
      <c r="R6" s="1260"/>
      <c r="S6" s="1271"/>
      <c r="T6" s="1520"/>
      <c r="U6" s="955"/>
      <c r="V6" s="1249"/>
    </row>
    <row r="7" spans="1:22" ht="18" customHeight="1" x14ac:dyDescent="0.25">
      <c r="A7" s="1282"/>
      <c r="B7" s="1531" t="str">
        <f>OUTM!$B$9</f>
        <v>Miles de vehículos</v>
      </c>
      <c r="C7" s="1533" t="str">
        <f>OUTM!$C$9</f>
        <v>Miles de vehículos</v>
      </c>
      <c r="D7" s="1535" t="str">
        <f>OUTM!$D$9</f>
        <v>Número de Maquinarias</v>
      </c>
      <c r="E7" s="1525" t="s">
        <v>61</v>
      </c>
      <c r="F7" s="1526"/>
      <c r="G7" s="1527"/>
      <c r="H7" s="1526" t="s">
        <v>0</v>
      </c>
      <c r="I7" s="1526"/>
      <c r="J7" s="1548"/>
      <c r="K7" s="1542">
        <f>[5]OUTT!$B$7</f>
        <v>0</v>
      </c>
      <c r="L7" s="1543"/>
      <c r="M7" s="1544"/>
      <c r="N7" s="1542">
        <f>[5]OUTT!$B$7</f>
        <v>0</v>
      </c>
      <c r="O7" s="1556"/>
      <c r="P7" s="1526" t="s">
        <v>22</v>
      </c>
      <c r="Q7" s="1548"/>
      <c r="R7" s="1558">
        <f>K7</f>
        <v>0</v>
      </c>
      <c r="S7" s="1559"/>
      <c r="T7" s="1540" t="s">
        <v>22</v>
      </c>
      <c r="U7" s="1521" t="s">
        <v>275</v>
      </c>
      <c r="V7" s="1523" t="s">
        <v>276</v>
      </c>
    </row>
    <row r="8" spans="1:22" ht="18" customHeight="1" x14ac:dyDescent="0.25">
      <c r="A8" s="1284"/>
      <c r="B8" s="1532"/>
      <c r="C8" s="1534"/>
      <c r="D8" s="1536"/>
      <c r="E8" s="1528"/>
      <c r="F8" s="1529"/>
      <c r="G8" s="1530"/>
      <c r="H8" s="1529"/>
      <c r="I8" s="1529"/>
      <c r="J8" s="1549"/>
      <c r="K8" s="1545"/>
      <c r="L8" s="1546"/>
      <c r="M8" s="1547"/>
      <c r="N8" s="1545"/>
      <c r="O8" s="1557"/>
      <c r="P8" s="1529"/>
      <c r="Q8" s="1549"/>
      <c r="R8" s="1560"/>
      <c r="S8" s="1561"/>
      <c r="T8" s="1541"/>
      <c r="U8" s="1522"/>
      <c r="V8" s="1524"/>
    </row>
    <row r="9" spans="1:22" ht="26.4" x14ac:dyDescent="0.25">
      <c r="A9" s="1274"/>
      <c r="B9" s="1275"/>
      <c r="C9" s="1275"/>
      <c r="D9" s="1275"/>
      <c r="E9" s="1305"/>
      <c r="F9" s="1275"/>
      <c r="G9" s="1275"/>
      <c r="H9" s="1292"/>
      <c r="I9" s="1275"/>
      <c r="J9" s="1277"/>
      <c r="K9" s="1313"/>
      <c r="L9" s="1314" t="s">
        <v>63</v>
      </c>
      <c r="M9" s="1291"/>
      <c r="N9" s="1275"/>
      <c r="O9" s="1275"/>
      <c r="P9" s="1315"/>
      <c r="Q9" s="1275"/>
      <c r="R9" s="1316"/>
      <c r="S9" s="1317" t="str">
        <f>[1]OUTM!$C$6</f>
        <v>Índice Base 2004=100</v>
      </c>
      <c r="T9" s="1257"/>
      <c r="U9" s="955"/>
      <c r="V9" s="1249"/>
    </row>
    <row r="10" spans="1:22" ht="24.9" customHeight="1" thickBot="1" x14ac:dyDescent="0.3">
      <c r="A10" s="1318" t="s">
        <v>17</v>
      </c>
      <c r="B10" s="1293" t="str">
        <f>OUTM!$B10</f>
        <v>REGVN</v>
      </c>
      <c r="C10" s="1293" t="str">
        <f>OUTM!$C10</f>
        <v>REGVU</v>
      </c>
      <c r="D10" s="1293" t="str">
        <f>OUTM!D10</f>
        <v>REMAQN</v>
      </c>
      <c r="E10" s="1294" t="str">
        <f>B10&amp;"-LN"</f>
        <v>REGVN-LN</v>
      </c>
      <c r="F10" s="1295" t="str">
        <f>C10&amp;"-LN"</f>
        <v>REGVU-LN</v>
      </c>
      <c r="G10" s="1296" t="str">
        <f>D10&amp;"-LN"</f>
        <v>REMAQN-LN</v>
      </c>
      <c r="H10" s="1297" t="str">
        <f>B10&amp;"-LND"</f>
        <v>REGVN-LND</v>
      </c>
      <c r="I10" s="1296" t="str">
        <f>C10&amp;"-LND"</f>
        <v>REGVU-LND</v>
      </c>
      <c r="J10" s="1298" t="str">
        <f>D10&amp;"-LND"</f>
        <v>REMAQN-LND</v>
      </c>
      <c r="K10" s="1299" t="str">
        <f>[5]OUTT!$B$10</f>
        <v>PIB</v>
      </c>
      <c r="L10" s="1300" t="str">
        <f>[5]OUTT!$C$10</f>
        <v>PIB-LN</v>
      </c>
      <c r="M10" s="1301" t="str">
        <f>[5]OUTT!$D$10</f>
        <v>PIB-LND</v>
      </c>
      <c r="N10" s="1302" t="str">
        <f>REGV!$O10</f>
        <v>REGVN-THP</v>
      </c>
      <c r="O10" s="1303" t="str">
        <f>REGV!AP10</f>
        <v>REGVU-THP</v>
      </c>
      <c r="P10" s="1304" t="str">
        <f>"DTHP-"&amp;B10</f>
        <v>DTHP-REGVN</v>
      </c>
      <c r="Q10" s="1303" t="str">
        <f>"DTHP-"&amp;C10</f>
        <v>DTHP-REGVU</v>
      </c>
      <c r="R10" s="1261" t="str">
        <f>K10</f>
        <v>PIB</v>
      </c>
      <c r="S10" s="1272" t="str">
        <f>[5]OUTT!$N10</f>
        <v>TCT-PIBPC-THP</v>
      </c>
      <c r="T10" s="1269" t="str">
        <f>"DTHP-"&amp;R10</f>
        <v>DTHP-PIB</v>
      </c>
      <c r="U10" s="1250" t="str">
        <f>[1]OUTT!$R10</f>
        <v>Reces. Argentina</v>
      </c>
      <c r="V10" s="1251" t="str">
        <f>[1]OUTT!$S10</f>
        <v>Desac. Argentina</v>
      </c>
    </row>
    <row r="11" spans="1:22" x14ac:dyDescent="0.25">
      <c r="A11" s="44">
        <v>1994.1</v>
      </c>
      <c r="B11" s="91">
        <f>SUMIF(OUTM!$J$10:$J$420,$A11,OUTM!$B$10:$B$420)</f>
        <v>112.84215597124913</v>
      </c>
      <c r="C11" s="92">
        <f>SUMIF(OUTM!$J$10:$J$420,$A11,OUTM!$C$10:$C$420)</f>
        <v>176.56406629200896</v>
      </c>
      <c r="D11" s="830"/>
      <c r="E11" s="106">
        <f t="shared" ref="E11:E42" si="0">LN(B11)</f>
        <v>4.7259899923962285</v>
      </c>
      <c r="F11" s="58">
        <f t="shared" ref="F11:F42" si="1">LN(C11)</f>
        <v>5.1736837923358001</v>
      </c>
      <c r="G11" s="830"/>
      <c r="H11" s="107"/>
      <c r="I11" s="832"/>
      <c r="J11" s="109"/>
      <c r="K11" s="111">
        <f>[5]OUTT!$B127</f>
        <v>447288.36257337319</v>
      </c>
      <c r="L11" s="1268">
        <f t="shared" ref="L11:L42" si="2">LN(K11)</f>
        <v>13.010958772032128</v>
      </c>
      <c r="M11" s="109"/>
      <c r="N11" s="1267">
        <f>SUMIF(OUTM!$J$10:$J$420,$A11,REGV!$O$10:$O$420)</f>
        <v>116.4243301966761</v>
      </c>
      <c r="O11" s="1266">
        <f>SUMIF(OUTM!$J$10:$J$420,$A11,REGV!$AP$10:$AP$420)</f>
        <v>159.20566633380301</v>
      </c>
      <c r="P11" s="1262">
        <f t="shared" ref="P11:P42" si="3">B11/N11-1</f>
        <v>-3.0768261405288655E-2</v>
      </c>
      <c r="Q11" s="1263">
        <f t="shared" ref="Q11:Q42" si="4">C11/O11-1</f>
        <v>0.10903129491516328</v>
      </c>
      <c r="R11" s="1264">
        <f>K11</f>
        <v>447288.36257337319</v>
      </c>
      <c r="S11" s="1273" t="e">
        <f>[5]OUTT!$N127</f>
        <v>#NAME?</v>
      </c>
      <c r="T11" s="1263" t="e">
        <f>R11/S11-1</f>
        <v>#NAME?</v>
      </c>
      <c r="U11" s="1252">
        <f>[1]OUTT!$R107</f>
        <v>0</v>
      </c>
      <c r="V11" s="1253">
        <f>[1]OUTT!$S107</f>
        <v>0</v>
      </c>
    </row>
    <row r="12" spans="1:22" x14ac:dyDescent="0.25">
      <c r="A12" s="44">
        <v>1994.2</v>
      </c>
      <c r="B12" s="93">
        <f>SUMIF(OUTM!$J$10:$J$420,$A12,OUTM!$B$10:$B$420)</f>
        <v>122.38071523576885</v>
      </c>
      <c r="C12" s="94">
        <f>SUMIF(OUTM!$J$10:$J$420,$A12,OUTM!$C$10:$C$420)</f>
        <v>165.88450960858762</v>
      </c>
      <c r="D12" s="830"/>
      <c r="E12" s="106">
        <f t="shared" si="0"/>
        <v>4.8071368024017653</v>
      </c>
      <c r="F12" s="58">
        <f t="shared" si="1"/>
        <v>5.1112918209779492</v>
      </c>
      <c r="G12" s="830"/>
      <c r="H12" s="834">
        <f t="shared" ref="H12:H43" si="5">E12-E11</f>
        <v>8.1146810005536807E-2</v>
      </c>
      <c r="I12" s="831">
        <f t="shared" ref="I12:I43" si="6">F12-F11</f>
        <v>-6.2391971357850906E-2</v>
      </c>
      <c r="J12" s="110"/>
      <c r="K12" s="112">
        <f>[5]OUTT!$B128</f>
        <v>453115.12648064125</v>
      </c>
      <c r="L12" s="1268">
        <f t="shared" si="2"/>
        <v>13.023901514517847</v>
      </c>
      <c r="M12" s="110">
        <f t="shared" ref="M12:M43" si="7">L12-L11</f>
        <v>1.2942742485719805E-2</v>
      </c>
      <c r="N12" s="1265">
        <f>SUMIF(OUTM!$J$10:$J$420,$A12,REGV!$O$10:$O$420)</f>
        <v>115.14345486931549</v>
      </c>
      <c r="O12" s="1266">
        <f>SUMIF(OUTM!$J$10:$J$420,$A12,REGV!$AP$10:$AP$420)</f>
        <v>160.90013575341948</v>
      </c>
      <c r="P12" s="1262">
        <f t="shared" si="3"/>
        <v>6.2854292279725721E-2</v>
      </c>
      <c r="Q12" s="1263">
        <f t="shared" si="4"/>
        <v>3.0978058730831259E-2</v>
      </c>
      <c r="R12" s="1264">
        <f t="shared" ref="R12:R74" si="8">K12</f>
        <v>453115.12648064125</v>
      </c>
      <c r="S12" s="1273" t="e">
        <f>[5]OUTT!$N128</f>
        <v>#NAME?</v>
      </c>
      <c r="T12" s="1263" t="e">
        <f t="shared" ref="T12:T60" si="9">R12/S12-1</f>
        <v>#NAME?</v>
      </c>
      <c r="U12" s="1252">
        <f>[1]OUTT!$R108</f>
        <v>0</v>
      </c>
      <c r="V12" s="1253">
        <f>[1]OUTT!$S108</f>
        <v>0</v>
      </c>
    </row>
    <row r="13" spans="1:22" x14ac:dyDescent="0.25">
      <c r="A13" s="44">
        <v>1994.3</v>
      </c>
      <c r="B13" s="93">
        <f>SUMIF(OUTM!$J$10:$J$420,$A13,OUTM!$B$10:$B$420)</f>
        <v>130.68628600536442</v>
      </c>
      <c r="C13" s="94">
        <f>SUMIF(OUTM!$J$10:$J$420,$A13,OUTM!$C$10:$C$420)</f>
        <v>162.38263594847865</v>
      </c>
      <c r="D13" s="830"/>
      <c r="E13" s="106">
        <f t="shared" si="0"/>
        <v>4.8727996878515079</v>
      </c>
      <c r="F13" s="58">
        <f t="shared" si="1"/>
        <v>5.0899555005115511</v>
      </c>
      <c r="G13" s="830"/>
      <c r="H13" s="108">
        <f t="shared" si="5"/>
        <v>6.5662885449742525E-2</v>
      </c>
      <c r="I13" s="831">
        <f t="shared" si="6"/>
        <v>-2.1336320466398107E-2</v>
      </c>
      <c r="J13" s="110"/>
      <c r="K13" s="112">
        <f>[5]OUTT!$B129</f>
        <v>455820.23681096267</v>
      </c>
      <c r="L13" s="1268">
        <f t="shared" si="2"/>
        <v>13.029853793252551</v>
      </c>
      <c r="M13" s="110">
        <f t="shared" si="7"/>
        <v>5.9522787347034978E-3</v>
      </c>
      <c r="N13" s="1265">
        <f>SUMIF(OUTM!$J$10:$J$420,$A13,REGV!$O$10:$O$420)</f>
        <v>113.86152070812048</v>
      </c>
      <c r="O13" s="1266">
        <f>SUMIF(OUTM!$J$10:$J$420,$A13,REGV!$AP$10:$AP$420)</f>
        <v>162.60312849125978</v>
      </c>
      <c r="P13" s="1262">
        <f t="shared" si="3"/>
        <v>0.14776515536248258</v>
      </c>
      <c r="Q13" s="1263">
        <f t="shared" si="4"/>
        <v>-1.3560166082104974E-3</v>
      </c>
      <c r="R13" s="1264">
        <f t="shared" si="8"/>
        <v>455820.23681096267</v>
      </c>
      <c r="S13" s="1273" t="e">
        <f>[5]OUTT!$N129</f>
        <v>#NAME?</v>
      </c>
      <c r="T13" s="1263" t="e">
        <f t="shared" si="9"/>
        <v>#NAME?</v>
      </c>
      <c r="U13" s="1252">
        <f>[1]OUTT!$R109</f>
        <v>0</v>
      </c>
      <c r="V13" s="1253">
        <f>[1]OUTT!$S109</f>
        <v>1</v>
      </c>
    </row>
    <row r="14" spans="1:22" x14ac:dyDescent="0.25">
      <c r="A14" s="44">
        <v>1994.4</v>
      </c>
      <c r="B14" s="93">
        <f>SUMIF(OUTM!$J$10:$J$420,$A14,OUTM!$B$10:$B$420)</f>
        <v>123.88212736038776</v>
      </c>
      <c r="C14" s="94">
        <f>SUMIF(OUTM!$J$10:$J$420,$A14,OUTM!$C$10:$C$420)</f>
        <v>166.05132207092728</v>
      </c>
      <c r="D14" s="830"/>
      <c r="E14" s="106">
        <f t="shared" si="0"/>
        <v>4.8193305277085026</v>
      </c>
      <c r="F14" s="58">
        <f t="shared" si="1"/>
        <v>5.1122969096755968</v>
      </c>
      <c r="G14" s="830"/>
      <c r="H14" s="108">
        <f t="shared" si="5"/>
        <v>-5.346916014300529E-2</v>
      </c>
      <c r="I14" s="831">
        <f t="shared" si="6"/>
        <v>2.23414091640457E-2</v>
      </c>
      <c r="J14" s="110"/>
      <c r="K14" s="112">
        <f>[5]OUTT!$B130</f>
        <v>460351.18930708314</v>
      </c>
      <c r="L14" s="1268">
        <f t="shared" si="2"/>
        <v>13.039744932197141</v>
      </c>
      <c r="M14" s="110">
        <f t="shared" si="7"/>
        <v>9.891138944590594E-3</v>
      </c>
      <c r="N14" s="1265">
        <f>SUMIF(OUTM!$J$10:$J$420,$A14,REGV!$O$10:$O$420)</f>
        <v>112.58076010410113</v>
      </c>
      <c r="O14" s="1266">
        <f>SUMIF(OUTM!$J$10:$J$420,$A14,REGV!$AP$10:$AP$420)</f>
        <v>164.32364564314426</v>
      </c>
      <c r="P14" s="1262">
        <f t="shared" si="3"/>
        <v>0.10038453502922251</v>
      </c>
      <c r="Q14" s="1263">
        <f t="shared" si="4"/>
        <v>1.0513863790089895E-2</v>
      </c>
      <c r="R14" s="1264">
        <f t="shared" si="8"/>
        <v>460351.18930708314</v>
      </c>
      <c r="S14" s="1273" t="e">
        <f>[5]OUTT!$N130</f>
        <v>#NAME?</v>
      </c>
      <c r="T14" s="1263" t="e">
        <f t="shared" si="9"/>
        <v>#NAME?</v>
      </c>
      <c r="U14" s="1252">
        <f>[1]OUTT!$R110</f>
        <v>1</v>
      </c>
      <c r="V14" s="1253">
        <f>[1]OUTT!$S110</f>
        <v>1</v>
      </c>
    </row>
    <row r="15" spans="1:22" x14ac:dyDescent="0.25">
      <c r="A15" s="44">
        <v>1995.1</v>
      </c>
      <c r="B15" s="93">
        <f>SUMIF(OUTM!$J$10:$J$420,$A15,OUTM!$B$10:$B$420)</f>
        <v>117.08414167335661</v>
      </c>
      <c r="C15" s="94">
        <f>SUMIF(OUTM!$J$10:$J$420,$A15,OUTM!$C$10:$C$420)</f>
        <v>151.58964755464197</v>
      </c>
      <c r="D15" s="830"/>
      <c r="E15" s="106">
        <f t="shared" si="0"/>
        <v>4.7628928359277429</v>
      </c>
      <c r="F15" s="58">
        <f t="shared" si="1"/>
        <v>5.0211771829784064</v>
      </c>
      <c r="G15" s="830"/>
      <c r="H15" s="108">
        <f t="shared" si="5"/>
        <v>-5.6437691780759636E-2</v>
      </c>
      <c r="I15" s="831">
        <f t="shared" si="6"/>
        <v>-9.1119726697190373E-2</v>
      </c>
      <c r="J15" s="110"/>
      <c r="K15" s="112">
        <f>[5]OUTT!$B131</f>
        <v>453392.58356517693</v>
      </c>
      <c r="L15" s="1268">
        <f t="shared" si="2"/>
        <v>13.024513659544581</v>
      </c>
      <c r="M15" s="110">
        <f t="shared" si="7"/>
        <v>-1.5231272652560079E-2</v>
      </c>
      <c r="N15" s="1265">
        <f>SUMIF(OUTM!$J$10:$J$420,$A15,REGV!$O$10:$O$420)</f>
        <v>111.30944901292199</v>
      </c>
      <c r="O15" s="1266">
        <f>SUMIF(OUTM!$J$10:$J$420,$A15,REGV!$AP$10:$AP$420)</f>
        <v>166.07114402561123</v>
      </c>
      <c r="P15" s="1262">
        <f t="shared" si="3"/>
        <v>5.187962667719459E-2</v>
      </c>
      <c r="Q15" s="1263">
        <f t="shared" si="4"/>
        <v>-8.7200558266377404E-2</v>
      </c>
      <c r="R15" s="1264">
        <f t="shared" si="8"/>
        <v>453392.58356517693</v>
      </c>
      <c r="S15" s="1273" t="e">
        <f>[5]OUTT!$N131</f>
        <v>#NAME?</v>
      </c>
      <c r="T15" s="1263" t="e">
        <f t="shared" si="9"/>
        <v>#NAME?</v>
      </c>
      <c r="U15" s="1252">
        <f>[1]OUTT!$R111</f>
        <v>1</v>
      </c>
      <c r="V15" s="1253">
        <f>[1]OUTT!$S111</f>
        <v>1</v>
      </c>
    </row>
    <row r="16" spans="1:22" x14ac:dyDescent="0.25">
      <c r="A16" s="44">
        <v>1995.2</v>
      </c>
      <c r="B16" s="93">
        <f>SUMIF(OUTM!$J$10:$J$420,$A16,OUTM!$B$10:$B$420)</f>
        <v>96.772526012111229</v>
      </c>
      <c r="C16" s="94">
        <f>SUMIF(OUTM!$J$10:$J$420,$A16,OUTM!$C$10:$C$420)</f>
        <v>143.48066651177635</v>
      </c>
      <c r="D16" s="830"/>
      <c r="E16" s="106">
        <f t="shared" si="0"/>
        <v>4.5723631318084577</v>
      </c>
      <c r="F16" s="58">
        <f t="shared" si="1"/>
        <v>4.9662002979820929</v>
      </c>
      <c r="G16" s="830"/>
      <c r="H16" s="108">
        <f t="shared" si="5"/>
        <v>-0.19052970411928527</v>
      </c>
      <c r="I16" s="831">
        <f t="shared" si="6"/>
        <v>-5.497688499631348E-2</v>
      </c>
      <c r="J16" s="110"/>
      <c r="K16" s="112">
        <f>[5]OUTT!$B132</f>
        <v>436880.00760526757</v>
      </c>
      <c r="L16" s="1268">
        <f t="shared" si="2"/>
        <v>12.987413854234173</v>
      </c>
      <c r="M16" s="110">
        <f t="shared" si="7"/>
        <v>-3.7099805310408129E-2</v>
      </c>
      <c r="N16" s="1265">
        <f>SUMIF(OUTM!$J$10:$J$420,$A16,REGV!$O$10:$O$420)</f>
        <v>110.06076102587562</v>
      </c>
      <c r="O16" s="1266">
        <f>SUMIF(OUTM!$J$10:$J$420,$A16,REGV!$AP$10:$AP$420)</f>
        <v>167.85448106671282</v>
      </c>
      <c r="P16" s="1262">
        <f t="shared" si="3"/>
        <v>-0.12073544549306081</v>
      </c>
      <c r="Q16" s="1263">
        <f t="shared" si="4"/>
        <v>-0.145208006363853</v>
      </c>
      <c r="R16" s="1264">
        <f t="shared" si="8"/>
        <v>436880.00760526757</v>
      </c>
      <c r="S16" s="1273" t="e">
        <f>[5]OUTT!$N132</f>
        <v>#NAME?</v>
      </c>
      <c r="T16" s="1263" t="e">
        <f t="shared" si="9"/>
        <v>#NAME?</v>
      </c>
      <c r="U16" s="1252">
        <f>[1]OUTT!$R112</f>
        <v>1</v>
      </c>
      <c r="V16" s="1253">
        <f>[1]OUTT!$S112</f>
        <v>1</v>
      </c>
    </row>
    <row r="17" spans="1:22" x14ac:dyDescent="0.25">
      <c r="A17" s="44">
        <v>1995.3</v>
      </c>
      <c r="B17" s="93">
        <f>SUMIF(OUTM!$J$10:$J$420,$A17,OUTM!$B$10:$B$420)</f>
        <v>84.340349956539626</v>
      </c>
      <c r="C17" s="94">
        <f>SUMIF(OUTM!$J$10:$J$420,$A17,OUTM!$C$10:$C$420)</f>
        <v>146.39250768657575</v>
      </c>
      <c r="D17" s="830"/>
      <c r="E17" s="106">
        <f t="shared" si="0"/>
        <v>4.4348603976640808</v>
      </c>
      <c r="F17" s="58">
        <f t="shared" si="1"/>
        <v>4.9862914232133599</v>
      </c>
      <c r="G17" s="830"/>
      <c r="H17" s="108">
        <f t="shared" si="5"/>
        <v>-0.13750273414437686</v>
      </c>
      <c r="I17" s="831">
        <f t="shared" si="6"/>
        <v>2.0091125231266993E-2</v>
      </c>
      <c r="J17" s="110"/>
      <c r="K17" s="112">
        <f>[5]OUTT!$B133</f>
        <v>432814.53015267081</v>
      </c>
      <c r="L17" s="1268">
        <f t="shared" si="2"/>
        <v>12.978064578392344</v>
      </c>
      <c r="M17" s="110">
        <f t="shared" si="7"/>
        <v>-9.3492758418296518E-3</v>
      </c>
      <c r="N17" s="1265">
        <f>SUMIF(OUTM!$J$10:$J$420,$A17,REGV!$O$10:$O$420)</f>
        <v>108.84925666820378</v>
      </c>
      <c r="O17" s="1266">
        <f>SUMIF(OUTM!$J$10:$J$420,$A17,REGV!$AP$10:$AP$420)</f>
        <v>169.67708390205468</v>
      </c>
      <c r="P17" s="1262">
        <f t="shared" si="3"/>
        <v>-0.22516374904031389</v>
      </c>
      <c r="Q17" s="1263">
        <f t="shared" si="4"/>
        <v>-0.13722876230546155</v>
      </c>
      <c r="R17" s="1264">
        <f t="shared" si="8"/>
        <v>432814.53015267081</v>
      </c>
      <c r="S17" s="1273" t="e">
        <f>[5]OUTT!$N133</f>
        <v>#NAME?</v>
      </c>
      <c r="T17" s="1263" t="e">
        <f t="shared" si="9"/>
        <v>#NAME?</v>
      </c>
      <c r="U17" s="1252">
        <f>[1]OUTT!$R113</f>
        <v>1</v>
      </c>
      <c r="V17" s="1253">
        <f>[1]OUTT!$S113</f>
        <v>1</v>
      </c>
    </row>
    <row r="18" spans="1:22" x14ac:dyDescent="0.25">
      <c r="A18" s="44">
        <v>1995.4</v>
      </c>
      <c r="B18" s="93">
        <f>SUMIF(OUTM!$J$10:$J$420,$A18,OUTM!$B$10:$B$420)</f>
        <v>82.554309458614711</v>
      </c>
      <c r="C18" s="94">
        <f>SUMIF(OUTM!$J$10:$J$420,$A18,OUTM!$C$10:$C$420)</f>
        <v>155.41450916286828</v>
      </c>
      <c r="D18" s="830"/>
      <c r="E18" s="106">
        <f t="shared" si="0"/>
        <v>4.4134563732266177</v>
      </c>
      <c r="F18" s="58">
        <f t="shared" si="1"/>
        <v>5.0460958001315852</v>
      </c>
      <c r="G18" s="830"/>
      <c r="H18" s="108">
        <f t="shared" si="5"/>
        <v>-2.1404024437463143E-2</v>
      </c>
      <c r="I18" s="831">
        <f t="shared" si="6"/>
        <v>5.9804376918225266E-2</v>
      </c>
      <c r="J18" s="110"/>
      <c r="K18" s="112">
        <f>[5]OUTT!$B134</f>
        <v>437794.24749007833</v>
      </c>
      <c r="L18" s="1268">
        <f t="shared" si="2"/>
        <v>12.989504324400468</v>
      </c>
      <c r="M18" s="110">
        <f t="shared" si="7"/>
        <v>1.1439746008123919E-2</v>
      </c>
      <c r="N18" s="1265">
        <f>SUMIF(OUTM!$J$10:$J$420,$A18,REGV!$O$10:$O$420)</f>
        <v>107.68439091680699</v>
      </c>
      <c r="O18" s="1266">
        <f>SUMIF(OUTM!$J$10:$J$420,$A18,REGV!$AP$10:$AP$420)</f>
        <v>171.53291471753087</v>
      </c>
      <c r="P18" s="1262">
        <f t="shared" si="3"/>
        <v>-0.23336791195305973</v>
      </c>
      <c r="Q18" s="1263">
        <f t="shared" si="4"/>
        <v>-9.3966837683632454E-2</v>
      </c>
      <c r="R18" s="1264">
        <f t="shared" si="8"/>
        <v>437794.24749007833</v>
      </c>
      <c r="S18" s="1273" t="e">
        <f>[5]OUTT!$N134</f>
        <v>#NAME?</v>
      </c>
      <c r="T18" s="1263" t="e">
        <f t="shared" si="9"/>
        <v>#NAME?</v>
      </c>
      <c r="U18" s="1252">
        <f>[1]OUTT!$R114</f>
        <v>0</v>
      </c>
      <c r="V18" s="1253">
        <f>[1]OUTT!$S114</f>
        <v>1</v>
      </c>
    </row>
    <row r="19" spans="1:22" x14ac:dyDescent="0.25">
      <c r="A19" s="44">
        <v>1996.1</v>
      </c>
      <c r="B19" s="93">
        <f>SUMIF(OUTM!$J$10:$J$420,$A19,OUTM!$B$10:$B$420)</f>
        <v>86.486900608128792</v>
      </c>
      <c r="C19" s="94">
        <f>SUMIF(OUTM!$J$10:$J$420,$A19,OUTM!$C$10:$C$420)</f>
        <v>169.84355944318574</v>
      </c>
      <c r="D19" s="830"/>
      <c r="E19" s="106">
        <f t="shared" si="0"/>
        <v>4.4599929644136189</v>
      </c>
      <c r="F19" s="58">
        <f t="shared" si="1"/>
        <v>5.1348777748013097</v>
      </c>
      <c r="G19" s="830"/>
      <c r="H19" s="108">
        <f t="shared" si="5"/>
        <v>4.6536591187001264E-2</v>
      </c>
      <c r="I19" s="831">
        <f t="shared" si="6"/>
        <v>8.8781974669724484E-2</v>
      </c>
      <c r="J19" s="110"/>
      <c r="K19" s="112">
        <f>[5]OUTT!$B135</f>
        <v>451252.1276285621</v>
      </c>
      <c r="L19" s="1268">
        <f t="shared" si="2"/>
        <v>13.019781503584454</v>
      </c>
      <c r="M19" s="110">
        <f t="shared" si="7"/>
        <v>3.0277179183986647E-2</v>
      </c>
      <c r="N19" s="1265">
        <f>SUMIF(OUTM!$J$10:$J$420,$A19,REGV!$O$10:$O$420)</f>
        <v>106.56600547205196</v>
      </c>
      <c r="O19" s="1266">
        <f>SUMIF(OUTM!$J$10:$J$420,$A19,REGV!$AP$10:$AP$420)</f>
        <v>173.40636077060196</v>
      </c>
      <c r="P19" s="1262">
        <f t="shared" si="3"/>
        <v>-0.18841941926019845</v>
      </c>
      <c r="Q19" s="1263">
        <f t="shared" si="4"/>
        <v>-2.0545966777593794E-2</v>
      </c>
      <c r="R19" s="1264">
        <f t="shared" si="8"/>
        <v>451252.1276285621</v>
      </c>
      <c r="S19" s="1273" t="e">
        <f>[5]OUTT!$N135</f>
        <v>#NAME?</v>
      </c>
      <c r="T19" s="1263" t="e">
        <f t="shared" si="9"/>
        <v>#NAME?</v>
      </c>
      <c r="U19" s="1252">
        <f>[1]OUTT!$R115</f>
        <v>0</v>
      </c>
      <c r="V19" s="1253">
        <f>[1]OUTT!$S115</f>
        <v>0</v>
      </c>
    </row>
    <row r="20" spans="1:22" x14ac:dyDescent="0.25">
      <c r="A20" s="44">
        <v>1996.2</v>
      </c>
      <c r="B20" s="93">
        <f>SUMIF(OUTM!$J$10:$J$420,$A20,OUTM!$B$10:$B$420)</f>
        <v>94.02229685899789</v>
      </c>
      <c r="C20" s="94">
        <f>SUMIF(OUTM!$J$10:$J$420,$A20,OUTM!$C$10:$C$420)</f>
        <v>172.88293592501253</v>
      </c>
      <c r="D20" s="830"/>
      <c r="E20" s="106">
        <f t="shared" si="0"/>
        <v>4.5435319547700201</v>
      </c>
      <c r="F20" s="58">
        <f t="shared" si="1"/>
        <v>5.1526146944989728</v>
      </c>
      <c r="G20" s="830"/>
      <c r="H20" s="108">
        <f t="shared" si="5"/>
        <v>8.3538990356401222E-2</v>
      </c>
      <c r="I20" s="831">
        <f t="shared" si="6"/>
        <v>1.7736919697663112E-2</v>
      </c>
      <c r="J20" s="110"/>
      <c r="K20" s="112">
        <f>[5]OUTT!$B136</f>
        <v>459104.61794535583</v>
      </c>
      <c r="L20" s="1268">
        <f t="shared" si="2"/>
        <v>13.037033388878417</v>
      </c>
      <c r="M20" s="110">
        <f t="shared" si="7"/>
        <v>1.7251885293962488E-2</v>
      </c>
      <c r="N20" s="1265">
        <f>SUMIF(OUTM!$J$10:$J$420,$A20,REGV!$O$10:$O$420)</f>
        <v>105.48371621877997</v>
      </c>
      <c r="O20" s="1266">
        <f>SUMIF(OUTM!$J$10:$J$420,$A20,REGV!$AP$10:$AP$420)</f>
        <v>175.27534909757284</v>
      </c>
      <c r="P20" s="1262">
        <f t="shared" si="3"/>
        <v>-0.10865581694154924</v>
      </c>
      <c r="Q20" s="1263">
        <f t="shared" si="4"/>
        <v>-1.3649456040897623E-2</v>
      </c>
      <c r="R20" s="1264">
        <f t="shared" si="8"/>
        <v>459104.61794535583</v>
      </c>
      <c r="S20" s="1273" t="e">
        <f>[5]OUTT!$N136</f>
        <v>#NAME?</v>
      </c>
      <c r="T20" s="1263" t="e">
        <f t="shared" si="9"/>
        <v>#NAME?</v>
      </c>
      <c r="U20" s="1252">
        <f>[1]OUTT!$R116</f>
        <v>0</v>
      </c>
      <c r="V20" s="1253">
        <f>[1]OUTT!$S116</f>
        <v>0</v>
      </c>
    </row>
    <row r="21" spans="1:22" x14ac:dyDescent="0.25">
      <c r="A21" s="44">
        <v>1996.3</v>
      </c>
      <c r="B21" s="93">
        <f>SUMIF(OUTM!$J$10:$J$420,$A21,OUTM!$B$10:$B$420)</f>
        <v>90.593950025182124</v>
      </c>
      <c r="C21" s="94">
        <f>SUMIF(OUTM!$J$10:$J$420,$A21,OUTM!$C$10:$C$420)</f>
        <v>167.71898505938594</v>
      </c>
      <c r="D21" s="830"/>
      <c r="E21" s="106">
        <f t="shared" si="0"/>
        <v>4.5063874340552719</v>
      </c>
      <c r="F21" s="58">
        <f t="shared" si="1"/>
        <v>5.1222898708854085</v>
      </c>
      <c r="G21" s="830"/>
      <c r="H21" s="108">
        <f t="shared" si="5"/>
        <v>-3.7144520714748275E-2</v>
      </c>
      <c r="I21" s="831">
        <f t="shared" si="6"/>
        <v>-3.0324823613564256E-2</v>
      </c>
      <c r="J21" s="110"/>
      <c r="K21" s="112">
        <f>[5]OUTT!$B137</f>
        <v>468926.48093908461</v>
      </c>
      <c r="L21" s="1268">
        <f t="shared" si="2"/>
        <v>13.058201278081224</v>
      </c>
      <c r="M21" s="110">
        <f t="shared" si="7"/>
        <v>2.1167889202807544E-2</v>
      </c>
      <c r="N21" s="1265">
        <f>SUMIF(OUTM!$J$10:$J$420,$A21,REGV!$O$10:$O$420)</f>
        <v>104.41897328982074</v>
      </c>
      <c r="O21" s="1266">
        <f>SUMIF(OUTM!$J$10:$J$420,$A21,REGV!$AP$10:$AP$420)</f>
        <v>177.11549893206106</v>
      </c>
      <c r="P21" s="1262">
        <f t="shared" si="3"/>
        <v>-0.13239953266219617</v>
      </c>
      <c r="Q21" s="1263">
        <f t="shared" si="4"/>
        <v>-5.3053029968198828E-2</v>
      </c>
      <c r="R21" s="1264">
        <f t="shared" si="8"/>
        <v>468926.48093908461</v>
      </c>
      <c r="S21" s="1273" t="e">
        <f>[5]OUTT!$N137</f>
        <v>#NAME?</v>
      </c>
      <c r="T21" s="1263" t="e">
        <f t="shared" si="9"/>
        <v>#NAME?</v>
      </c>
      <c r="U21" s="1252">
        <f>[1]OUTT!$R117</f>
        <v>0</v>
      </c>
      <c r="V21" s="1253">
        <f>[1]OUTT!$S117</f>
        <v>0</v>
      </c>
    </row>
    <row r="22" spans="1:22" x14ac:dyDescent="0.25">
      <c r="A22" s="44">
        <v>1996.4</v>
      </c>
      <c r="B22" s="93">
        <f>SUMIF(OUTM!$J$10:$J$420,$A22,OUTM!$B$10:$B$420)</f>
        <v>93.436697489608477</v>
      </c>
      <c r="C22" s="94">
        <f>SUMIF(OUTM!$J$10:$J$420,$A22,OUTM!$C$10:$C$420)</f>
        <v>163.03754061185572</v>
      </c>
      <c r="D22" s="830"/>
      <c r="E22" s="106">
        <f t="shared" si="0"/>
        <v>4.5372841748081463</v>
      </c>
      <c r="F22" s="58">
        <f t="shared" si="1"/>
        <v>5.093980484791552</v>
      </c>
      <c r="G22" s="830"/>
      <c r="H22" s="108">
        <f t="shared" si="5"/>
        <v>3.0896740752874408E-2</v>
      </c>
      <c r="I22" s="831">
        <f t="shared" si="6"/>
        <v>-2.8309386093856581E-2</v>
      </c>
      <c r="J22" s="110"/>
      <c r="K22" s="112">
        <f>[5]OUTT!$B138</f>
        <v>478339.83471993316</v>
      </c>
      <c r="L22" s="1268">
        <f t="shared" si="2"/>
        <v>13.078076710164371</v>
      </c>
      <c r="M22" s="110">
        <f t="shared" si="7"/>
        <v>1.9875432083146904E-2</v>
      </c>
      <c r="N22" s="1265">
        <f>SUMIF(OUTM!$J$10:$J$420,$A22,REGV!$O$10:$O$420)</f>
        <v>103.34764509122036</v>
      </c>
      <c r="O22" s="1266">
        <f>SUMIF(OUTM!$J$10:$J$420,$A22,REGV!$AP$10:$AP$420)</f>
        <v>178.90080710187146</v>
      </c>
      <c r="P22" s="1262">
        <f t="shared" si="3"/>
        <v>-9.5899114032680033E-2</v>
      </c>
      <c r="Q22" s="1263">
        <f t="shared" si="4"/>
        <v>-8.8670737415861511E-2</v>
      </c>
      <c r="R22" s="1264">
        <f t="shared" si="8"/>
        <v>478339.83471993316</v>
      </c>
      <c r="S22" s="1273" t="e">
        <f>[5]OUTT!$N138</f>
        <v>#NAME?</v>
      </c>
      <c r="T22" s="1263" t="e">
        <f t="shared" si="9"/>
        <v>#NAME?</v>
      </c>
      <c r="U22" s="1252">
        <f>[1]OUTT!$R118</f>
        <v>0</v>
      </c>
      <c r="V22" s="1253">
        <f>[1]OUTT!$S118</f>
        <v>0</v>
      </c>
    </row>
    <row r="23" spans="1:22" x14ac:dyDescent="0.25">
      <c r="A23" s="44">
        <v>1997.1</v>
      </c>
      <c r="B23" s="93">
        <f>SUMIF(OUTM!$J$10:$J$420,$A23,OUTM!$B$10:$B$420)</f>
        <v>96.012232667724419</v>
      </c>
      <c r="C23" s="94">
        <f>SUMIF(OUTM!$J$10:$J$420,$A23,OUTM!$C$10:$C$420)</f>
        <v>183.41394777048976</v>
      </c>
      <c r="D23" s="830"/>
      <c r="E23" s="106">
        <f t="shared" si="0"/>
        <v>4.5644756069722652</v>
      </c>
      <c r="F23" s="58">
        <f t="shared" si="1"/>
        <v>5.2117456080238096</v>
      </c>
      <c r="G23" s="830"/>
      <c r="H23" s="108">
        <f t="shared" si="5"/>
        <v>2.7191432164118901E-2</v>
      </c>
      <c r="I23" s="831">
        <f t="shared" si="6"/>
        <v>0.11776512323225763</v>
      </c>
      <c r="J23" s="110"/>
      <c r="K23" s="112">
        <f>[5]OUTT!$B139</f>
        <v>489076.97174099484</v>
      </c>
      <c r="L23" s="1268">
        <f t="shared" si="2"/>
        <v>13.100275162493221</v>
      </c>
      <c r="M23" s="110">
        <f t="shared" si="7"/>
        <v>2.2198452328849427E-2</v>
      </c>
      <c r="N23" s="1265">
        <f>SUMIF(OUTM!$J$10:$J$420,$A23,REGV!$O$10:$O$420)</f>
        <v>102.24026382020887</v>
      </c>
      <c r="O23" s="1266">
        <f>SUMIF(OUTM!$J$10:$J$420,$A23,REGV!$AP$10:$AP$420)</f>
        <v>180.60135611385667</v>
      </c>
      <c r="P23" s="1262">
        <f t="shared" si="3"/>
        <v>-6.0915640470534549E-2</v>
      </c>
      <c r="Q23" s="1263">
        <f t="shared" si="4"/>
        <v>1.5573480272539797E-2</v>
      </c>
      <c r="R23" s="1264">
        <f t="shared" si="8"/>
        <v>489076.97174099484</v>
      </c>
      <c r="S23" s="1273" t="e">
        <f>[5]OUTT!$N139</f>
        <v>#NAME?</v>
      </c>
      <c r="T23" s="1263" t="e">
        <f t="shared" si="9"/>
        <v>#NAME?</v>
      </c>
      <c r="U23" s="1252">
        <f>[1]OUTT!$R119</f>
        <v>0</v>
      </c>
      <c r="V23" s="1253">
        <f>[1]OUTT!$S119</f>
        <v>0</v>
      </c>
    </row>
    <row r="24" spans="1:22" x14ac:dyDescent="0.25">
      <c r="A24" s="44">
        <v>1997.2</v>
      </c>
      <c r="B24" s="93">
        <f>SUMIF(OUTM!$J$10:$J$420,$A24,OUTM!$B$10:$B$420)</f>
        <v>106.23155394013858</v>
      </c>
      <c r="C24" s="94">
        <f>SUMIF(OUTM!$J$10:$J$420,$A24,OUTM!$C$10:$C$420)</f>
        <v>193.0950456309883</v>
      </c>
      <c r="D24" s="830"/>
      <c r="E24" s="106">
        <f t="shared" si="0"/>
        <v>4.6656211827574037</v>
      </c>
      <c r="F24" s="58">
        <f t="shared" si="1"/>
        <v>5.2631825320933503</v>
      </c>
      <c r="G24" s="830"/>
      <c r="H24" s="108">
        <f t="shared" si="5"/>
        <v>0.1011455757851385</v>
      </c>
      <c r="I24" s="831">
        <f t="shared" si="6"/>
        <v>5.1436924069540702E-2</v>
      </c>
      <c r="J24" s="110"/>
      <c r="K24" s="112">
        <f>[5]OUTT!$B140</f>
        <v>495349.8029675858</v>
      </c>
      <c r="L24" s="1268">
        <f t="shared" si="2"/>
        <v>13.113019464637063</v>
      </c>
      <c r="M24" s="110">
        <f t="shared" si="7"/>
        <v>1.2744302143842035E-2</v>
      </c>
      <c r="N24" s="1265">
        <f>SUMIF(OUTM!$J$10:$J$420,$A24,REGV!$O$10:$O$420)</f>
        <v>101.06309527672144</v>
      </c>
      <c r="O24" s="1266">
        <f>SUMIF(OUTM!$J$10:$J$420,$A24,REGV!$AP$10:$AP$420)</f>
        <v>182.18247889169027</v>
      </c>
      <c r="P24" s="1262">
        <f t="shared" si="3"/>
        <v>5.1140910035115672E-2</v>
      </c>
      <c r="Q24" s="1263">
        <f t="shared" si="4"/>
        <v>5.989910119614561E-2</v>
      </c>
      <c r="R24" s="1264">
        <f t="shared" si="8"/>
        <v>495349.8029675858</v>
      </c>
      <c r="S24" s="1273" t="e">
        <f>[5]OUTT!$N140</f>
        <v>#NAME?</v>
      </c>
      <c r="T24" s="1263" t="e">
        <f t="shared" si="9"/>
        <v>#NAME?</v>
      </c>
      <c r="U24" s="1252">
        <f>[1]OUTT!$R120</f>
        <v>0</v>
      </c>
      <c r="V24" s="1253">
        <f>[1]OUTT!$S120</f>
        <v>0</v>
      </c>
    </row>
    <row r="25" spans="1:22" x14ac:dyDescent="0.25">
      <c r="A25" s="44">
        <v>1997.3</v>
      </c>
      <c r="B25" s="93">
        <f>SUMIF(OUTM!$J$10:$J$420,$A25,OUTM!$B$10:$B$420)</f>
        <v>112.64999879210332</v>
      </c>
      <c r="C25" s="94">
        <f>SUMIF(OUTM!$J$10:$J$420,$A25,OUTM!$C$10:$C$420)</f>
        <v>193.8801451993061</v>
      </c>
      <c r="D25" s="830"/>
      <c r="E25" s="106">
        <f t="shared" si="0"/>
        <v>4.7242856561556907</v>
      </c>
      <c r="F25" s="58">
        <f t="shared" si="1"/>
        <v>5.2672401598901715</v>
      </c>
      <c r="G25" s="830"/>
      <c r="H25" s="108">
        <f t="shared" si="5"/>
        <v>5.8664473398287065E-2</v>
      </c>
      <c r="I25" s="831">
        <f t="shared" si="6"/>
        <v>4.0576277968211727E-3</v>
      </c>
      <c r="J25" s="110"/>
      <c r="K25" s="112">
        <f>[5]OUTT!$B141</f>
        <v>508525.1412587231</v>
      </c>
      <c r="L25" s="1268">
        <f t="shared" si="2"/>
        <v>13.139269935251924</v>
      </c>
      <c r="M25" s="110">
        <f t="shared" si="7"/>
        <v>2.6250470614861854E-2</v>
      </c>
      <c r="N25" s="1265">
        <f>SUMIF(OUTM!$J$10:$J$420,$A25,REGV!$O$10:$O$420)</f>
        <v>99.780349609243004</v>
      </c>
      <c r="O25" s="1266">
        <f>SUMIF(OUTM!$J$10:$J$420,$A25,REGV!$AP$10:$AP$420)</f>
        <v>183.60983300568248</v>
      </c>
      <c r="P25" s="1262">
        <f t="shared" si="3"/>
        <v>0.12897979645551527</v>
      </c>
      <c r="Q25" s="1263">
        <f t="shared" si="4"/>
        <v>5.5935523852395086E-2</v>
      </c>
      <c r="R25" s="1264">
        <f t="shared" si="8"/>
        <v>508525.1412587231</v>
      </c>
      <c r="S25" s="1273" t="e">
        <f>[5]OUTT!$N141</f>
        <v>#NAME?</v>
      </c>
      <c r="T25" s="1263" t="e">
        <f t="shared" si="9"/>
        <v>#NAME?</v>
      </c>
      <c r="U25" s="1252">
        <f>[1]OUTT!$R121</f>
        <v>0</v>
      </c>
      <c r="V25" s="1253">
        <f>[1]OUTT!$S121</f>
        <v>0</v>
      </c>
    </row>
    <row r="26" spans="1:22" x14ac:dyDescent="0.25">
      <c r="A26" s="44">
        <v>1997.4</v>
      </c>
      <c r="B26" s="93">
        <f>SUMIF(OUTM!$J$10:$J$420,$A26,OUTM!$B$10:$B$420)</f>
        <v>114.245456150216</v>
      </c>
      <c r="C26" s="94">
        <f>SUMIF(OUTM!$J$10:$J$420,$A26,OUTM!$C$10:$C$420)</f>
        <v>212.61198679528411</v>
      </c>
      <c r="D26" s="830"/>
      <c r="E26" s="106">
        <f t="shared" si="0"/>
        <v>4.7383492578693396</v>
      </c>
      <c r="F26" s="58">
        <f t="shared" si="1"/>
        <v>5.3594688462341766</v>
      </c>
      <c r="G26" s="830"/>
      <c r="H26" s="108">
        <f t="shared" si="5"/>
        <v>1.4063601713648843E-2</v>
      </c>
      <c r="I26" s="831">
        <f t="shared" si="6"/>
        <v>9.2228686344005162E-2</v>
      </c>
      <c r="J26" s="110"/>
      <c r="K26" s="112">
        <f>[5]OUTT!$B142</f>
        <v>515288.13853143348</v>
      </c>
      <c r="L26" s="1268">
        <f t="shared" si="2"/>
        <v>13.15248151548246</v>
      </c>
      <c r="M26" s="110">
        <f t="shared" si="7"/>
        <v>1.3211580230535702E-2</v>
      </c>
      <c r="N26" s="1265">
        <f>SUMIF(OUTM!$J$10:$J$420,$A26,REGV!$O$10:$O$420)</f>
        <v>98.358107846274365</v>
      </c>
      <c r="O26" s="1266">
        <f>SUMIF(OUTM!$J$10:$J$420,$A26,REGV!$AP$10:$AP$420)</f>
        <v>184.85298323214874</v>
      </c>
      <c r="P26" s="1262">
        <f t="shared" si="3"/>
        <v>0.1615255585108677</v>
      </c>
      <c r="Q26" s="1263">
        <f t="shared" si="4"/>
        <v>0.15016800420404386</v>
      </c>
      <c r="R26" s="1264">
        <f t="shared" si="8"/>
        <v>515288.13853143348</v>
      </c>
      <c r="S26" s="1273" t="e">
        <f>[5]OUTT!$N142</f>
        <v>#NAME?</v>
      </c>
      <c r="T26" s="1263" t="e">
        <f t="shared" si="9"/>
        <v>#NAME?</v>
      </c>
      <c r="U26" s="1252">
        <f>[1]OUTT!$R122</f>
        <v>0</v>
      </c>
      <c r="V26" s="1253">
        <f>[1]OUTT!$S122</f>
        <v>0</v>
      </c>
    </row>
    <row r="27" spans="1:22" x14ac:dyDescent="0.25">
      <c r="A27" s="44">
        <v>1998.1</v>
      </c>
      <c r="B27" s="93">
        <f>SUMIF(OUTM!$J$10:$J$420,$A27,OUTM!$B$10:$B$420)</f>
        <v>127.30721398833302</v>
      </c>
      <c r="C27" s="94">
        <f>SUMIF(OUTM!$J$10:$J$420,$A27,OUTM!$C$10:$C$420)</f>
        <v>211.08282568769602</v>
      </c>
      <c r="D27" s="830"/>
      <c r="E27" s="106">
        <f t="shared" si="0"/>
        <v>4.8466031731512267</v>
      </c>
      <c r="F27" s="58">
        <f t="shared" si="1"/>
        <v>5.3522505952571127</v>
      </c>
      <c r="G27" s="830"/>
      <c r="H27" s="108">
        <f t="shared" si="5"/>
        <v>0.1082539152818871</v>
      </c>
      <c r="I27" s="831">
        <f t="shared" si="6"/>
        <v>-7.2182509770639669E-3</v>
      </c>
      <c r="J27" s="110"/>
      <c r="K27" s="112">
        <f>[5]OUTT!$B143</f>
        <v>518999.744524704</v>
      </c>
      <c r="L27" s="1268">
        <f t="shared" si="2"/>
        <v>13.159658669902633</v>
      </c>
      <c r="M27" s="110">
        <f t="shared" si="7"/>
        <v>7.1771544201730819E-3</v>
      </c>
      <c r="N27" s="1265">
        <f>SUMIF(OUTM!$J$10:$J$420,$A27,REGV!$O$10:$O$420)</f>
        <v>96.767548977838317</v>
      </c>
      <c r="O27" s="1266">
        <f>SUMIF(OUTM!$J$10:$J$420,$A27,REGV!$AP$10:$AP$420)</f>
        <v>185.88744636845485</v>
      </c>
      <c r="P27" s="1262">
        <f t="shared" si="3"/>
        <v>0.3155982075921846</v>
      </c>
      <c r="Q27" s="1263">
        <f t="shared" si="4"/>
        <v>0.13554104815287205</v>
      </c>
      <c r="R27" s="1264">
        <f t="shared" si="8"/>
        <v>518999.744524704</v>
      </c>
      <c r="S27" s="1273" t="e">
        <f>[5]OUTT!$N143</f>
        <v>#NAME?</v>
      </c>
      <c r="T27" s="1263" t="e">
        <f t="shared" si="9"/>
        <v>#NAME?</v>
      </c>
      <c r="U27" s="1252">
        <f>[1]OUTT!$R123</f>
        <v>0</v>
      </c>
      <c r="V27" s="1253">
        <f>[1]OUTT!$S123</f>
        <v>0</v>
      </c>
    </row>
    <row r="28" spans="1:22" x14ac:dyDescent="0.25">
      <c r="A28" s="44">
        <v>1998.2</v>
      </c>
      <c r="B28" s="93">
        <f>SUMIF(OUTM!$J$10:$J$420,$A28,OUTM!$B$10:$B$420)</f>
        <v>130.15574535352565</v>
      </c>
      <c r="C28" s="94">
        <f>SUMIF(OUTM!$J$10:$J$420,$A28,OUTM!$C$10:$C$420)</f>
        <v>206.7249586675851</v>
      </c>
      <c r="D28" s="830"/>
      <c r="E28" s="106">
        <f t="shared" si="0"/>
        <v>4.8687317745578831</v>
      </c>
      <c r="F28" s="58">
        <f t="shared" si="1"/>
        <v>5.3313892076690887</v>
      </c>
      <c r="G28" s="830"/>
      <c r="H28" s="108">
        <f t="shared" si="5"/>
        <v>2.2128601406656401E-2</v>
      </c>
      <c r="I28" s="831">
        <f t="shared" si="6"/>
        <v>-2.0861387588023916E-2</v>
      </c>
      <c r="J28" s="110"/>
      <c r="K28" s="112">
        <f>[5]OUTT!$B144</f>
        <v>528094.34868252894</v>
      </c>
      <c r="L28" s="1268">
        <f t="shared" si="2"/>
        <v>13.177030237411728</v>
      </c>
      <c r="M28" s="110">
        <f t="shared" si="7"/>
        <v>1.7371567509094632E-2</v>
      </c>
      <c r="N28" s="1265">
        <f>SUMIF(OUTM!$J$10:$J$420,$A28,REGV!$O$10:$O$420)</f>
        <v>94.987469565158932</v>
      </c>
      <c r="O28" s="1266">
        <f>SUMIF(OUTM!$J$10:$J$420,$A28,REGV!$AP$10:$AP$420)</f>
        <v>186.69891413562334</v>
      </c>
      <c r="P28" s="1262">
        <f t="shared" si="3"/>
        <v>0.37024121128147525</v>
      </c>
      <c r="Q28" s="1263">
        <f t="shared" si="4"/>
        <v>0.10726385112992287</v>
      </c>
      <c r="R28" s="1264">
        <f t="shared" si="8"/>
        <v>528094.34868252894</v>
      </c>
      <c r="S28" s="1273" t="e">
        <f>[5]OUTT!$N144</f>
        <v>#NAME?</v>
      </c>
      <c r="T28" s="1263" t="e">
        <f t="shared" si="9"/>
        <v>#NAME?</v>
      </c>
      <c r="U28" s="1252">
        <f>[1]OUTT!$R124</f>
        <v>0</v>
      </c>
      <c r="V28" s="1253">
        <f>[1]OUTT!$S124</f>
        <v>0</v>
      </c>
    </row>
    <row r="29" spans="1:22" x14ac:dyDescent="0.25">
      <c r="A29" s="44">
        <v>1998.3</v>
      </c>
      <c r="B29" s="93">
        <f>SUMIF(OUTM!$J$10:$J$420,$A29,OUTM!$B$10:$B$420)</f>
        <v>120.25837655848174</v>
      </c>
      <c r="C29" s="94">
        <f>SUMIF(OUTM!$J$10:$J$420,$A29,OUTM!$C$10:$C$420)</f>
        <v>202.36155955591414</v>
      </c>
      <c r="D29" s="830"/>
      <c r="E29" s="106">
        <f t="shared" si="0"/>
        <v>4.7896425660897517</v>
      </c>
      <c r="F29" s="58">
        <f t="shared" si="1"/>
        <v>5.3100559962329097</v>
      </c>
      <c r="G29" s="830"/>
      <c r="H29" s="108">
        <f t="shared" si="5"/>
        <v>-7.9089208468131389E-2</v>
      </c>
      <c r="I29" s="831">
        <f t="shared" si="6"/>
        <v>-2.1333211436179056E-2</v>
      </c>
      <c r="J29" s="110"/>
      <c r="K29" s="112">
        <f>[5]OUTT!$B145</f>
        <v>525376.72117408714</v>
      </c>
      <c r="L29" s="1268">
        <f t="shared" si="2"/>
        <v>13.171870848388822</v>
      </c>
      <c r="M29" s="110">
        <f t="shared" si="7"/>
        <v>-5.1593890229053585E-3</v>
      </c>
      <c r="N29" s="1265">
        <f>SUMIF(OUTM!$J$10:$J$420,$A29,REGV!$O$10:$O$420)</f>
        <v>93.008753433156613</v>
      </c>
      <c r="O29" s="1266">
        <f>SUMIF(OUTM!$J$10:$J$420,$A29,REGV!$AP$10:$AP$420)</f>
        <v>187.28345362097045</v>
      </c>
      <c r="P29" s="1262">
        <f t="shared" si="3"/>
        <v>0.2929791242166131</v>
      </c>
      <c r="Q29" s="1263">
        <f t="shared" si="4"/>
        <v>8.0509546590587622E-2</v>
      </c>
      <c r="R29" s="1264">
        <f t="shared" si="8"/>
        <v>525376.72117408714</v>
      </c>
      <c r="S29" s="1273" t="e">
        <f>[5]OUTT!$N145</f>
        <v>#NAME?</v>
      </c>
      <c r="T29" s="1263" t="e">
        <f t="shared" si="9"/>
        <v>#NAME?</v>
      </c>
      <c r="U29" s="1252">
        <f>[1]OUTT!$R125</f>
        <v>0</v>
      </c>
      <c r="V29" s="1253">
        <f>[1]OUTT!$S125</f>
        <v>0</v>
      </c>
    </row>
    <row r="30" spans="1:22" x14ac:dyDescent="0.25">
      <c r="A30" s="44">
        <v>1998.4</v>
      </c>
      <c r="B30" s="93">
        <f>SUMIF(OUTM!$J$10:$J$420,$A30,OUTM!$B$10:$B$420)</f>
        <v>101.24299449722093</v>
      </c>
      <c r="C30" s="94">
        <f>SUMIF(OUTM!$J$10:$J$420,$A30,OUTM!$C$10:$C$420)</f>
        <v>188.92837077167923</v>
      </c>
      <c r="D30" s="830"/>
      <c r="E30" s="106">
        <f t="shared" si="0"/>
        <v>4.617523513441995</v>
      </c>
      <c r="F30" s="58">
        <f t="shared" si="1"/>
        <v>5.2413679525985089</v>
      </c>
      <c r="G30" s="830"/>
      <c r="H30" s="108">
        <f t="shared" si="5"/>
        <v>-0.17211905264775673</v>
      </c>
      <c r="I30" s="831">
        <f t="shared" si="6"/>
        <v>-6.8688043634400842E-2</v>
      </c>
      <c r="J30" s="110"/>
      <c r="K30" s="112">
        <f>[5]OUTT!$B146</f>
        <v>513335.17091164488</v>
      </c>
      <c r="L30" s="1268">
        <f t="shared" si="2"/>
        <v>13.148684265413305</v>
      </c>
      <c r="M30" s="110">
        <f t="shared" si="7"/>
        <v>-2.3186582975517567E-2</v>
      </c>
      <c r="N30" s="1265">
        <f>SUMIF(OUTM!$J$10:$J$420,$A30,REGV!$O$10:$O$420)</f>
        <v>90.836332394373159</v>
      </c>
      <c r="O30" s="1266">
        <f>SUMIF(OUTM!$J$10:$J$420,$A30,REGV!$AP$10:$AP$420)</f>
        <v>187.64570709598118</v>
      </c>
      <c r="P30" s="1262">
        <f t="shared" si="3"/>
        <v>0.11456497448252789</v>
      </c>
      <c r="Q30" s="1263">
        <f t="shared" si="4"/>
        <v>6.8355609917680749E-3</v>
      </c>
      <c r="R30" s="1264">
        <f t="shared" si="8"/>
        <v>513335.17091164488</v>
      </c>
      <c r="S30" s="1273" t="e">
        <f>[5]OUTT!$N146</f>
        <v>#NAME?</v>
      </c>
      <c r="T30" s="1263" t="e">
        <f t="shared" si="9"/>
        <v>#NAME?</v>
      </c>
      <c r="U30" s="1252">
        <f>[1]OUTT!$R126</f>
        <v>1</v>
      </c>
      <c r="V30" s="1253">
        <f>[1]OUTT!$S126</f>
        <v>0</v>
      </c>
    </row>
    <row r="31" spans="1:22" x14ac:dyDescent="0.25">
      <c r="A31" s="44">
        <v>1999.1</v>
      </c>
      <c r="B31" s="93">
        <f>SUMIF(OUTM!$J$10:$J$420,$A31,OUTM!$B$10:$B$420)</f>
        <v>98.552643264207205</v>
      </c>
      <c r="C31" s="94">
        <f>SUMIF(OUTM!$J$10:$J$420,$A31,OUTM!$C$10:$C$420)</f>
        <v>188.30626042431587</v>
      </c>
      <c r="D31" s="830"/>
      <c r="E31" s="106">
        <f t="shared" si="0"/>
        <v>4.5905908547936516</v>
      </c>
      <c r="F31" s="58">
        <f t="shared" si="1"/>
        <v>5.2380696821859312</v>
      </c>
      <c r="G31" s="830"/>
      <c r="H31" s="108">
        <f t="shared" si="5"/>
        <v>-2.6932658648343377E-2</v>
      </c>
      <c r="I31" s="831">
        <f t="shared" si="6"/>
        <v>-3.2982704125776863E-3</v>
      </c>
      <c r="J31" s="110"/>
      <c r="K31" s="112">
        <f>[5]OUTT!$B147</f>
        <v>507588.53193289833</v>
      </c>
      <c r="L31" s="1268">
        <f t="shared" si="2"/>
        <v>13.137426421842363</v>
      </c>
      <c r="M31" s="110">
        <f t="shared" si="7"/>
        <v>-1.1257843570941617E-2</v>
      </c>
      <c r="N31" s="1265">
        <f>SUMIF(OUTM!$J$10:$J$420,$A31,REGV!$O$10:$O$420)</f>
        <v>88.485912622260187</v>
      </c>
      <c r="O31" s="1266">
        <f>SUMIF(OUTM!$J$10:$J$420,$A31,REGV!$AP$10:$AP$420)</f>
        <v>187.79572194321028</v>
      </c>
      <c r="P31" s="1262">
        <f t="shared" si="3"/>
        <v>0.11376647811636587</v>
      </c>
      <c r="Q31" s="1263">
        <f t="shared" si="4"/>
        <v>2.7185841925621013E-3</v>
      </c>
      <c r="R31" s="1264">
        <f t="shared" si="8"/>
        <v>507588.53193289833</v>
      </c>
      <c r="S31" s="1273" t="e">
        <f>[5]OUTT!$N147</f>
        <v>#NAME?</v>
      </c>
      <c r="T31" s="1263" t="e">
        <f t="shared" si="9"/>
        <v>#NAME?</v>
      </c>
      <c r="U31" s="1252">
        <f>[1]OUTT!$R127</f>
        <v>1</v>
      </c>
      <c r="V31" s="1253">
        <f>[1]OUTT!$S127</f>
        <v>0</v>
      </c>
    </row>
    <row r="32" spans="1:22" x14ac:dyDescent="0.25">
      <c r="A32" s="44">
        <v>1999.2</v>
      </c>
      <c r="B32" s="93">
        <f>SUMIF(OUTM!$J$10:$J$420,$A32,OUTM!$B$10:$B$420)</f>
        <v>88.946294681031674</v>
      </c>
      <c r="C32" s="94">
        <f>SUMIF(OUTM!$J$10:$J$420,$A32,OUTM!$C$10:$C$420)</f>
        <v>222.97009138906233</v>
      </c>
      <c r="D32" s="830"/>
      <c r="E32" s="106">
        <f t="shared" si="0"/>
        <v>4.4880327570444445</v>
      </c>
      <c r="F32" s="58">
        <f t="shared" si="1"/>
        <v>5.4070376431337577</v>
      </c>
      <c r="G32" s="830"/>
      <c r="H32" s="108">
        <f t="shared" si="5"/>
        <v>-0.1025580977492071</v>
      </c>
      <c r="I32" s="831">
        <f t="shared" si="6"/>
        <v>0.16896796094782651</v>
      </c>
      <c r="J32" s="110"/>
      <c r="K32" s="112">
        <f>[5]OUTT!$B148</f>
        <v>500116.43534875702</v>
      </c>
      <c r="L32" s="1268">
        <f t="shared" si="2"/>
        <v>13.122596220991671</v>
      </c>
      <c r="M32" s="110">
        <f t="shared" si="7"/>
        <v>-1.4830200850692421E-2</v>
      </c>
      <c r="N32" s="1265">
        <f>SUMIF(OUTM!$J$10:$J$420,$A32,REGV!$O$10:$O$420)</f>
        <v>85.978764302700526</v>
      </c>
      <c r="O32" s="1266">
        <f>SUMIF(OUTM!$J$10:$J$420,$A32,REGV!$AP$10:$AP$420)</f>
        <v>187.74478561691959</v>
      </c>
      <c r="P32" s="1262">
        <f t="shared" si="3"/>
        <v>3.4514689788789354E-2</v>
      </c>
      <c r="Q32" s="1263">
        <f t="shared" si="4"/>
        <v>0.18762335079716985</v>
      </c>
      <c r="R32" s="1264">
        <f t="shared" si="8"/>
        <v>500116.43534875702</v>
      </c>
      <c r="S32" s="1273" t="e">
        <f>[5]OUTT!$N148</f>
        <v>#NAME?</v>
      </c>
      <c r="T32" s="1263" t="e">
        <f t="shared" si="9"/>
        <v>#NAME?</v>
      </c>
      <c r="U32" s="1252">
        <f>[1]OUTT!$R128</f>
        <v>1</v>
      </c>
      <c r="V32" s="1253">
        <f>[1]OUTT!$S128</f>
        <v>0</v>
      </c>
    </row>
    <row r="33" spans="1:22" x14ac:dyDescent="0.25">
      <c r="A33" s="44">
        <v>1999.3</v>
      </c>
      <c r="B33" s="93">
        <f>SUMIF(OUTM!$J$10:$J$420,$A33,OUTM!$B$10:$B$420)</f>
        <v>105.51412957344304</v>
      </c>
      <c r="C33" s="94">
        <f>SUMIF(OUTM!$J$10:$J$420,$A33,OUTM!$C$10:$C$420)</f>
        <v>244.6223402698742</v>
      </c>
      <c r="D33" s="830"/>
      <c r="E33" s="106">
        <f t="shared" si="0"/>
        <v>4.6588448735544477</v>
      </c>
      <c r="F33" s="58">
        <f t="shared" si="1"/>
        <v>5.4997155529739405</v>
      </c>
      <c r="G33" s="830"/>
      <c r="H33" s="108">
        <f t="shared" si="5"/>
        <v>0.17081211651000316</v>
      </c>
      <c r="I33" s="831">
        <f t="shared" si="6"/>
        <v>9.267790984018287E-2</v>
      </c>
      <c r="J33" s="110"/>
      <c r="K33" s="112">
        <f>[5]OUTT!$B149</f>
        <v>499255.35025187326</v>
      </c>
      <c r="L33" s="1268">
        <f t="shared" si="2"/>
        <v>13.120872967799254</v>
      </c>
      <c r="M33" s="110">
        <f t="shared" si="7"/>
        <v>-1.7232531924165073E-3</v>
      </c>
      <c r="N33" s="1265">
        <f>SUMIF(OUTM!$J$10:$J$420,$A33,REGV!$O$10:$O$420)</f>
        <v>83.339693804172086</v>
      </c>
      <c r="O33" s="1266">
        <f>SUMIF(OUTM!$J$10:$J$420,$A33,REGV!$AP$10:$AP$420)</f>
        <v>187.50690191951355</v>
      </c>
      <c r="P33" s="1262">
        <f t="shared" si="3"/>
        <v>0.26607292104258828</v>
      </c>
      <c r="Q33" s="1263">
        <f t="shared" si="4"/>
        <v>0.30460445863948604</v>
      </c>
      <c r="R33" s="1264">
        <f t="shared" si="8"/>
        <v>499255.35025187326</v>
      </c>
      <c r="S33" s="1273" t="e">
        <f>[5]OUTT!$N149</f>
        <v>#NAME?</v>
      </c>
      <c r="T33" s="1263" t="e">
        <f t="shared" si="9"/>
        <v>#NAME?</v>
      </c>
      <c r="U33" s="1252">
        <f>[1]OUTT!$R129</f>
        <v>1</v>
      </c>
      <c r="V33" s="1253">
        <f>[1]OUTT!$S129</f>
        <v>0</v>
      </c>
    </row>
    <row r="34" spans="1:22" x14ac:dyDescent="0.25">
      <c r="A34" s="44">
        <v>1999.4</v>
      </c>
      <c r="B34" s="93">
        <f>SUMIF(OUTM!$J$10:$J$420,$A34,OUTM!$B$10:$B$420)</f>
        <v>112.24984096489069</v>
      </c>
      <c r="C34" s="94">
        <f>SUMIF(OUTM!$J$10:$J$420,$A34,OUTM!$C$10:$C$420)</f>
        <v>247.19744609010579</v>
      </c>
      <c r="D34" s="830"/>
      <c r="E34" s="106">
        <f t="shared" si="0"/>
        <v>4.7207271098275134</v>
      </c>
      <c r="F34" s="58">
        <f t="shared" si="1"/>
        <v>5.5101873941794626</v>
      </c>
      <c r="G34" s="830"/>
      <c r="H34" s="108">
        <f t="shared" si="5"/>
        <v>6.1882236273065772E-2</v>
      </c>
      <c r="I34" s="831">
        <f t="shared" si="6"/>
        <v>1.0471841205522026E-2</v>
      </c>
      <c r="J34" s="110"/>
      <c r="K34" s="112">
        <f>[5]OUTT!$B150</f>
        <v>508978.16126459179</v>
      </c>
      <c r="L34" s="1268">
        <f t="shared" si="2"/>
        <v>13.140160389434588</v>
      </c>
      <c r="M34" s="110">
        <f t="shared" si="7"/>
        <v>1.9287421635333146E-2</v>
      </c>
      <c r="N34" s="1265">
        <f>SUMIF(OUTM!$J$10:$J$420,$A34,REGV!$O$10:$O$420)</f>
        <v>80.59669859678867</v>
      </c>
      <c r="O34" s="1266">
        <f>SUMIF(OUTM!$J$10:$J$420,$A34,REGV!$AP$10:$AP$420)</f>
        <v>187.10985243350729</v>
      </c>
      <c r="P34" s="1262">
        <f t="shared" si="3"/>
        <v>0.39273497449885908</v>
      </c>
      <c r="Q34" s="1263">
        <f t="shared" si="4"/>
        <v>0.32113538050034895</v>
      </c>
      <c r="R34" s="1264">
        <f t="shared" si="8"/>
        <v>508978.16126459179</v>
      </c>
      <c r="S34" s="1273" t="e">
        <f>[5]OUTT!$N150</f>
        <v>#NAME?</v>
      </c>
      <c r="T34" s="1263" t="e">
        <f t="shared" si="9"/>
        <v>#NAME?</v>
      </c>
      <c r="U34" s="1252">
        <f>[1]OUTT!$R130</f>
        <v>1</v>
      </c>
      <c r="V34" s="1253">
        <f>[1]OUTT!$S130</f>
        <v>0</v>
      </c>
    </row>
    <row r="35" spans="1:22" x14ac:dyDescent="0.25">
      <c r="A35" s="44">
        <v>2000.1</v>
      </c>
      <c r="B35" s="93">
        <f>SUMIF(OUTM!$J$10:$J$420,$A35,OUTM!$B$10:$B$420)</f>
        <v>99.023152375852362</v>
      </c>
      <c r="C35" s="94">
        <f>SUMIF(OUTM!$J$10:$J$420,$A35,OUTM!$C$10:$C$420)</f>
        <v>219.79175783644737</v>
      </c>
      <c r="D35" s="830"/>
      <c r="E35" s="106">
        <f t="shared" si="0"/>
        <v>4.5953536851753931</v>
      </c>
      <c r="F35" s="58">
        <f t="shared" si="1"/>
        <v>5.3926805427971338</v>
      </c>
      <c r="G35" s="830"/>
      <c r="H35" s="108">
        <f t="shared" si="5"/>
        <v>-0.12537342465212031</v>
      </c>
      <c r="I35" s="831">
        <f t="shared" si="6"/>
        <v>-0.11750685138232875</v>
      </c>
      <c r="J35" s="110"/>
      <c r="K35" s="112">
        <f>[5]OUTT!$B151</f>
        <v>508009.1333390298</v>
      </c>
      <c r="L35" s="1268">
        <f t="shared" si="2"/>
        <v>13.138254705412837</v>
      </c>
      <c r="M35" s="110">
        <f t="shared" si="7"/>
        <v>-1.9056840217501758E-3</v>
      </c>
      <c r="N35" s="1265">
        <f>SUMIF(OUTM!$J$10:$J$420,$A35,REGV!$O$10:$O$420)</f>
        <v>77.786424412653076</v>
      </c>
      <c r="O35" s="1266">
        <f>SUMIF(OUTM!$J$10:$J$420,$A35,REGV!$AP$10:$AP$420)</f>
        <v>186.60466866262504</v>
      </c>
      <c r="P35" s="1262">
        <f t="shared" si="3"/>
        <v>0.27301329407480557</v>
      </c>
      <c r="Q35" s="1263">
        <f t="shared" si="4"/>
        <v>0.17784704644139149</v>
      </c>
      <c r="R35" s="1264">
        <f t="shared" si="8"/>
        <v>508009.1333390298</v>
      </c>
      <c r="S35" s="1273" t="e">
        <f>[5]OUTT!$N151</f>
        <v>#NAME?</v>
      </c>
      <c r="T35" s="1263" t="e">
        <f t="shared" si="9"/>
        <v>#NAME?</v>
      </c>
      <c r="U35" s="1252">
        <f>[1]OUTT!$R131</f>
        <v>1</v>
      </c>
      <c r="V35" s="1253">
        <f>[1]OUTT!$S131</f>
        <v>0</v>
      </c>
    </row>
    <row r="36" spans="1:22" x14ac:dyDescent="0.25">
      <c r="A36" s="44">
        <v>2000.2</v>
      </c>
      <c r="B36" s="93">
        <f>SUMIF(OUTM!$J$10:$J$420,$A36,OUTM!$B$10:$B$420)</f>
        <v>87.700722767583258</v>
      </c>
      <c r="C36" s="94">
        <f>SUMIF(OUTM!$J$10:$J$420,$A36,OUTM!$C$10:$C$420)</f>
        <v>190.70690526929877</v>
      </c>
      <c r="D36" s="830"/>
      <c r="E36" s="106">
        <f t="shared" si="0"/>
        <v>4.4739301407077265</v>
      </c>
      <c r="F36" s="58">
        <f t="shared" si="1"/>
        <v>5.2507377220677345</v>
      </c>
      <c r="G36" s="830"/>
      <c r="H36" s="108">
        <f t="shared" si="5"/>
        <v>-0.12142354446766657</v>
      </c>
      <c r="I36" s="831">
        <f t="shared" si="6"/>
        <v>-0.14194282072939934</v>
      </c>
      <c r="J36" s="110"/>
      <c r="K36" s="112">
        <f>[5]OUTT!$B152</f>
        <v>498212.04433353257</v>
      </c>
      <c r="L36" s="1268">
        <f t="shared" si="2"/>
        <v>13.118781057217573</v>
      </c>
      <c r="M36" s="110">
        <f t="shared" si="7"/>
        <v>-1.9473648195264204E-2</v>
      </c>
      <c r="N36" s="1265">
        <f>SUMIF(OUTM!$J$10:$J$420,$A36,REGV!$O$10:$O$420)</f>
        <v>74.957428465241151</v>
      </c>
      <c r="O36" s="1266">
        <f>SUMIF(OUTM!$J$10:$J$420,$A36,REGV!$AP$10:$AP$420)</f>
        <v>186.0656475907478</v>
      </c>
      <c r="P36" s="1262">
        <f t="shared" si="3"/>
        <v>0.17000709020122473</v>
      </c>
      <c r="Q36" s="1263">
        <f t="shared" si="4"/>
        <v>2.4944194367137795E-2</v>
      </c>
      <c r="R36" s="1264">
        <f t="shared" si="8"/>
        <v>498212.04433353257</v>
      </c>
      <c r="S36" s="1273" t="e">
        <f>[5]OUTT!$N152</f>
        <v>#NAME?</v>
      </c>
      <c r="T36" s="1263" t="e">
        <f t="shared" si="9"/>
        <v>#NAME?</v>
      </c>
      <c r="U36" s="1252">
        <f>[1]OUTT!$R132</f>
        <v>1</v>
      </c>
      <c r="V36" s="1253">
        <f>[1]OUTT!$S132</f>
        <v>0</v>
      </c>
    </row>
    <row r="37" spans="1:22" x14ac:dyDescent="0.25">
      <c r="A37" s="44">
        <v>2000.3</v>
      </c>
      <c r="B37" s="93">
        <f>SUMIF(OUTM!$J$10:$J$420,$A37,OUTM!$B$10:$B$420)</f>
        <v>81.754109644307235</v>
      </c>
      <c r="C37" s="94">
        <f>SUMIF(OUTM!$J$10:$J$420,$A37,OUTM!$C$10:$C$420)</f>
        <v>182.86073385903876</v>
      </c>
      <c r="D37" s="830"/>
      <c r="E37" s="106">
        <f t="shared" si="0"/>
        <v>4.4037160793922006</v>
      </c>
      <c r="F37" s="58">
        <f t="shared" si="1"/>
        <v>5.2087248459571391</v>
      </c>
      <c r="G37" s="830"/>
      <c r="H37" s="108">
        <f t="shared" si="5"/>
        <v>-7.0214061315525989E-2</v>
      </c>
      <c r="I37" s="831">
        <f t="shared" si="6"/>
        <v>-4.2012876110595343E-2</v>
      </c>
      <c r="J37" s="110"/>
      <c r="K37" s="112">
        <f>[5]OUTT!$B153</f>
        <v>496937.38050159067</v>
      </c>
      <c r="L37" s="1268">
        <f t="shared" si="2"/>
        <v>13.116219302174114</v>
      </c>
      <c r="M37" s="110">
        <f t="shared" si="7"/>
        <v>-2.561755043458902E-3</v>
      </c>
      <c r="N37" s="1265">
        <f>SUMIF(OUTM!$J$10:$J$420,$A37,REGV!$O$10:$O$420)</f>
        <v>72.16727047550728</v>
      </c>
      <c r="O37" s="1266">
        <f>SUMIF(OUTM!$J$10:$J$420,$A37,REGV!$AP$10:$AP$420)</f>
        <v>185.58085639489786</v>
      </c>
      <c r="P37" s="1262">
        <f t="shared" si="3"/>
        <v>0.1328419255104516</v>
      </c>
      <c r="Q37" s="1263">
        <f t="shared" si="4"/>
        <v>-1.4657344451902699E-2</v>
      </c>
      <c r="R37" s="1264">
        <f t="shared" si="8"/>
        <v>496937.38050159067</v>
      </c>
      <c r="S37" s="1273" t="e">
        <f>[5]OUTT!$N153</f>
        <v>#NAME?</v>
      </c>
      <c r="T37" s="1263" t="e">
        <f t="shared" si="9"/>
        <v>#NAME?</v>
      </c>
      <c r="U37" s="1252">
        <f>[1]OUTT!$R133</f>
        <v>1</v>
      </c>
      <c r="V37" s="1253">
        <f>[1]OUTT!$S133</f>
        <v>0</v>
      </c>
    </row>
    <row r="38" spans="1:22" x14ac:dyDescent="0.25">
      <c r="A38" s="44">
        <v>2000.4</v>
      </c>
      <c r="B38" s="93">
        <f>SUMIF(OUTM!$J$10:$J$420,$A38,OUTM!$B$10:$B$420)</f>
        <v>78.555526278133812</v>
      </c>
      <c r="C38" s="94">
        <f>SUMIF(OUTM!$J$10:$J$420,$A38,OUTM!$C$10:$C$420)</f>
        <v>174.72130630892161</v>
      </c>
      <c r="D38" s="830"/>
      <c r="E38" s="106">
        <f t="shared" si="0"/>
        <v>4.3638057158632604</v>
      </c>
      <c r="F38" s="58">
        <f t="shared" si="1"/>
        <v>5.1631921691135361</v>
      </c>
      <c r="G38" s="830"/>
      <c r="H38" s="108">
        <f t="shared" si="5"/>
        <v>-3.9910363528940174E-2</v>
      </c>
      <c r="I38" s="831">
        <f t="shared" si="6"/>
        <v>-4.553267684360307E-2</v>
      </c>
      <c r="J38" s="110"/>
      <c r="K38" s="112">
        <f>[5]OUTT!$B154</f>
        <v>499911.57617562346</v>
      </c>
      <c r="L38" s="1268">
        <f t="shared" si="2"/>
        <v>13.122186514116187</v>
      </c>
      <c r="M38" s="110">
        <f t="shared" si="7"/>
        <v>5.9672119420728365E-3</v>
      </c>
      <c r="N38" s="1265">
        <f>SUMIF(OUTM!$J$10:$J$420,$A38,REGV!$O$10:$O$420)</f>
        <v>69.479319565720232</v>
      </c>
      <c r="O38" s="1266">
        <f>SUMIF(OUTM!$J$10:$J$420,$A38,REGV!$AP$10:$AP$420)</f>
        <v>185.24215392439947</v>
      </c>
      <c r="P38" s="1262">
        <f t="shared" si="3"/>
        <v>0.13063177315414598</v>
      </c>
      <c r="Q38" s="1263">
        <f t="shared" si="4"/>
        <v>-5.6795105177688709E-2</v>
      </c>
      <c r="R38" s="1264">
        <f t="shared" si="8"/>
        <v>499911.57617562346</v>
      </c>
      <c r="S38" s="1273" t="e">
        <f>[5]OUTT!$N154</f>
        <v>#NAME?</v>
      </c>
      <c r="T38" s="1263" t="e">
        <f t="shared" si="9"/>
        <v>#NAME?</v>
      </c>
      <c r="U38" s="1252">
        <f>[1]OUTT!$R134</f>
        <v>1</v>
      </c>
      <c r="V38" s="1253">
        <f>[1]OUTT!$S134</f>
        <v>0</v>
      </c>
    </row>
    <row r="39" spans="1:22" x14ac:dyDescent="0.25">
      <c r="A39" s="44">
        <v>2001.1</v>
      </c>
      <c r="B39" s="93">
        <f>SUMIF(OUTM!$J$10:$J$420,$A39,OUTM!$B$10:$B$420)</f>
        <v>59.534242677804741</v>
      </c>
      <c r="C39" s="94">
        <f>SUMIF(OUTM!$J$10:$J$420,$A39,OUTM!$C$10:$C$420)</f>
        <v>181.62566792134766</v>
      </c>
      <c r="D39" s="830"/>
      <c r="E39" s="106">
        <f t="shared" si="0"/>
        <v>4.0865516542008269</v>
      </c>
      <c r="F39" s="58">
        <f t="shared" si="1"/>
        <v>5.2019477993584138</v>
      </c>
      <c r="G39" s="830"/>
      <c r="H39" s="108">
        <f t="shared" si="5"/>
        <v>-0.27725406166243349</v>
      </c>
      <c r="I39" s="831">
        <f t="shared" si="6"/>
        <v>3.8755630244877715E-2</v>
      </c>
      <c r="J39" s="110"/>
      <c r="K39" s="112">
        <f>[5]OUTT!$B155</f>
        <v>498633.02633715165</v>
      </c>
      <c r="L39" s="1268">
        <f t="shared" si="2"/>
        <v>13.119625686019043</v>
      </c>
      <c r="M39" s="110">
        <f t="shared" si="7"/>
        <v>-2.5608280971436415E-3</v>
      </c>
      <c r="N39" s="1265">
        <f>SUMIF(OUTM!$J$10:$J$420,$A39,REGV!$O$10:$O$420)</f>
        <v>66.961210196997925</v>
      </c>
      <c r="O39" s="1266">
        <f>SUMIF(OUTM!$J$10:$J$420,$A39,REGV!$AP$10:$AP$420)</f>
        <v>185.13969924635143</v>
      </c>
      <c r="P39" s="1262">
        <f t="shared" si="3"/>
        <v>-0.11091447566946988</v>
      </c>
      <c r="Q39" s="1263">
        <f t="shared" si="4"/>
        <v>-1.8980431205777859E-2</v>
      </c>
      <c r="R39" s="1264">
        <f t="shared" si="8"/>
        <v>498633.02633715165</v>
      </c>
      <c r="S39" s="1273" t="e">
        <f>[5]OUTT!$N155</f>
        <v>#NAME?</v>
      </c>
      <c r="T39" s="1263" t="e">
        <f t="shared" si="9"/>
        <v>#NAME?</v>
      </c>
      <c r="U39" s="1252">
        <f>[1]OUTT!$R135</f>
        <v>1</v>
      </c>
      <c r="V39" s="1253">
        <f>[1]OUTT!$S135</f>
        <v>1</v>
      </c>
    </row>
    <row r="40" spans="1:22" x14ac:dyDescent="0.25">
      <c r="A40" s="44">
        <v>2001.2</v>
      </c>
      <c r="B40" s="93">
        <f>SUMIF(OUTM!$J$10:$J$420,$A40,OUTM!$B$10:$B$420)</f>
        <v>52.82603144247399</v>
      </c>
      <c r="C40" s="94">
        <f>SUMIF(OUTM!$J$10:$J$420,$A40,OUTM!$C$10:$C$420)</f>
        <v>166.63420758399405</v>
      </c>
      <c r="D40" s="830"/>
      <c r="E40" s="106">
        <f t="shared" si="0"/>
        <v>3.9670040889617386</v>
      </c>
      <c r="F40" s="58">
        <f t="shared" si="1"/>
        <v>5.115801036290927</v>
      </c>
      <c r="G40" s="830"/>
      <c r="H40" s="108">
        <f t="shared" si="5"/>
        <v>-0.11954756523908827</v>
      </c>
      <c r="I40" s="831">
        <f t="shared" si="6"/>
        <v>-8.6146763067486809E-2</v>
      </c>
      <c r="J40" s="110"/>
      <c r="K40" s="112">
        <f>[5]OUTT!$B156</f>
        <v>492349.69370761793</v>
      </c>
      <c r="L40" s="1268">
        <f t="shared" si="2"/>
        <v>13.106944502572816</v>
      </c>
      <c r="M40" s="110">
        <f t="shared" si="7"/>
        <v>-1.2681183446227706E-2</v>
      </c>
      <c r="N40" s="1265">
        <f>SUMIF(OUTM!$J$10:$J$420,$A40,REGV!$O$10:$O$420)</f>
        <v>64.683199810099438</v>
      </c>
      <c r="O40" s="1266">
        <f>SUMIF(OUTM!$J$10:$J$420,$A40,REGV!$AP$10:$AP$420)</f>
        <v>185.36021811924746</v>
      </c>
      <c r="P40" s="1262">
        <f t="shared" si="3"/>
        <v>-0.18331140701814985</v>
      </c>
      <c r="Q40" s="1263">
        <f t="shared" si="4"/>
        <v>-0.1010249703267313</v>
      </c>
      <c r="R40" s="1264">
        <f t="shared" si="8"/>
        <v>492349.69370761793</v>
      </c>
      <c r="S40" s="1273" t="e">
        <f>[5]OUTT!$N156</f>
        <v>#NAME?</v>
      </c>
      <c r="T40" s="1263" t="e">
        <f t="shared" si="9"/>
        <v>#NAME?</v>
      </c>
      <c r="U40" s="1252">
        <f>[1]OUTT!$R136</f>
        <v>1</v>
      </c>
      <c r="V40" s="1253">
        <f>[1]OUTT!$S136</f>
        <v>1</v>
      </c>
    </row>
    <row r="41" spans="1:22" x14ac:dyDescent="0.25">
      <c r="A41" s="44">
        <v>2001.3</v>
      </c>
      <c r="B41" s="93">
        <f>SUMIF(OUTM!$J$10:$J$420,$A41,OUTM!$B$10:$B$420)</f>
        <v>49.625366653626898</v>
      </c>
      <c r="C41" s="94">
        <f>SUMIF(OUTM!$J$10:$J$420,$A41,OUTM!$C$10:$C$420)</f>
        <v>148.51860410783965</v>
      </c>
      <c r="D41" s="830"/>
      <c r="E41" s="106">
        <f t="shared" si="0"/>
        <v>3.9045021274662441</v>
      </c>
      <c r="F41" s="58">
        <f t="shared" si="1"/>
        <v>5.0007102305833193</v>
      </c>
      <c r="G41" s="830"/>
      <c r="H41" s="108">
        <f t="shared" si="5"/>
        <v>-6.2501961495494474E-2</v>
      </c>
      <c r="I41" s="831">
        <f t="shared" si="6"/>
        <v>-0.11509080570760766</v>
      </c>
      <c r="J41" s="110"/>
      <c r="K41" s="112">
        <f>[5]OUTT!$B157</f>
        <v>473325.70761745481</v>
      </c>
      <c r="L41" s="1268">
        <f t="shared" si="2"/>
        <v>13.067539030112206</v>
      </c>
      <c r="M41" s="110">
        <f t="shared" si="7"/>
        <v>-3.9405472460609658E-2</v>
      </c>
      <c r="N41" s="1265">
        <f>SUMIF(OUTM!$J$10:$J$420,$A41,REGV!$O$10:$O$420)</f>
        <v>62.713428707433309</v>
      </c>
      <c r="O41" s="1266">
        <f>SUMIF(OUTM!$J$10:$J$420,$A41,REGV!$AP$10:$AP$420)</f>
        <v>185.98780978894072</v>
      </c>
      <c r="P41" s="1262">
        <f t="shared" si="3"/>
        <v>-0.20869632427313145</v>
      </c>
      <c r="Q41" s="1263">
        <f t="shared" si="4"/>
        <v>-0.20146054584771544</v>
      </c>
      <c r="R41" s="1264">
        <f t="shared" si="8"/>
        <v>473325.70761745481</v>
      </c>
      <c r="S41" s="1273" t="e">
        <f>[5]OUTT!$N157</f>
        <v>#NAME?</v>
      </c>
      <c r="T41" s="1263" t="e">
        <f t="shared" si="9"/>
        <v>#NAME?</v>
      </c>
      <c r="U41" s="1252">
        <f>[1]OUTT!$R137</f>
        <v>1</v>
      </c>
      <c r="V41" s="1253">
        <f>[1]OUTT!$S137</f>
        <v>1</v>
      </c>
    </row>
    <row r="42" spans="1:22" x14ac:dyDescent="0.25">
      <c r="A42" s="44">
        <v>2001.4</v>
      </c>
      <c r="B42" s="93">
        <f>SUMIF(OUTM!$J$10:$J$420,$A42,OUTM!$B$10:$B$420)</f>
        <v>40.685971754390252</v>
      </c>
      <c r="C42" s="94">
        <f>SUMIF(OUTM!$J$10:$J$420,$A42,OUTM!$C$10:$C$420)</f>
        <v>131.74762170205395</v>
      </c>
      <c r="D42" s="830"/>
      <c r="E42" s="106">
        <f t="shared" si="0"/>
        <v>3.7058833586953908</v>
      </c>
      <c r="F42" s="58">
        <f t="shared" si="1"/>
        <v>4.8808881356612259</v>
      </c>
      <c r="G42" s="830"/>
      <c r="H42" s="108">
        <f t="shared" si="5"/>
        <v>-0.19861876877085338</v>
      </c>
      <c r="I42" s="831">
        <f t="shared" si="6"/>
        <v>-0.11982209492209339</v>
      </c>
      <c r="J42" s="110"/>
      <c r="K42" s="112">
        <f>[5]OUTT!$B158</f>
        <v>448638.29743330483</v>
      </c>
      <c r="L42" s="1268">
        <f t="shared" si="2"/>
        <v>13.013972268430377</v>
      </c>
      <c r="M42" s="110">
        <f t="shared" si="7"/>
        <v>-5.3566761681828723E-2</v>
      </c>
      <c r="N42" s="1265">
        <f>SUMIF(OUTM!$J$10:$J$420,$A42,REGV!$O$10:$O$420)</f>
        <v>61.115233120903923</v>
      </c>
      <c r="O42" s="1266">
        <f>SUMIF(OUTM!$J$10:$J$420,$A42,REGV!$AP$10:$AP$420)</f>
        <v>187.09826355121447</v>
      </c>
      <c r="P42" s="1262">
        <f t="shared" si="3"/>
        <v>-0.33427445700973735</v>
      </c>
      <c r="Q42" s="1263">
        <f t="shared" si="4"/>
        <v>-0.29583728249839891</v>
      </c>
      <c r="R42" s="1264">
        <f t="shared" si="8"/>
        <v>448638.29743330483</v>
      </c>
      <c r="S42" s="1273" t="e">
        <f>[5]OUTT!$N158</f>
        <v>#NAME?</v>
      </c>
      <c r="T42" s="1263" t="e">
        <f t="shared" si="9"/>
        <v>#NAME?</v>
      </c>
      <c r="U42" s="1252">
        <f>[1]OUTT!$R138</f>
        <v>1</v>
      </c>
      <c r="V42" s="1253">
        <f>[1]OUTT!$S138</f>
        <v>1</v>
      </c>
    </row>
    <row r="43" spans="1:22" x14ac:dyDescent="0.25">
      <c r="A43" s="44">
        <v>2002.1</v>
      </c>
      <c r="B43" s="93">
        <f>SUMIF(OUTM!$J$10:$J$420,$A43,OUTM!$B$10:$B$420)</f>
        <v>33.100848097955776</v>
      </c>
      <c r="C43" s="94">
        <f>SUMIF(OUTM!$J$10:$J$420,$A43,OUTM!$C$10:$C$420)</f>
        <v>123.49883090892392</v>
      </c>
      <c r="D43" s="829">
        <f>SUMIF(OUTM!$J$10:$J$420,$A43,OUTM!$D$10:$D$420)</f>
        <v>837.2454272588094</v>
      </c>
      <c r="E43" s="106">
        <f t="shared" ref="E43:E74" si="10">LN(B43)</f>
        <v>3.4995589043495081</v>
      </c>
      <c r="F43" s="58">
        <f t="shared" ref="F43:G74" si="11">LN(C43)</f>
        <v>4.8162316896987232</v>
      </c>
      <c r="G43" s="58">
        <f t="shared" si="11"/>
        <v>6.7301172500395836</v>
      </c>
      <c r="H43" s="108">
        <f t="shared" si="5"/>
        <v>-0.20632445434588265</v>
      </c>
      <c r="I43" s="831">
        <f t="shared" si="6"/>
        <v>-6.4656445962502751E-2</v>
      </c>
      <c r="J43" s="833"/>
      <c r="K43" s="112">
        <f>[5]OUTT!$B159</f>
        <v>428681.93906457099</v>
      </c>
      <c r="L43" s="1268">
        <f t="shared" ref="L43:L74" si="12">LN(K43)</f>
        <v>12.96847052215479</v>
      </c>
      <c r="M43" s="110">
        <f t="shared" si="7"/>
        <v>-4.5501746275586896E-2</v>
      </c>
      <c r="N43" s="1265">
        <f>SUMIF(OUTM!$J$10:$J$420,$A43,REGV!$O$10:$O$420)</f>
        <v>59.946014952970629</v>
      </c>
      <c r="O43" s="1266">
        <f>SUMIF(OUTM!$J$10:$J$420,$A43,REGV!$AP$10:$AP$420)</f>
        <v>188.7516204304855</v>
      </c>
      <c r="P43" s="1262">
        <f t="shared" ref="P43:P74" si="13">B43/N43-1</f>
        <v>-0.44782237611750597</v>
      </c>
      <c r="Q43" s="1263">
        <f t="shared" ref="Q43:Q74" si="14">C43/O43-1</f>
        <v>-0.34570717524299743</v>
      </c>
      <c r="R43" s="1264">
        <f t="shared" si="8"/>
        <v>428681.93906457099</v>
      </c>
      <c r="S43" s="1273" t="e">
        <f>[5]OUTT!$N159</f>
        <v>#NAME?</v>
      </c>
      <c r="T43" s="1263" t="e">
        <f t="shared" si="9"/>
        <v>#NAME?</v>
      </c>
      <c r="U43" s="1252">
        <f>[1]OUTT!$R139</f>
        <v>1</v>
      </c>
      <c r="V43" s="1253">
        <f>[1]OUTT!$S139</f>
        <v>1</v>
      </c>
    </row>
    <row r="44" spans="1:22" x14ac:dyDescent="0.25">
      <c r="A44" s="44">
        <v>2002.2</v>
      </c>
      <c r="B44" s="93">
        <f>SUMIF(OUTM!$J$10:$J$420,$A44,OUTM!$B$10:$B$420)</f>
        <v>28.833179563675564</v>
      </c>
      <c r="C44" s="94">
        <f>SUMIF(OUTM!$J$10:$J$420,$A44,OUTM!$C$10:$C$420)</f>
        <v>141.683068746674</v>
      </c>
      <c r="D44" s="829">
        <f>SUMIF(OUTM!$J$10:$J$420,$A44,OUTM!$D$10:$D$420)</f>
        <v>1302.3473504277895</v>
      </c>
      <c r="E44" s="106">
        <f t="shared" si="10"/>
        <v>3.3615267922037888</v>
      </c>
      <c r="F44" s="58">
        <f t="shared" si="11"/>
        <v>4.9535926529426781</v>
      </c>
      <c r="G44" s="58">
        <f t="shared" si="11"/>
        <v>7.1719235693910743</v>
      </c>
      <c r="H44" s="108">
        <f t="shared" ref="H44:I75" si="15">E44-E43</f>
        <v>-0.13803211214571931</v>
      </c>
      <c r="I44" s="831">
        <f t="shared" si="15"/>
        <v>0.13736096324395497</v>
      </c>
      <c r="J44" s="831">
        <f t="shared" ref="J44:J75" si="16">G44-G43</f>
        <v>0.44180631935149073</v>
      </c>
      <c r="K44" s="112">
        <f>[5]OUTT!$B160</f>
        <v>423029.12631071662</v>
      </c>
      <c r="L44" s="1268">
        <f t="shared" si="12"/>
        <v>12.95519631218443</v>
      </c>
      <c r="M44" s="110">
        <f t="shared" ref="M44:M75" si="17">L44-L43</f>
        <v>-1.3274209970360218E-2</v>
      </c>
      <c r="N44" s="1265">
        <f>SUMIF(OUTM!$J$10:$J$420,$A44,REGV!$O$10:$O$420)</f>
        <v>59.254597839627415</v>
      </c>
      <c r="O44" s="1266">
        <f>SUMIF(OUTM!$J$10:$J$420,$A44,REGV!$AP$10:$AP$420)</f>
        <v>190.98517776046455</v>
      </c>
      <c r="P44" s="1262">
        <f t="shared" si="13"/>
        <v>-0.51340181834137888</v>
      </c>
      <c r="Q44" s="1263">
        <f t="shared" si="14"/>
        <v>-0.25814625821709436</v>
      </c>
      <c r="R44" s="1264">
        <f t="shared" si="8"/>
        <v>423029.12631071662</v>
      </c>
      <c r="S44" s="1273" t="e">
        <f>[5]OUTT!$N160</f>
        <v>#NAME?</v>
      </c>
      <c r="T44" s="1263" t="e">
        <f t="shared" si="9"/>
        <v>#NAME?</v>
      </c>
      <c r="U44" s="1252">
        <f>[1]OUTT!$R140</f>
        <v>1</v>
      </c>
      <c r="V44" s="1253">
        <f>[1]OUTT!$S140</f>
        <v>1</v>
      </c>
    </row>
    <row r="45" spans="1:22" x14ac:dyDescent="0.25">
      <c r="A45" s="44">
        <v>2002.3</v>
      </c>
      <c r="B45" s="93">
        <f>SUMIF(OUTM!$J$10:$J$420,$A45,OUTM!$B$10:$B$420)</f>
        <v>19.306472158030019</v>
      </c>
      <c r="C45" s="94">
        <f>SUMIF(OUTM!$J$10:$J$420,$A45,OUTM!$C$10:$C$420)</f>
        <v>161.28756451309576</v>
      </c>
      <c r="D45" s="829">
        <f>SUMIF(OUTM!$J$10:$J$420,$A45,OUTM!$D$10:$D$420)</f>
        <v>1865.808902223655</v>
      </c>
      <c r="E45" s="106">
        <f t="shared" si="10"/>
        <v>2.9604403846709295</v>
      </c>
      <c r="F45" s="58">
        <f t="shared" si="11"/>
        <v>5.0831888867660782</v>
      </c>
      <c r="G45" s="58">
        <f t="shared" si="11"/>
        <v>7.5314499657790943</v>
      </c>
      <c r="H45" s="108">
        <f t="shared" si="15"/>
        <v>-0.40108640753285929</v>
      </c>
      <c r="I45" s="831">
        <f t="shared" si="15"/>
        <v>0.12959623382340002</v>
      </c>
      <c r="J45" s="831">
        <f t="shared" si="16"/>
        <v>0.35952639638801998</v>
      </c>
      <c r="K45" s="112">
        <f>[5]OUTT!$B161</f>
        <v>428349.80625452613</v>
      </c>
      <c r="L45" s="1268">
        <f t="shared" si="12"/>
        <v>12.967695445085624</v>
      </c>
      <c r="M45" s="110">
        <f t="shared" si="17"/>
        <v>1.2499132901194088E-2</v>
      </c>
      <c r="N45" s="1265">
        <f>SUMIF(OUTM!$J$10:$J$420,$A45,REGV!$O$10:$O$420)</f>
        <v>59.078783718115652</v>
      </c>
      <c r="O45" s="1266">
        <f>SUMIF(OUTM!$J$10:$J$420,$A45,REGV!$AP$10:$AP$420)</f>
        <v>193.81032325153777</v>
      </c>
      <c r="P45" s="1262">
        <f t="shared" si="13"/>
        <v>-0.67320802929614199</v>
      </c>
      <c r="Q45" s="1263">
        <f t="shared" si="14"/>
        <v>-0.16780715388535916</v>
      </c>
      <c r="R45" s="1264">
        <f t="shared" si="8"/>
        <v>428349.80625452613</v>
      </c>
      <c r="S45" s="1273" t="e">
        <f>[5]OUTT!$N161</f>
        <v>#NAME?</v>
      </c>
      <c r="T45" s="1263" t="e">
        <f t="shared" si="9"/>
        <v>#NAME?</v>
      </c>
      <c r="U45" s="1252">
        <f>[1]OUTT!$R141</f>
        <v>1</v>
      </c>
      <c r="V45" s="1253">
        <f>[1]OUTT!$S141</f>
        <v>1</v>
      </c>
    </row>
    <row r="46" spans="1:22" x14ac:dyDescent="0.25">
      <c r="A46" s="44">
        <v>2002.4</v>
      </c>
      <c r="B46" s="93">
        <f>SUMIF(OUTM!$J$10:$J$420,$A46,OUTM!$B$10:$B$420)</f>
        <v>19.376727752101306</v>
      </c>
      <c r="C46" s="94">
        <f>SUMIF(OUTM!$J$10:$J$420,$A46,OUTM!$C$10:$C$420)</f>
        <v>177.58336462292306</v>
      </c>
      <c r="D46" s="829">
        <f>SUMIF(OUTM!$J$10:$J$420,$A46,OUTM!$D$10:$D$420)</f>
        <v>2281.6398737746194</v>
      </c>
      <c r="E46" s="106">
        <f t="shared" si="10"/>
        <v>2.9640727455656219</v>
      </c>
      <c r="F46" s="58">
        <f t="shared" si="11"/>
        <v>5.1794401585072585</v>
      </c>
      <c r="G46" s="58">
        <f t="shared" si="11"/>
        <v>7.7326497063008857</v>
      </c>
      <c r="H46" s="108">
        <f t="shared" si="15"/>
        <v>3.6323608946924324E-3</v>
      </c>
      <c r="I46" s="831">
        <f t="shared" si="15"/>
        <v>9.6251271741180311E-2</v>
      </c>
      <c r="J46" s="831">
        <f t="shared" si="16"/>
        <v>0.20119974052179135</v>
      </c>
      <c r="K46" s="112">
        <f>[5]OUTT!$B162</f>
        <v>436183.63443900103</v>
      </c>
      <c r="L46" s="1268">
        <f t="shared" si="12"/>
        <v>12.985818613565778</v>
      </c>
      <c r="M46" s="110">
        <f t="shared" si="17"/>
        <v>1.8123168480153495E-2</v>
      </c>
      <c r="N46" s="1265">
        <f>SUMIF(OUTM!$J$10:$J$420,$A46,REGV!$O$10:$O$420)</f>
        <v>59.443129069556079</v>
      </c>
      <c r="O46" s="1266">
        <f>SUMIF(OUTM!$J$10:$J$420,$A46,REGV!$AP$10:$AP$420)</f>
        <v>197.21768864186353</v>
      </c>
      <c r="P46" s="1262">
        <f t="shared" si="13"/>
        <v>-0.67402914255358171</v>
      </c>
      <c r="Q46" s="1263">
        <f t="shared" si="14"/>
        <v>-9.955660749373918E-2</v>
      </c>
      <c r="R46" s="1264">
        <f t="shared" si="8"/>
        <v>436183.63443900103</v>
      </c>
      <c r="S46" s="1273" t="e">
        <f>[5]OUTT!$N162</f>
        <v>#NAME?</v>
      </c>
      <c r="T46" s="1263" t="e">
        <f t="shared" si="9"/>
        <v>#NAME?</v>
      </c>
      <c r="U46" s="1252">
        <f>[1]OUTT!$R142</f>
        <v>0</v>
      </c>
      <c r="V46" s="1253">
        <f>[1]OUTT!$S142</f>
        <v>0</v>
      </c>
    </row>
    <row r="47" spans="1:22" x14ac:dyDescent="0.25">
      <c r="A47" s="44">
        <v>2003.1</v>
      </c>
      <c r="B47" s="93">
        <f>SUMIF(OUTM!$J$10:$J$420,$A47,OUTM!$B$10:$B$420)</f>
        <v>24.081083277399195</v>
      </c>
      <c r="C47" s="94">
        <f>SUMIF(OUTM!$J$10:$J$420,$A47,OUTM!$C$10:$C$420)</f>
        <v>190.61885485464808</v>
      </c>
      <c r="D47" s="829">
        <f>SUMIF(OUTM!$J$10:$J$420,$A47,OUTM!$D$10:$D$420)</f>
        <v>2544.3191798564549</v>
      </c>
      <c r="E47" s="106">
        <f t="shared" si="10"/>
        <v>3.1814266060317098</v>
      </c>
      <c r="F47" s="58">
        <f t="shared" si="11"/>
        <v>5.2502759100139826</v>
      </c>
      <c r="G47" s="58">
        <f t="shared" si="11"/>
        <v>7.8416183803701438</v>
      </c>
      <c r="H47" s="108">
        <f t="shared" si="15"/>
        <v>0.21735386046608784</v>
      </c>
      <c r="I47" s="831">
        <f t="shared" si="15"/>
        <v>7.0835751506724165E-2</v>
      </c>
      <c r="J47" s="831">
        <f t="shared" si="16"/>
        <v>0.10896867406925814</v>
      </c>
      <c r="K47" s="112">
        <f>[5]OUTT!$B163</f>
        <v>438748.05773768574</v>
      </c>
      <c r="L47" s="1268">
        <f t="shared" si="12"/>
        <v>12.991680626943721</v>
      </c>
      <c r="M47" s="110">
        <f t="shared" si="17"/>
        <v>5.8620133779427874E-3</v>
      </c>
      <c r="N47" s="1265">
        <f>SUMIF(OUTM!$J$10:$J$420,$A47,REGV!$O$10:$O$420)</f>
        <v>60.356070494395709</v>
      </c>
      <c r="O47" s="1266">
        <f>SUMIF(OUTM!$J$10:$J$420,$A47,REGV!$AP$10:$AP$420)</f>
        <v>201.18399673513483</v>
      </c>
      <c r="P47" s="1262">
        <f t="shared" si="13"/>
        <v>-0.60101638360245446</v>
      </c>
      <c r="Q47" s="1263">
        <f t="shared" si="14"/>
        <v>-5.2514822510441039E-2</v>
      </c>
      <c r="R47" s="1264">
        <f t="shared" si="8"/>
        <v>438748.05773768574</v>
      </c>
      <c r="S47" s="1273" t="e">
        <f>[5]OUTT!$N163</f>
        <v>#NAME?</v>
      </c>
      <c r="T47" s="1263" t="e">
        <f t="shared" si="9"/>
        <v>#NAME?</v>
      </c>
      <c r="U47" s="1252">
        <f>[1]OUTT!$R143</f>
        <v>0</v>
      </c>
      <c r="V47" s="1253">
        <f>[1]OUTT!$S143</f>
        <v>0</v>
      </c>
    </row>
    <row r="48" spans="1:22" x14ac:dyDescent="0.25">
      <c r="A48" s="44">
        <v>2003.2</v>
      </c>
      <c r="B48" s="93">
        <f>SUMIF(OUTM!$J$10:$J$420,$A48,OUTM!$B$10:$B$420)</f>
        <v>31.757700983847187</v>
      </c>
      <c r="C48" s="94">
        <f>SUMIF(OUTM!$J$10:$J$420,$A48,OUTM!$C$10:$C$420)</f>
        <v>198.6004075461536</v>
      </c>
      <c r="D48" s="829">
        <f>SUMIF(OUTM!$J$10:$J$420,$A48,OUTM!$D$10:$D$420)</f>
        <v>3019.4042259148059</v>
      </c>
      <c r="E48" s="106">
        <f t="shared" si="10"/>
        <v>3.4581352466003943</v>
      </c>
      <c r="F48" s="58">
        <f t="shared" si="11"/>
        <v>5.2912948037044023</v>
      </c>
      <c r="G48" s="58">
        <f t="shared" si="11"/>
        <v>8.012814814720258</v>
      </c>
      <c r="H48" s="108">
        <f t="shared" si="15"/>
        <v>0.27670864056868449</v>
      </c>
      <c r="I48" s="831">
        <f t="shared" si="15"/>
        <v>4.1018893690419667E-2</v>
      </c>
      <c r="J48" s="831">
        <f t="shared" si="16"/>
        <v>0.17119643435011422</v>
      </c>
      <c r="K48" s="112">
        <f>[5]OUTT!$B164</f>
        <v>452403.04449834011</v>
      </c>
      <c r="L48" s="1268">
        <f t="shared" si="12"/>
        <v>13.022328752861803</v>
      </c>
      <c r="M48" s="110">
        <f t="shared" si="17"/>
        <v>3.0648125918082414E-2</v>
      </c>
      <c r="N48" s="1265">
        <f>SUMIF(OUTM!$J$10:$J$420,$A48,REGV!$O$10:$O$420)</f>
        <v>61.80948146848587</v>
      </c>
      <c r="O48" s="1266">
        <f>SUMIF(OUTM!$J$10:$J$420,$A48,REGV!$AP$10:$AP$420)</f>
        <v>205.67767264268346</v>
      </c>
      <c r="P48" s="1262">
        <f t="shared" si="13"/>
        <v>-0.48620017140834382</v>
      </c>
      <c r="Q48" s="1263">
        <f t="shared" si="14"/>
        <v>-3.4409496206352586E-2</v>
      </c>
      <c r="R48" s="1264">
        <f t="shared" si="8"/>
        <v>452403.04449834011</v>
      </c>
      <c r="S48" s="1273" t="e">
        <f>[5]OUTT!$N164</f>
        <v>#NAME?</v>
      </c>
      <c r="T48" s="1263" t="e">
        <f t="shared" si="9"/>
        <v>#NAME?</v>
      </c>
      <c r="U48" s="1252">
        <f>[1]OUTT!$R144</f>
        <v>0</v>
      </c>
      <c r="V48" s="1253">
        <f>[1]OUTT!$S144</f>
        <v>0</v>
      </c>
    </row>
    <row r="49" spans="1:22" x14ac:dyDescent="0.25">
      <c r="A49" s="44">
        <v>2003.3</v>
      </c>
      <c r="B49" s="93">
        <f>SUMIF(OUTM!$J$10:$J$420,$A49,OUTM!$B$10:$B$420)</f>
        <v>42.36060446793644</v>
      </c>
      <c r="C49" s="94">
        <f>SUMIF(OUTM!$J$10:$J$420,$A49,OUTM!$C$10:$C$420)</f>
        <v>203.77871704229227</v>
      </c>
      <c r="D49" s="829">
        <f>SUMIF(OUTM!$J$10:$J$420,$A49,OUTM!$D$10:$D$420)</f>
        <v>3519.8007885767347</v>
      </c>
      <c r="E49" s="106">
        <f t="shared" si="10"/>
        <v>3.7462187904127067</v>
      </c>
      <c r="F49" s="58">
        <f t="shared" si="11"/>
        <v>5.3170346847283634</v>
      </c>
      <c r="G49" s="58">
        <f t="shared" si="11"/>
        <v>8.1661596728362973</v>
      </c>
      <c r="H49" s="108">
        <f t="shared" si="15"/>
        <v>0.28808354381231238</v>
      </c>
      <c r="I49" s="831">
        <f t="shared" si="15"/>
        <v>2.5739881023961075E-2</v>
      </c>
      <c r="J49" s="831">
        <f t="shared" si="16"/>
        <v>0.15334485811603926</v>
      </c>
      <c r="K49" s="112">
        <f>[5]OUTT!$B165</f>
        <v>473810.25810210838</v>
      </c>
      <c r="L49" s="1268">
        <f t="shared" si="12"/>
        <v>13.068562221173396</v>
      </c>
      <c r="M49" s="110">
        <f t="shared" si="17"/>
        <v>4.6233468311593029E-2</v>
      </c>
      <c r="N49" s="1265">
        <f>SUMIF(OUTM!$J$10:$J$420,$A49,REGV!$O$10:$O$420)</f>
        <v>63.780111509496592</v>
      </c>
      <c r="O49" s="1266">
        <f>SUMIF(OUTM!$J$10:$J$420,$A49,REGV!$AP$10:$AP$420)</f>
        <v>210.66236201359635</v>
      </c>
      <c r="P49" s="1262">
        <f t="shared" si="13"/>
        <v>-0.33583364052869169</v>
      </c>
      <c r="Q49" s="1263">
        <f t="shared" si="14"/>
        <v>-3.2676197615499114E-2</v>
      </c>
      <c r="R49" s="1264">
        <f t="shared" si="8"/>
        <v>473810.25810210838</v>
      </c>
      <c r="S49" s="1273" t="e">
        <f>[5]OUTT!$N165</f>
        <v>#NAME?</v>
      </c>
      <c r="T49" s="1263" t="e">
        <f t="shared" si="9"/>
        <v>#NAME?</v>
      </c>
      <c r="U49" s="1252">
        <f>[1]OUTT!$R145</f>
        <v>0</v>
      </c>
      <c r="V49" s="1253">
        <f>[1]OUTT!$S145</f>
        <v>0</v>
      </c>
    </row>
    <row r="50" spans="1:22" x14ac:dyDescent="0.25">
      <c r="A50" s="44">
        <v>2003.4</v>
      </c>
      <c r="B50" s="93">
        <f>SUMIF(OUTM!$J$10:$J$420,$A50,OUTM!$B$10:$B$420)</f>
        <v>54.071041908376088</v>
      </c>
      <c r="C50" s="94">
        <f>SUMIF(OUTM!$J$10:$J$420,$A50,OUTM!$C$10:$C$420)</f>
        <v>214.05743293426201</v>
      </c>
      <c r="D50" s="829">
        <f>SUMIF(OUTM!$J$10:$J$420,$A50,OUTM!$D$10:$D$420)</f>
        <v>4066.2462753630984</v>
      </c>
      <c r="E50" s="106">
        <f t="shared" si="10"/>
        <v>3.9902987728286763</v>
      </c>
      <c r="F50" s="58">
        <f t="shared" si="11"/>
        <v>5.3662443572123513</v>
      </c>
      <c r="G50" s="58">
        <f t="shared" si="11"/>
        <v>8.3104755617989703</v>
      </c>
      <c r="H50" s="108">
        <f t="shared" si="15"/>
        <v>0.24407998241596962</v>
      </c>
      <c r="I50" s="831">
        <f t="shared" si="15"/>
        <v>4.9209672483987887E-2</v>
      </c>
      <c r="J50" s="831">
        <f t="shared" si="16"/>
        <v>0.144315888962673</v>
      </c>
      <c r="K50" s="112">
        <f>[5]OUTT!$B166</f>
        <v>490889.96823102812</v>
      </c>
      <c r="L50" s="1268">
        <f t="shared" si="12"/>
        <v>13.103975284373959</v>
      </c>
      <c r="M50" s="110">
        <f t="shared" si="17"/>
        <v>3.5413063200563144E-2</v>
      </c>
      <c r="N50" s="1265">
        <f>SUMIF(OUTM!$J$10:$J$420,$A50,REGV!$O$10:$O$420)</f>
        <v>66.232173104661626</v>
      </c>
      <c r="O50" s="1266">
        <f>SUMIF(OUTM!$J$10:$J$420,$A50,REGV!$AP$10:$AP$420)</f>
        <v>216.09857873997487</v>
      </c>
      <c r="P50" s="1262">
        <f t="shared" si="13"/>
        <v>-0.18361365219088066</v>
      </c>
      <c r="Q50" s="1263">
        <f t="shared" si="14"/>
        <v>-9.4454383625026672E-3</v>
      </c>
      <c r="R50" s="1264">
        <f t="shared" si="8"/>
        <v>490889.96823102812</v>
      </c>
      <c r="S50" s="1273" t="e">
        <f>[5]OUTT!$N166</f>
        <v>#NAME?</v>
      </c>
      <c r="T50" s="1263" t="e">
        <f t="shared" si="9"/>
        <v>#NAME?</v>
      </c>
      <c r="U50" s="1252">
        <f>[1]OUTT!$R146</f>
        <v>0</v>
      </c>
      <c r="V50" s="1253">
        <f>[1]OUTT!$S146</f>
        <v>0</v>
      </c>
    </row>
    <row r="51" spans="1:22" x14ac:dyDescent="0.25">
      <c r="A51" s="44">
        <v>2004.1</v>
      </c>
      <c r="B51" s="93">
        <f>SUMIF(OUTM!$J$10:$J$420,$A51,OUTM!$B$10:$B$420)</f>
        <v>63.998126126895826</v>
      </c>
      <c r="C51" s="94">
        <f>SUMIF(OUTM!$J$10:$J$420,$A51,OUTM!$C$10:$C$420)</f>
        <v>222.30747808752778</v>
      </c>
      <c r="D51" s="829">
        <f>SUMIF(OUTM!$J$10:$J$420,$A51,OUTM!$D$10:$D$420)</f>
        <v>4681.3524367916361</v>
      </c>
      <c r="E51" s="106">
        <f t="shared" si="10"/>
        <v>4.1588538036637734</v>
      </c>
      <c r="F51" s="58">
        <f t="shared" si="11"/>
        <v>5.4040614600243595</v>
      </c>
      <c r="G51" s="58">
        <f t="shared" si="11"/>
        <v>8.4513423293848078</v>
      </c>
      <c r="H51" s="108">
        <f t="shared" si="15"/>
        <v>0.16855503083509715</v>
      </c>
      <c r="I51" s="831">
        <f t="shared" si="15"/>
        <v>3.781710281200823E-2</v>
      </c>
      <c r="J51" s="831">
        <f t="shared" si="16"/>
        <v>0.14086676758583749</v>
      </c>
      <c r="K51" s="112">
        <f>[5]OUTT!$B167</f>
        <v>486300.37143719598</v>
      </c>
      <c r="L51" s="1268">
        <f t="shared" si="12"/>
        <v>13.094581760194169</v>
      </c>
      <c r="M51" s="110">
        <f t="shared" si="17"/>
        <v>-9.3935241797904467E-3</v>
      </c>
      <c r="N51" s="1265">
        <f>SUMIF(OUTM!$J$10:$J$420,$A51,REGV!$O$10:$O$420)</f>
        <v>69.120972206981307</v>
      </c>
      <c r="O51" s="1266">
        <f>SUMIF(OUTM!$J$10:$J$420,$A51,REGV!$AP$10:$AP$420)</f>
        <v>221.94449286838852</v>
      </c>
      <c r="P51" s="1262">
        <f t="shared" si="13"/>
        <v>-7.4114207548256483E-2</v>
      </c>
      <c r="Q51" s="1263">
        <f t="shared" si="14"/>
        <v>1.6354774765892088E-3</v>
      </c>
      <c r="R51" s="1264">
        <f t="shared" si="8"/>
        <v>486300.37143719598</v>
      </c>
      <c r="S51" s="1273" t="e">
        <f>[5]OUTT!$N167</f>
        <v>#NAME?</v>
      </c>
      <c r="T51" s="1263" t="e">
        <f t="shared" si="9"/>
        <v>#NAME?</v>
      </c>
      <c r="U51" s="1252">
        <f>[1]OUTT!$R147</f>
        <v>0</v>
      </c>
      <c r="V51" s="1253">
        <f>[1]OUTT!$S147</f>
        <v>0</v>
      </c>
    </row>
    <row r="52" spans="1:22" x14ac:dyDescent="0.25">
      <c r="A52" s="44">
        <v>2004.2</v>
      </c>
      <c r="B52" s="93">
        <f>SUMIF(OUTM!$J$10:$J$420,$A52,OUTM!$B$10:$B$420)</f>
        <v>72.651858153987575</v>
      </c>
      <c r="C52" s="94">
        <f>SUMIF(OUTM!$J$10:$J$420,$A52,OUTM!$C$10:$C$420)</f>
        <v>228.75644523672668</v>
      </c>
      <c r="D52" s="829">
        <f>SUMIF(OUTM!$J$10:$J$420,$A52,OUTM!$D$10:$D$420)</f>
        <v>4642.9573833745708</v>
      </c>
      <c r="E52" s="106">
        <f t="shared" si="10"/>
        <v>4.2856789664818828</v>
      </c>
      <c r="F52" s="58">
        <f t="shared" si="11"/>
        <v>5.432657879656956</v>
      </c>
      <c r="G52" s="58">
        <f t="shared" si="11"/>
        <v>8.4431068092947417</v>
      </c>
      <c r="H52" s="108">
        <f t="shared" si="15"/>
        <v>0.1268251628181094</v>
      </c>
      <c r="I52" s="831">
        <f t="shared" si="15"/>
        <v>2.8596419632596515E-2</v>
      </c>
      <c r="J52" s="831">
        <f t="shared" si="16"/>
        <v>-8.2355200900661174E-3</v>
      </c>
      <c r="K52" s="112">
        <f>[5]OUTT!$B168</f>
        <v>480515.66867165797</v>
      </c>
      <c r="L52" s="1268">
        <f t="shared" si="12"/>
        <v>13.082615115958962</v>
      </c>
      <c r="M52" s="110">
        <f t="shared" si="17"/>
        <v>-1.1966644235206658E-2</v>
      </c>
      <c r="N52" s="1265">
        <f>SUMIF(OUTM!$J$10:$J$420,$A52,REGV!$O$10:$O$420)</f>
        <v>72.39649187911013</v>
      </c>
      <c r="O52" s="1266">
        <f>SUMIF(OUTM!$J$10:$J$420,$A52,REGV!$AP$10:$AP$420)</f>
        <v>228.15690934176916</v>
      </c>
      <c r="P52" s="1262">
        <f t="shared" si="13"/>
        <v>3.5273294085003126E-3</v>
      </c>
      <c r="Q52" s="1263">
        <f t="shared" si="14"/>
        <v>2.6277349946892681E-3</v>
      </c>
      <c r="R52" s="1264">
        <f t="shared" si="8"/>
        <v>480515.66867165797</v>
      </c>
      <c r="S52" s="1273" t="e">
        <f>[5]OUTT!$N168</f>
        <v>#NAME?</v>
      </c>
      <c r="T52" s="1263" t="e">
        <f t="shared" si="9"/>
        <v>#NAME?</v>
      </c>
      <c r="U52" s="1252">
        <f>[1]OUTT!$R148</f>
        <v>0</v>
      </c>
      <c r="V52" s="1253">
        <f>[1]OUTT!$S148</f>
        <v>0</v>
      </c>
    </row>
    <row r="53" spans="1:22" x14ac:dyDescent="0.25">
      <c r="A53" s="44">
        <v>2004.3</v>
      </c>
      <c r="B53" s="93">
        <f>SUMIF(OUTM!$J$10:$J$420,$A53,OUTM!$B$10:$B$420)</f>
        <v>82.564972350600229</v>
      </c>
      <c r="C53" s="94">
        <f>SUMIF(OUTM!$J$10:$J$420,$A53,OUTM!$C$10:$C$420)</f>
        <v>230.99497283710161</v>
      </c>
      <c r="D53" s="829">
        <f>SUMIF(OUTM!$J$10:$J$420,$A53,OUTM!$D$10:$D$420)</f>
        <v>4392.38953698155</v>
      </c>
      <c r="E53" s="106">
        <f t="shared" si="10"/>
        <v>4.4135855270345008</v>
      </c>
      <c r="F53" s="58">
        <f t="shared" si="11"/>
        <v>5.4423959476750348</v>
      </c>
      <c r="G53" s="58">
        <f t="shared" si="11"/>
        <v>8.3876286716474926</v>
      </c>
      <c r="H53" s="108">
        <f t="shared" si="15"/>
        <v>0.12790656055261795</v>
      </c>
      <c r="I53" s="831">
        <f t="shared" si="15"/>
        <v>9.7380680180787493E-3</v>
      </c>
      <c r="J53" s="831">
        <f t="shared" si="16"/>
        <v>-5.5478137647249071E-2</v>
      </c>
      <c r="K53" s="112">
        <f>[5]OUTT!$B169</f>
        <v>484335.03270209878</v>
      </c>
      <c r="L53" s="1268">
        <f t="shared" si="12"/>
        <v>13.090532162554203</v>
      </c>
      <c r="M53" s="110">
        <f t="shared" si="17"/>
        <v>7.9170465952405067E-3</v>
      </c>
      <c r="N53" s="1265">
        <f>SUMIF(OUTM!$J$10:$J$420,$A53,REGV!$O$10:$O$420)</f>
        <v>76.006412448894523</v>
      </c>
      <c r="O53" s="1266">
        <f>SUMIF(OUTM!$J$10:$J$420,$A53,REGV!$AP$10:$AP$420)</f>
        <v>234.69259061501771</v>
      </c>
      <c r="P53" s="1262">
        <f t="shared" si="13"/>
        <v>8.6289560188300918E-2</v>
      </c>
      <c r="Q53" s="1263">
        <f t="shared" si="14"/>
        <v>-1.5755153446584735E-2</v>
      </c>
      <c r="R53" s="1264">
        <f t="shared" si="8"/>
        <v>484335.03270209878</v>
      </c>
      <c r="S53" s="1273" t="e">
        <f>[5]OUTT!$N169</f>
        <v>#NAME?</v>
      </c>
      <c r="T53" s="1263" t="e">
        <f t="shared" si="9"/>
        <v>#NAME?</v>
      </c>
      <c r="U53" s="1252">
        <f>[1]OUTT!$R149</f>
        <v>0</v>
      </c>
      <c r="V53" s="1253">
        <f>[1]OUTT!$S149</f>
        <v>0</v>
      </c>
    </row>
    <row r="54" spans="1:22" x14ac:dyDescent="0.25">
      <c r="A54" s="44">
        <v>2004.4</v>
      </c>
      <c r="B54" s="93">
        <f>SUMIF(OUTM!$J$10:$J$420,$A54,OUTM!$B$10:$B$420)</f>
        <v>85.532339899836614</v>
      </c>
      <c r="C54" s="94">
        <f>SUMIF(OUTM!$J$10:$J$420,$A54,OUTM!$C$10:$C$420)</f>
        <v>239.9572520703224</v>
      </c>
      <c r="D54" s="829">
        <f>SUMIF(OUTM!$J$10:$J$420,$A54,OUTM!$D$10:$D$420)</f>
        <v>4151.1676644448107</v>
      </c>
      <c r="E54" s="106">
        <f t="shared" si="10"/>
        <v>4.4488945488688518</v>
      </c>
      <c r="F54" s="58">
        <f t="shared" si="11"/>
        <v>5.4804607911037291</v>
      </c>
      <c r="G54" s="58">
        <f t="shared" si="11"/>
        <v>8.3311449385755161</v>
      </c>
      <c r="H54" s="108">
        <f t="shared" si="15"/>
        <v>3.5309021834351029E-2</v>
      </c>
      <c r="I54" s="831">
        <f t="shared" si="15"/>
        <v>3.8064843428694317E-2</v>
      </c>
      <c r="J54" s="831">
        <f t="shared" si="16"/>
        <v>-5.6483733071976516E-2</v>
      </c>
      <c r="K54" s="112">
        <f>[5]OUTT!$B170</f>
        <v>492310.21660005848</v>
      </c>
      <c r="L54" s="1268">
        <f t="shared" si="12"/>
        <v>13.106864318324087</v>
      </c>
      <c r="M54" s="110">
        <f t="shared" si="17"/>
        <v>1.6332155769884338E-2</v>
      </c>
      <c r="N54" s="1265">
        <f>SUMIF(OUTM!$J$10:$J$420,$A54,REGV!$O$10:$O$420)</f>
        <v>79.898728918770487</v>
      </c>
      <c r="O54" s="1266">
        <f>SUMIF(OUTM!$J$10:$J$420,$A54,REGV!$AP$10:$AP$420)</f>
        <v>241.50816480789496</v>
      </c>
      <c r="P54" s="1262">
        <f t="shared" si="13"/>
        <v>7.0509394295791283E-2</v>
      </c>
      <c r="Q54" s="1263">
        <f t="shared" si="14"/>
        <v>-6.4217818010675609E-3</v>
      </c>
      <c r="R54" s="1264">
        <f t="shared" si="8"/>
        <v>492310.21660005848</v>
      </c>
      <c r="S54" s="1273" t="e">
        <f>[5]OUTT!$N170</f>
        <v>#NAME?</v>
      </c>
      <c r="T54" s="1263" t="e">
        <f t="shared" si="9"/>
        <v>#NAME?</v>
      </c>
      <c r="U54" s="1252">
        <f>[1]OUTT!$R150</f>
        <v>0</v>
      </c>
      <c r="V54" s="1253">
        <f>[1]OUTT!$S150</f>
        <v>0</v>
      </c>
    </row>
    <row r="55" spans="1:22" x14ac:dyDescent="0.25">
      <c r="A55" s="44">
        <v>2005.1</v>
      </c>
      <c r="B55" s="93">
        <f>SUMIF(OUTM!$J$10:$J$420,$A55,OUTM!$B$10:$B$420)</f>
        <v>94.421473203718051</v>
      </c>
      <c r="C55" s="94">
        <f>SUMIF(OUTM!$J$10:$J$420,$A55,OUTM!$C$10:$C$420)</f>
        <v>250.52793492528218</v>
      </c>
      <c r="D55" s="829">
        <f>SUMIF(OUTM!$J$10:$J$420,$A55,OUTM!$D$10:$D$420)</f>
        <v>3982.9955733113356</v>
      </c>
      <c r="E55" s="106">
        <f t="shared" si="10"/>
        <v>4.5477685176623606</v>
      </c>
      <c r="F55" s="58">
        <f t="shared" si="11"/>
        <v>5.523570430975191</v>
      </c>
      <c r="G55" s="58">
        <f t="shared" si="11"/>
        <v>8.2897894717854292</v>
      </c>
      <c r="H55" s="108">
        <f t="shared" si="15"/>
        <v>9.8873968793508737E-2</v>
      </c>
      <c r="I55" s="831">
        <f t="shared" si="15"/>
        <v>4.310963987146188E-2</v>
      </c>
      <c r="J55" s="831">
        <f t="shared" si="16"/>
        <v>-4.1355466790086837E-2</v>
      </c>
      <c r="K55" s="112">
        <f>[5]OUTT!$B171</f>
        <v>519416.83117365569</v>
      </c>
      <c r="L55" s="1268">
        <f t="shared" si="12"/>
        <v>13.16046198271782</v>
      </c>
      <c r="M55" s="110">
        <f t="shared" si="17"/>
        <v>5.3597664393732813E-2</v>
      </c>
      <c r="N55" s="1265">
        <f>SUMIF(OUTM!$J$10:$J$420,$A55,REGV!$O$10:$O$420)</f>
        <v>84.023599588206466</v>
      </c>
      <c r="O55" s="1266">
        <f>SUMIF(OUTM!$J$10:$J$420,$A55,REGV!$AP$10:$AP$420)</f>
        <v>248.55893525439527</v>
      </c>
      <c r="P55" s="1262">
        <f t="shared" si="13"/>
        <v>0.12374944261458465</v>
      </c>
      <c r="Q55" s="1263">
        <f t="shared" si="14"/>
        <v>7.921661190219087E-3</v>
      </c>
      <c r="R55" s="1264">
        <f t="shared" si="8"/>
        <v>519416.83117365569</v>
      </c>
      <c r="S55" s="1273" t="e">
        <f>[5]OUTT!$N171</f>
        <v>#NAME?</v>
      </c>
      <c r="T55" s="1263" t="e">
        <f t="shared" si="9"/>
        <v>#NAME?</v>
      </c>
      <c r="U55" s="1252">
        <f>[1]OUTT!$R151</f>
        <v>0</v>
      </c>
      <c r="V55" s="1253">
        <f>[1]OUTT!$S151</f>
        <v>0</v>
      </c>
    </row>
    <row r="56" spans="1:22" x14ac:dyDescent="0.25">
      <c r="A56" s="44">
        <v>2005.2</v>
      </c>
      <c r="B56" s="93">
        <f>SUMIF(OUTM!$J$10:$J$420,$A56,OUTM!$B$10:$B$420)</f>
        <v>98.663792762129589</v>
      </c>
      <c r="C56" s="94">
        <f>SUMIF(OUTM!$J$10:$J$420,$A56,OUTM!$C$10:$C$420)</f>
        <v>253.28103610403812</v>
      </c>
      <c r="D56" s="829">
        <f>SUMIF(OUTM!$J$10:$J$420,$A56,OUTM!$D$10:$D$420)</f>
        <v>4090.614491012057</v>
      </c>
      <c r="E56" s="106">
        <f t="shared" si="10"/>
        <v>4.5917180378208906</v>
      </c>
      <c r="F56" s="58">
        <f t="shared" si="11"/>
        <v>5.5344996868699052</v>
      </c>
      <c r="G56" s="58">
        <f t="shared" si="11"/>
        <v>8.3164504800528398</v>
      </c>
      <c r="H56" s="108">
        <f t="shared" si="15"/>
        <v>4.3949520158530042E-2</v>
      </c>
      <c r="I56" s="831">
        <f t="shared" si="15"/>
        <v>1.0929255894714274E-2</v>
      </c>
      <c r="J56" s="831">
        <f t="shared" si="16"/>
        <v>2.666100826741058E-2</v>
      </c>
      <c r="K56" s="112">
        <f>[5]OUTT!$B172</f>
        <v>531297.39169578336</v>
      </c>
      <c r="L56" s="1268">
        <f t="shared" si="12"/>
        <v>13.183077203139922</v>
      </c>
      <c r="M56" s="110">
        <f t="shared" si="17"/>
        <v>2.2615220422101956E-2</v>
      </c>
      <c r="N56" s="1265">
        <f>SUMIF(OUTM!$J$10:$J$420,$A56,REGV!$O$10:$O$420)</f>
        <v>88.334023366759197</v>
      </c>
      <c r="O56" s="1266">
        <f>SUMIF(OUTM!$J$10:$J$420,$A56,REGV!$AP$10:$AP$420)</f>
        <v>255.79981774986146</v>
      </c>
      <c r="P56" s="1262">
        <f t="shared" si="13"/>
        <v>0.11693987210886592</v>
      </c>
      <c r="Q56" s="1263">
        <f t="shared" si="14"/>
        <v>-9.8466905409853034E-3</v>
      </c>
      <c r="R56" s="1264">
        <f t="shared" si="8"/>
        <v>531297.39169578336</v>
      </c>
      <c r="S56" s="1273" t="e">
        <f>[5]OUTT!$N172</f>
        <v>#NAME?</v>
      </c>
      <c r="T56" s="1263" t="e">
        <f t="shared" si="9"/>
        <v>#NAME?</v>
      </c>
      <c r="U56" s="1252">
        <f>[1]OUTT!$R152</f>
        <v>0</v>
      </c>
      <c r="V56" s="1253">
        <f>[1]OUTT!$S152</f>
        <v>0</v>
      </c>
    </row>
    <row r="57" spans="1:22" x14ac:dyDescent="0.25">
      <c r="A57" s="44">
        <v>2005.3</v>
      </c>
      <c r="B57" s="93">
        <f>SUMIF(OUTM!$J$10:$J$420,$A57,OUTM!$B$10:$B$420)</f>
        <v>101.18413722436738</v>
      </c>
      <c r="C57" s="94">
        <f>SUMIF(OUTM!$J$10:$J$420,$A57,OUTM!$C$10:$C$420)</f>
        <v>258.29388029911547</v>
      </c>
      <c r="D57" s="829">
        <f>SUMIF(OUTM!$J$10:$J$420,$A57,OUTM!$D$10:$D$420)</f>
        <v>4328.5209166457316</v>
      </c>
      <c r="E57" s="106">
        <f t="shared" si="10"/>
        <v>4.6169419977725132</v>
      </c>
      <c r="F57" s="58">
        <f t="shared" si="11"/>
        <v>5.5540980075993547</v>
      </c>
      <c r="G57" s="58">
        <f t="shared" si="11"/>
        <v>8.3729811729522812</v>
      </c>
      <c r="H57" s="108">
        <f t="shared" si="15"/>
        <v>2.5223959951622632E-2</v>
      </c>
      <c r="I57" s="831">
        <f t="shared" si="15"/>
        <v>1.9598320729449448E-2</v>
      </c>
      <c r="J57" s="831">
        <f t="shared" si="16"/>
        <v>5.6530692899441348E-2</v>
      </c>
      <c r="K57" s="112">
        <f>[5]OUTT!$B173</f>
        <v>526184.32375529758</v>
      </c>
      <c r="L57" s="1268">
        <f t="shared" si="12"/>
        <v>13.17340685572551</v>
      </c>
      <c r="M57" s="110">
        <f t="shared" si="17"/>
        <v>-9.6703474144117507E-3</v>
      </c>
      <c r="N57" s="1265">
        <f>SUMIF(OUTM!$J$10:$J$420,$A57,REGV!$O$10:$O$420)</f>
        <v>92.786989871032105</v>
      </c>
      <c r="O57" s="1266">
        <f>SUMIF(OUTM!$J$10:$J$420,$A57,REGV!$AP$10:$AP$420)</f>
        <v>263.18607085026224</v>
      </c>
      <c r="P57" s="1262">
        <f t="shared" si="13"/>
        <v>9.0499189218302689E-2</v>
      </c>
      <c r="Q57" s="1263">
        <f t="shared" si="14"/>
        <v>-1.858833385574632E-2</v>
      </c>
      <c r="R57" s="1264">
        <f t="shared" si="8"/>
        <v>526184.32375529758</v>
      </c>
      <c r="S57" s="1273" t="e">
        <f>[5]OUTT!$N173</f>
        <v>#NAME?</v>
      </c>
      <c r="T57" s="1263" t="e">
        <f t="shared" si="9"/>
        <v>#NAME?</v>
      </c>
      <c r="U57" s="1252">
        <f>[1]OUTT!$R153</f>
        <v>0</v>
      </c>
      <c r="V57" s="1253">
        <f>[1]OUTT!$S153</f>
        <v>0</v>
      </c>
    </row>
    <row r="58" spans="1:22" x14ac:dyDescent="0.25">
      <c r="A58" s="44">
        <v>2005.4</v>
      </c>
      <c r="B58" s="93">
        <f>SUMIF(OUTM!$J$10:$J$420,$A58,OUTM!$B$10:$B$420)</f>
        <v>107.00671076942143</v>
      </c>
      <c r="C58" s="94">
        <f>SUMIF(OUTM!$J$10:$J$420,$A58,OUTM!$C$10:$C$420)</f>
        <v>270.82776836353605</v>
      </c>
      <c r="D58" s="829">
        <f>SUMIF(OUTM!$J$10:$J$420,$A58,OUTM!$D$10:$D$420)</f>
        <v>4299.5922623119222</v>
      </c>
      <c r="E58" s="106">
        <f t="shared" si="10"/>
        <v>4.6728915499664758</v>
      </c>
      <c r="F58" s="58">
        <f t="shared" si="11"/>
        <v>5.6014830777438886</v>
      </c>
      <c r="G58" s="58">
        <f t="shared" si="11"/>
        <v>8.3662754744675372</v>
      </c>
      <c r="H58" s="108">
        <f t="shared" si="15"/>
        <v>5.5949552193962582E-2</v>
      </c>
      <c r="I58" s="831">
        <f t="shared" si="15"/>
        <v>4.7385070144533969E-2</v>
      </c>
      <c r="J58" s="831">
        <f t="shared" si="16"/>
        <v>-6.7056984847440049E-3</v>
      </c>
      <c r="K58" s="112">
        <f>[5]OUTT!$B174</f>
        <v>533369.32649733499</v>
      </c>
      <c r="L58" s="1268">
        <f t="shared" si="12"/>
        <v>13.186969383447245</v>
      </c>
      <c r="M58" s="110">
        <f t="shared" si="17"/>
        <v>1.3562527721735052E-2</v>
      </c>
      <c r="N58" s="1265">
        <f>SUMIF(OUTM!$J$10:$J$420,$A58,REGV!$O$10:$O$420)</f>
        <v>97.343709139425698</v>
      </c>
      <c r="O58" s="1266">
        <f>SUMIF(OUTM!$J$10:$J$420,$A58,REGV!$AP$10:$AP$420)</f>
        <v>270.67203339500747</v>
      </c>
      <c r="P58" s="1262">
        <f t="shared" si="13"/>
        <v>9.9266832088300561E-2</v>
      </c>
      <c r="Q58" s="1263">
        <f t="shared" si="14"/>
        <v>5.7536409127756372E-4</v>
      </c>
      <c r="R58" s="1264">
        <f t="shared" si="8"/>
        <v>533369.32649733499</v>
      </c>
      <c r="S58" s="1273" t="e">
        <f>[5]OUTT!$N174</f>
        <v>#NAME?</v>
      </c>
      <c r="T58" s="1263" t="e">
        <f t="shared" si="9"/>
        <v>#NAME?</v>
      </c>
      <c r="U58" s="1252">
        <f>[1]OUTT!$R154</f>
        <v>0</v>
      </c>
      <c r="V58" s="1253">
        <f>[1]OUTT!$S154</f>
        <v>0</v>
      </c>
    </row>
    <row r="59" spans="1:22" x14ac:dyDescent="0.25">
      <c r="A59" s="44">
        <v>2006.1</v>
      </c>
      <c r="B59" s="93">
        <f>SUMIF(OUTM!$J$10:$J$420,$A59,OUTM!$B$10:$B$420)</f>
        <v>112.69926190322994</v>
      </c>
      <c r="C59" s="94">
        <f>SUMIF(OUTM!$J$10:$J$420,$A59,OUTM!$C$10:$C$420)</f>
        <v>288.85592674139855</v>
      </c>
      <c r="D59" s="829">
        <f>SUMIF(OUTM!$J$10:$J$420,$A59,OUTM!$D$10:$D$420)</f>
        <v>3940.5649957202031</v>
      </c>
      <c r="E59" s="106">
        <f t="shared" si="10"/>
        <v>4.7247228718071588</v>
      </c>
      <c r="F59" s="58">
        <f t="shared" si="11"/>
        <v>5.6659280404221706</v>
      </c>
      <c r="G59" s="58">
        <f t="shared" si="11"/>
        <v>8.2790793919401775</v>
      </c>
      <c r="H59" s="108">
        <f t="shared" si="15"/>
        <v>5.1831321840682953E-2</v>
      </c>
      <c r="I59" s="831">
        <f t="shared" si="15"/>
        <v>6.4444962678281925E-2</v>
      </c>
      <c r="J59" s="831">
        <f t="shared" si="16"/>
        <v>-8.7196082527359664E-2</v>
      </c>
      <c r="K59" s="112">
        <f>[5]OUTT!$B175</f>
        <v>558677.4668145699</v>
      </c>
      <c r="L59" s="1268">
        <f t="shared" si="12"/>
        <v>13.233327603176182</v>
      </c>
      <c r="M59" s="110">
        <f t="shared" si="17"/>
        <v>4.6358219728936945E-2</v>
      </c>
      <c r="N59" s="1265">
        <f>SUMIF(OUTM!$J$10:$J$420,$A59,REGV!$O$10:$O$420)</f>
        <v>101.96918796230432</v>
      </c>
      <c r="O59" s="1266">
        <f>SUMIF(OUTM!$J$10:$J$420,$A59,REGV!$AP$10:$AP$420)</f>
        <v>278.2108012013822</v>
      </c>
      <c r="P59" s="1262">
        <f t="shared" si="13"/>
        <v>0.10522859066890167</v>
      </c>
      <c r="Q59" s="1263">
        <f t="shared" si="14"/>
        <v>3.826280465764853E-2</v>
      </c>
      <c r="R59" s="1264">
        <f t="shared" si="8"/>
        <v>558677.4668145699</v>
      </c>
      <c r="S59" s="1273" t="e">
        <f>[5]OUTT!$N175</f>
        <v>#NAME?</v>
      </c>
      <c r="T59" s="1263" t="e">
        <f t="shared" si="9"/>
        <v>#NAME?</v>
      </c>
      <c r="U59" s="1252">
        <f>[1]OUTT!$R155</f>
        <v>0</v>
      </c>
      <c r="V59" s="1253">
        <f>[1]OUTT!$S155</f>
        <v>0</v>
      </c>
    </row>
    <row r="60" spans="1:22" x14ac:dyDescent="0.25">
      <c r="A60" s="44">
        <v>2006.2</v>
      </c>
      <c r="B60" s="93">
        <f>SUMIF(OUTM!$J$10:$J$420,$A60,OUTM!$B$10:$B$420)</f>
        <v>113.16848499080888</v>
      </c>
      <c r="C60" s="94">
        <f>SUMIF(OUTM!$J$10:$J$420,$A60,OUTM!$C$10:$C$420)</f>
        <v>304.69225568113814</v>
      </c>
      <c r="D60" s="829">
        <f>SUMIF(OUTM!$J$10:$J$420,$A60,OUTM!$D$10:$D$420)</f>
        <v>3939.0464665461568</v>
      </c>
      <c r="E60" s="106">
        <f t="shared" si="10"/>
        <v>4.7288777258670267</v>
      </c>
      <c r="F60" s="58">
        <f t="shared" si="11"/>
        <v>5.7193022694597335</v>
      </c>
      <c r="G60" s="58">
        <f t="shared" si="11"/>
        <v>8.2786939594350049</v>
      </c>
      <c r="H60" s="108">
        <f t="shared" si="15"/>
        <v>4.1548540598679295E-3</v>
      </c>
      <c r="I60" s="831">
        <f t="shared" si="15"/>
        <v>5.3374229037562948E-2</v>
      </c>
      <c r="J60" s="831">
        <f t="shared" si="16"/>
        <v>-3.8543250517264482E-4</v>
      </c>
      <c r="K60" s="112">
        <f>[5]OUTT!$B176</f>
        <v>567136.43832001532</v>
      </c>
      <c r="L60" s="1268">
        <f t="shared" si="12"/>
        <v>13.248355185720362</v>
      </c>
      <c r="M60" s="110">
        <f t="shared" si="17"/>
        <v>1.5027582544179907E-2</v>
      </c>
      <c r="N60" s="1265">
        <f>SUMIF(OUTM!$J$10:$J$420,$A60,REGV!$O$10:$O$420)</f>
        <v>106.63245403166843</v>
      </c>
      <c r="O60" s="1266">
        <f>SUMIF(OUTM!$J$10:$J$420,$A60,REGV!$AP$10:$AP$420)</f>
        <v>285.75594297801263</v>
      </c>
      <c r="P60" s="1262">
        <f t="shared" si="13"/>
        <v>6.1294950195925679E-2</v>
      </c>
      <c r="Q60" s="1263">
        <f t="shared" si="14"/>
        <v>6.6267432641226032E-2</v>
      </c>
      <c r="R60" s="1264">
        <f t="shared" si="8"/>
        <v>567136.43832001532</v>
      </c>
      <c r="S60" s="1273" t="e">
        <f>[5]OUTT!$N176</f>
        <v>#NAME?</v>
      </c>
      <c r="T60" s="1263" t="e">
        <f t="shared" si="9"/>
        <v>#NAME?</v>
      </c>
      <c r="U60" s="1252">
        <f>[1]OUTT!$R156</f>
        <v>0</v>
      </c>
      <c r="V60" s="1253">
        <f>[1]OUTT!$S156</f>
        <v>0</v>
      </c>
    </row>
    <row r="61" spans="1:22" x14ac:dyDescent="0.25">
      <c r="A61" s="44">
        <v>2006.3</v>
      </c>
      <c r="B61" s="93">
        <f>SUMIF(OUTM!$J$10:$J$420,$A61,OUTM!$B$10:$B$420)</f>
        <v>113.28657689571831</v>
      </c>
      <c r="C61" s="94">
        <f>SUMIF(OUTM!$J$10:$J$420,$A61,OUTM!$C$10:$C$420)</f>
        <v>307.90251180991368</v>
      </c>
      <c r="D61" s="829">
        <f>SUMIF(OUTM!$J$10:$J$420,$A61,OUTM!$D$10:$D$420)</f>
        <v>3880.9814204426243</v>
      </c>
      <c r="E61" s="106">
        <f t="shared" si="10"/>
        <v>4.7299206870146406</v>
      </c>
      <c r="F61" s="58">
        <f t="shared" si="11"/>
        <v>5.7297832127728325</v>
      </c>
      <c r="G61" s="58">
        <f t="shared" si="11"/>
        <v>8.2638433440455756</v>
      </c>
      <c r="H61" s="108">
        <f t="shared" si="15"/>
        <v>1.04296114761393E-3</v>
      </c>
      <c r="I61" s="831">
        <f t="shared" si="15"/>
        <v>1.0480943313099012E-2</v>
      </c>
      <c r="J61" s="831">
        <f t="shared" si="16"/>
        <v>-1.4850615389429223E-2</v>
      </c>
      <c r="K61" s="112">
        <f>[5]OUTT!$B177</f>
        <v>570920.07599999837</v>
      </c>
      <c r="L61" s="1268">
        <f t="shared" si="12"/>
        <v>13.255004506862168</v>
      </c>
      <c r="M61" s="110">
        <f t="shared" si="17"/>
        <v>6.6493211418059417E-3</v>
      </c>
      <c r="N61" s="1265">
        <f>SUMIF(OUTM!$J$10:$J$420,$A61,REGV!$O$10:$O$420)</f>
        <v>111.30674194249596</v>
      </c>
      <c r="O61" s="1266">
        <f>SUMIF(OUTM!$J$10:$J$420,$A61,REGV!$AP$10:$AP$420)</f>
        <v>293.26529158613437</v>
      </c>
      <c r="P61" s="1262">
        <f t="shared" si="13"/>
        <v>1.7787197061658544E-2</v>
      </c>
      <c r="Q61" s="1263">
        <f t="shared" si="14"/>
        <v>4.9911191824349332E-2</v>
      </c>
      <c r="R61" s="1264">
        <f t="shared" si="8"/>
        <v>570920.07599999837</v>
      </c>
      <c r="S61" s="1273" t="e">
        <f>[5]OUTT!$N177</f>
        <v>#NAME?</v>
      </c>
      <c r="T61" s="1263" t="e">
        <f>R61/S61-1</f>
        <v>#NAME?</v>
      </c>
      <c r="U61" s="1252">
        <f>[1]OUTT!$R157</f>
        <v>0</v>
      </c>
      <c r="V61" s="1253">
        <f>[1]OUTT!$S157</f>
        <v>0</v>
      </c>
    </row>
    <row r="62" spans="1:22" x14ac:dyDescent="0.25">
      <c r="A62" s="44">
        <v>2006.4</v>
      </c>
      <c r="B62" s="93">
        <f>SUMIF(OUTM!$J$10:$J$420,$A62,OUTM!$B$10:$B$420)</f>
        <v>122.55041057232376</v>
      </c>
      <c r="C62" s="94">
        <f>SUMIF(OUTM!$J$10:$J$420,$A62,OUTM!$C$10:$C$420)</f>
        <v>309.6271937475268</v>
      </c>
      <c r="D62" s="829">
        <f>SUMIF(OUTM!$J$10:$J$420,$A62,OUTM!$D$10:$D$420)</f>
        <v>4092.4702913482561</v>
      </c>
      <c r="E62" s="106">
        <f t="shared" si="10"/>
        <v>4.8085224602118695</v>
      </c>
      <c r="F62" s="58">
        <f t="shared" si="11"/>
        <v>5.735368972960126</v>
      </c>
      <c r="G62" s="58">
        <f t="shared" si="11"/>
        <v>8.3169040499271283</v>
      </c>
      <c r="H62" s="108">
        <f t="shared" si="15"/>
        <v>7.860177319722883E-2</v>
      </c>
      <c r="I62" s="831">
        <f t="shared" si="15"/>
        <v>5.5857601872935092E-3</v>
      </c>
      <c r="J62" s="831">
        <f t="shared" si="16"/>
        <v>5.306070588155265E-2</v>
      </c>
      <c r="K62" s="112">
        <f>[5]OUTT!$B178</f>
        <v>586594.69465082325</v>
      </c>
      <c r="L62" s="1268">
        <f t="shared" si="12"/>
        <v>13.282089391248011</v>
      </c>
      <c r="M62" s="110">
        <f t="shared" si="17"/>
        <v>2.7084884385843111E-2</v>
      </c>
      <c r="N62" s="1265">
        <f>SUMIF(OUTM!$J$10:$J$420,$A62,REGV!$O$10:$O$420)</f>
        <v>115.96797483656627</v>
      </c>
      <c r="O62" s="1266">
        <f>SUMIF(OUTM!$J$10:$J$420,$A62,REGV!$AP$10:$AP$420)</f>
        <v>300.70385571531676</v>
      </c>
      <c r="P62" s="1262">
        <f t="shared" si="13"/>
        <v>5.6760806119397378E-2</v>
      </c>
      <c r="Q62" s="1263">
        <f t="shared" si="14"/>
        <v>2.9674837427618339E-2</v>
      </c>
      <c r="R62" s="1264">
        <f t="shared" si="8"/>
        <v>586594.69465082325</v>
      </c>
      <c r="S62" s="1273" t="e">
        <f>[5]OUTT!$N178</f>
        <v>#NAME?</v>
      </c>
      <c r="T62" s="1263" t="e">
        <f>R62/S62-1</f>
        <v>#NAME?</v>
      </c>
      <c r="U62" s="1252">
        <f>[1]OUTT!$R158</f>
        <v>0</v>
      </c>
      <c r="V62" s="1253">
        <f>[1]OUTT!$S158</f>
        <v>0</v>
      </c>
    </row>
    <row r="63" spans="1:22" x14ac:dyDescent="0.25">
      <c r="A63" s="44">
        <v>2007.1</v>
      </c>
      <c r="B63" s="93">
        <f>SUMIF(OUTM!$J$10:$J$420,$A63,OUTM!$B$10:$B$420)</f>
        <v>135.35204632907647</v>
      </c>
      <c r="C63" s="94">
        <f>SUMIF(OUTM!$J$10:$J$420,$A63,OUTM!$C$10:$C$420)</f>
        <v>323.33854957478428</v>
      </c>
      <c r="D63" s="829">
        <f>SUMIF(OUTM!$J$10:$J$420,$A63,OUTM!$D$10:$D$420)</f>
        <v>4727.1455588357503</v>
      </c>
      <c r="E63" s="106">
        <f t="shared" si="10"/>
        <v>4.9078791347423021</v>
      </c>
      <c r="F63" s="58">
        <f t="shared" si="11"/>
        <v>5.7786999154047063</v>
      </c>
      <c r="G63" s="58">
        <f t="shared" si="11"/>
        <v>8.46107682338784</v>
      </c>
      <c r="H63" s="108">
        <f t="shared" si="15"/>
        <v>9.935667453043262E-2</v>
      </c>
      <c r="I63" s="831">
        <f t="shared" si="15"/>
        <v>4.3330942444580245E-2</v>
      </c>
      <c r="J63" s="831">
        <f t="shared" si="16"/>
        <v>0.14417277346071167</v>
      </c>
      <c r="K63" s="112">
        <f>[5]OUTT!$B179</f>
        <v>605180.83479519037</v>
      </c>
      <c r="L63" s="1268">
        <f t="shared" si="12"/>
        <v>13.313282592839045</v>
      </c>
      <c r="M63" s="110">
        <f t="shared" si="17"/>
        <v>3.119320159103367E-2</v>
      </c>
      <c r="N63" s="1265">
        <f>SUMIF(OUTM!$J$10:$J$420,$A63,REGV!$O$10:$O$420)</f>
        <v>120.59345251231846</v>
      </c>
      <c r="O63" s="1266">
        <f>SUMIF(OUTM!$J$10:$J$420,$A63,REGV!$AP$10:$AP$420)</f>
        <v>308.04244155088622</v>
      </c>
      <c r="P63" s="1262">
        <f t="shared" si="13"/>
        <v>0.12238304409810663</v>
      </c>
      <c r="Q63" s="1263">
        <f t="shared" si="14"/>
        <v>4.9655845950601796E-2</v>
      </c>
      <c r="R63" s="1264">
        <f t="shared" si="8"/>
        <v>605180.83479519037</v>
      </c>
      <c r="S63" s="1273" t="e">
        <f>[5]OUTT!$N179</f>
        <v>#NAME?</v>
      </c>
      <c r="T63" s="1263" t="e">
        <f t="shared" ref="T63:T75" si="18">R63/S63-1</f>
        <v>#NAME?</v>
      </c>
      <c r="U63" s="1252">
        <f>[1]OUTT!$R159</f>
        <v>0</v>
      </c>
      <c r="V63" s="1253">
        <f>[1]OUTT!$S159</f>
        <v>0</v>
      </c>
    </row>
    <row r="64" spans="1:22" x14ac:dyDescent="0.25">
      <c r="A64" s="44">
        <v>2007.2</v>
      </c>
      <c r="B64" s="93">
        <f>SUMIF(OUTM!$J$10:$J$420,$A64,OUTM!$B$10:$B$420)</f>
        <v>137.22385910634318</v>
      </c>
      <c r="C64" s="94">
        <f>SUMIF(OUTM!$J$10:$J$420,$A64,OUTM!$C$10:$C$420)</f>
        <v>326.50354179621047</v>
      </c>
      <c r="D64" s="829">
        <f>SUMIF(OUTM!$J$10:$J$420,$A64,OUTM!$D$10:$D$420)</f>
        <v>4855.0008615530069</v>
      </c>
      <c r="E64" s="106">
        <f t="shared" si="10"/>
        <v>4.9216136003649051</v>
      </c>
      <c r="F64" s="58">
        <f t="shared" si="11"/>
        <v>5.7884407964255216</v>
      </c>
      <c r="G64" s="58">
        <f t="shared" si="11"/>
        <v>8.4877645581822598</v>
      </c>
      <c r="H64" s="108">
        <f t="shared" si="15"/>
        <v>1.3734465622603054E-2</v>
      </c>
      <c r="I64" s="831">
        <f t="shared" si="15"/>
        <v>9.740881020815273E-3</v>
      </c>
      <c r="J64" s="831">
        <f t="shared" si="16"/>
        <v>2.6687734794419882E-2</v>
      </c>
      <c r="K64" s="112">
        <f>[5]OUTT!$B180</f>
        <v>621459.73116132419</v>
      </c>
      <c r="L64" s="1268">
        <f t="shared" si="12"/>
        <v>13.339826394851164</v>
      </c>
      <c r="M64" s="110">
        <f t="shared" si="17"/>
        <v>2.6543802012119144E-2</v>
      </c>
      <c r="N64" s="1265">
        <f>SUMIF(OUTM!$J$10:$J$420,$A64,REGV!$O$10:$O$420)</f>
        <v>125.16356267428662</v>
      </c>
      <c r="O64" s="1266">
        <f>SUMIF(OUTM!$J$10:$J$420,$A64,REGV!$AP$10:$AP$420)</f>
        <v>315.25646038688319</v>
      </c>
      <c r="P64" s="1262">
        <f t="shared" si="13"/>
        <v>9.6356289117792926E-2</v>
      </c>
      <c r="Q64" s="1263">
        <f t="shared" si="14"/>
        <v>3.5675974397241017E-2</v>
      </c>
      <c r="R64" s="1264">
        <f t="shared" si="8"/>
        <v>621459.73116132419</v>
      </c>
      <c r="S64" s="1273" t="e">
        <f>[5]OUTT!$N180</f>
        <v>#NAME?</v>
      </c>
      <c r="T64" s="1263" t="e">
        <f t="shared" si="18"/>
        <v>#NAME?</v>
      </c>
      <c r="U64" s="1252">
        <f>[1]OUTT!$R160</f>
        <v>0</v>
      </c>
      <c r="V64" s="1253">
        <f>[1]OUTT!$S160</f>
        <v>0</v>
      </c>
    </row>
    <row r="65" spans="1:22" x14ac:dyDescent="0.25">
      <c r="A65" s="44">
        <v>2007.3</v>
      </c>
      <c r="B65" s="93">
        <f>SUMIF(OUTM!$J$10:$J$420,$A65,OUTM!$B$10:$B$420)</f>
        <v>148.53237655208298</v>
      </c>
      <c r="C65" s="94">
        <f>SUMIF(OUTM!$J$10:$J$420,$A65,OUTM!$C$10:$C$420)</f>
        <v>351.60338335887269</v>
      </c>
      <c r="D65" s="829">
        <f>SUMIF(OUTM!$J$10:$J$420,$A65,OUTM!$D$10:$D$420)</f>
        <v>4881.2150414742428</v>
      </c>
      <c r="E65" s="106">
        <f t="shared" si="10"/>
        <v>5.0008029583987446</v>
      </c>
      <c r="F65" s="58">
        <f t="shared" si="11"/>
        <v>5.8625037885146458</v>
      </c>
      <c r="G65" s="58">
        <f t="shared" si="11"/>
        <v>8.4931494517645003</v>
      </c>
      <c r="H65" s="108">
        <f t="shared" si="15"/>
        <v>7.9189358033839419E-2</v>
      </c>
      <c r="I65" s="831">
        <f t="shared" si="15"/>
        <v>7.4062992089124258E-2</v>
      </c>
      <c r="J65" s="831">
        <f t="shared" si="16"/>
        <v>5.3848935822404798E-3</v>
      </c>
      <c r="K65" s="112">
        <f>[5]OUTT!$B181</f>
        <v>619277.504209326</v>
      </c>
      <c r="L65" s="1268">
        <f t="shared" si="12"/>
        <v>13.336308761721472</v>
      </c>
      <c r="M65" s="110">
        <f t="shared" si="17"/>
        <v>-3.5176331296913332E-3</v>
      </c>
      <c r="N65" s="1265">
        <f>SUMIF(OUTM!$J$10:$J$420,$A65,REGV!$O$10:$O$420)</f>
        <v>129.66414653989557</v>
      </c>
      <c r="O65" s="1266">
        <f>SUMIF(OUTM!$J$10:$J$420,$A65,REGV!$AP$10:$AP$420)</f>
        <v>322.32706987585385</v>
      </c>
      <c r="P65" s="1262">
        <f t="shared" si="13"/>
        <v>0.14551617016491103</v>
      </c>
      <c r="Q65" s="1263">
        <f t="shared" si="14"/>
        <v>9.0827970155577642E-2</v>
      </c>
      <c r="R65" s="1264">
        <f t="shared" si="8"/>
        <v>619277.504209326</v>
      </c>
      <c r="S65" s="1273" t="e">
        <f>[5]OUTT!$N181</f>
        <v>#NAME?</v>
      </c>
      <c r="T65" s="1263" t="e">
        <f t="shared" si="18"/>
        <v>#NAME?</v>
      </c>
      <c r="U65" s="1252">
        <f>[1]OUTT!$R161</f>
        <v>0</v>
      </c>
      <c r="V65" s="1253">
        <f>[1]OUTT!$S161</f>
        <v>0</v>
      </c>
    </row>
    <row r="66" spans="1:22" x14ac:dyDescent="0.25">
      <c r="A66" s="44">
        <v>2007.4</v>
      </c>
      <c r="B66" s="93">
        <f>SUMIF(OUTM!$J$10:$J$420,$A66,OUTM!$B$10:$B$420)</f>
        <v>149.49190581578583</v>
      </c>
      <c r="C66" s="94">
        <f>SUMIF(OUTM!$J$10:$J$420,$A66,OUTM!$C$10:$C$420)</f>
        <v>365.5250020552524</v>
      </c>
      <c r="D66" s="829">
        <f>SUMIF(OUTM!$J$10:$J$420,$A66,OUTM!$D$10:$D$420)</f>
        <v>5267.3790416415868</v>
      </c>
      <c r="E66" s="106">
        <f t="shared" si="10"/>
        <v>5.0072422496645972</v>
      </c>
      <c r="F66" s="58">
        <f t="shared" si="11"/>
        <v>5.9013346819262429</v>
      </c>
      <c r="G66" s="58">
        <f t="shared" si="11"/>
        <v>8.5692881822711815</v>
      </c>
      <c r="H66" s="108">
        <f t="shared" si="15"/>
        <v>6.4392912658526313E-3</v>
      </c>
      <c r="I66" s="831">
        <f t="shared" si="15"/>
        <v>3.8830893411597067E-2</v>
      </c>
      <c r="J66" s="831">
        <f t="shared" si="16"/>
        <v>7.6138730506681185E-2</v>
      </c>
      <c r="K66" s="112">
        <f>[5]OUTT!$B182</f>
        <v>641425.74776150938</v>
      </c>
      <c r="L66" s="1268">
        <f t="shared" si="12"/>
        <v>13.371448708499885</v>
      </c>
      <c r="M66" s="110">
        <f t="shared" si="17"/>
        <v>3.5139946778413034E-2</v>
      </c>
      <c r="N66" s="1265">
        <f>SUMIF(OUTM!$J$10:$J$420,$A66,REGV!$O$10:$O$420)</f>
        <v>134.08685580726299</v>
      </c>
      <c r="O66" s="1266">
        <f>SUMIF(OUTM!$J$10:$J$420,$A66,REGV!$AP$10:$AP$420)</f>
        <v>329.24167644632831</v>
      </c>
      <c r="P66" s="1262">
        <f t="shared" si="13"/>
        <v>0.11488859154596121</v>
      </c>
      <c r="Q66" s="1263">
        <f t="shared" si="14"/>
        <v>0.11020271188188668</v>
      </c>
      <c r="R66" s="1264">
        <f t="shared" si="8"/>
        <v>641425.74776150938</v>
      </c>
      <c r="S66" s="1273" t="e">
        <f>[5]OUTT!$N182</f>
        <v>#NAME?</v>
      </c>
      <c r="T66" s="1263" t="e">
        <f t="shared" si="18"/>
        <v>#NAME?</v>
      </c>
      <c r="U66" s="1252">
        <f>[1]OUTT!$R162</f>
        <v>0</v>
      </c>
      <c r="V66" s="1253">
        <f>[1]OUTT!$S162</f>
        <v>0</v>
      </c>
    </row>
    <row r="67" spans="1:22" x14ac:dyDescent="0.25">
      <c r="A67" s="44">
        <v>2008.1</v>
      </c>
      <c r="B67" s="93">
        <f>SUMIF(OUTM!$J$10:$J$420,$A67,OUTM!$B$10:$B$420)</f>
        <v>149.96155232778631</v>
      </c>
      <c r="C67" s="94">
        <f>SUMIF(OUTM!$J$10:$J$420,$A67,OUTM!$C$10:$C$420)</f>
        <v>364.74637777224427</v>
      </c>
      <c r="D67" s="829">
        <f>SUMIF(OUTM!$J$10:$J$420,$A67,OUTM!$D$10:$D$420)</f>
        <v>5510.6340698085824</v>
      </c>
      <c r="E67" s="106">
        <f t="shared" si="10"/>
        <v>5.0103789434264723</v>
      </c>
      <c r="F67" s="58">
        <f t="shared" si="11"/>
        <v>5.8992022566400673</v>
      </c>
      <c r="G67" s="58">
        <f t="shared" si="11"/>
        <v>8.6144349717165092</v>
      </c>
      <c r="H67" s="108">
        <f t="shared" si="15"/>
        <v>3.1366937618750868E-3</v>
      </c>
      <c r="I67" s="831">
        <f t="shared" si="15"/>
        <v>-2.1324252861756321E-3</v>
      </c>
      <c r="J67" s="831">
        <f t="shared" si="16"/>
        <v>4.5146789445327684E-2</v>
      </c>
      <c r="K67" s="112">
        <f>[5]OUTT!$B183</f>
        <v>647941.47687318316</v>
      </c>
      <c r="L67" s="1268">
        <f t="shared" si="12"/>
        <v>13.381555657788596</v>
      </c>
      <c r="M67" s="110">
        <f t="shared" si="17"/>
        <v>1.0106949288710254E-2</v>
      </c>
      <c r="N67" s="1265">
        <f>SUMIF(OUTM!$J$10:$J$420,$A67,REGV!$O$10:$O$420)</f>
        <v>138.43052394521948</v>
      </c>
      <c r="O67" s="1266">
        <f>SUMIF(OUTM!$J$10:$J$420,$A67,REGV!$AP$10:$AP$420)</f>
        <v>335.99871631731457</v>
      </c>
      <c r="P67" s="1262">
        <f t="shared" si="13"/>
        <v>8.3298307728214338E-2</v>
      </c>
      <c r="Q67" s="1263">
        <f t="shared" si="14"/>
        <v>8.5558843111116722E-2</v>
      </c>
      <c r="R67" s="1264">
        <f t="shared" si="8"/>
        <v>647941.47687318316</v>
      </c>
      <c r="S67" s="1273" t="e">
        <f>[5]OUTT!$N183</f>
        <v>#NAME?</v>
      </c>
      <c r="T67" s="1263" t="e">
        <f t="shared" si="18"/>
        <v>#NAME?</v>
      </c>
      <c r="U67" s="1252">
        <f>[1]OUTT!$R163</f>
        <v>0</v>
      </c>
      <c r="V67" s="1253">
        <f>[1]OUTT!$S163</f>
        <v>1</v>
      </c>
    </row>
    <row r="68" spans="1:22" x14ac:dyDescent="0.25">
      <c r="A68" s="44">
        <v>2008.2</v>
      </c>
      <c r="B68" s="93">
        <f>SUMIF(OUTM!$J$10:$J$420,$A68,OUTM!$B$10:$B$420)</f>
        <v>157.39076997367681</v>
      </c>
      <c r="C68" s="94">
        <f>SUMIF(OUTM!$J$10:$J$420,$A68,OUTM!$C$10:$C$420)</f>
        <v>370.49477117785784</v>
      </c>
      <c r="D68" s="829">
        <f>SUMIF(OUTM!$J$10:$J$420,$A68,OUTM!$D$10:$D$420)</f>
        <v>4979.9166006706346</v>
      </c>
      <c r="E68" s="106">
        <f t="shared" si="10"/>
        <v>5.0587316936900324</v>
      </c>
      <c r="F68" s="58">
        <f t="shared" si="11"/>
        <v>5.9148393317562782</v>
      </c>
      <c r="G68" s="58">
        <f t="shared" si="11"/>
        <v>8.5131684230251814</v>
      </c>
      <c r="H68" s="108">
        <f t="shared" si="15"/>
        <v>4.8352750263560118E-2</v>
      </c>
      <c r="I68" s="831">
        <f t="shared" si="15"/>
        <v>1.563707511621093E-2</v>
      </c>
      <c r="J68" s="831">
        <f t="shared" si="16"/>
        <v>-0.10126654869132778</v>
      </c>
      <c r="K68" s="112">
        <f>[5]OUTT!$B184</f>
        <v>655013.24793860619</v>
      </c>
      <c r="L68" s="1268">
        <f t="shared" si="12"/>
        <v>13.392410740273316</v>
      </c>
      <c r="M68" s="110">
        <f t="shared" si="17"/>
        <v>1.0855082484720668E-2</v>
      </c>
      <c r="N68" s="1265">
        <f>SUMIF(OUTM!$J$10:$J$420,$A68,REGV!$O$10:$O$420)</f>
        <v>142.70041721947936</v>
      </c>
      <c r="O68" s="1266">
        <f>SUMIF(OUTM!$J$10:$J$420,$A68,REGV!$AP$10:$AP$420)</f>
        <v>342.61106118308896</v>
      </c>
      <c r="P68" s="1262">
        <f t="shared" si="13"/>
        <v>0.10294540857300416</v>
      </c>
      <c r="Q68" s="1263">
        <f t="shared" si="14"/>
        <v>8.138590125631695E-2</v>
      </c>
      <c r="R68" s="1264">
        <f t="shared" si="8"/>
        <v>655013.24793860619</v>
      </c>
      <c r="S68" s="1273" t="e">
        <f>[5]OUTT!$N184</f>
        <v>#NAME?</v>
      </c>
      <c r="T68" s="1263" t="e">
        <f t="shared" si="18"/>
        <v>#NAME?</v>
      </c>
      <c r="U68" s="1252">
        <f>[1]OUTT!$R164</f>
        <v>1</v>
      </c>
      <c r="V68" s="1253">
        <f>[1]OUTT!$S164</f>
        <v>1</v>
      </c>
    </row>
    <row r="69" spans="1:22" x14ac:dyDescent="0.25">
      <c r="A69" s="44">
        <v>2008.3</v>
      </c>
      <c r="B69" s="93">
        <f>SUMIF(OUTM!$J$10:$J$420,$A69,OUTM!$B$10:$B$420)</f>
        <v>156.75382700440275</v>
      </c>
      <c r="C69" s="94">
        <f>SUMIF(OUTM!$J$10:$J$420,$A69,OUTM!$C$10:$C$420)</f>
        <v>341.52199878017296</v>
      </c>
      <c r="D69" s="829">
        <f>SUMIF(OUTM!$J$10:$J$420,$A69,OUTM!$D$10:$D$420)</f>
        <v>4429.3762754036943</v>
      </c>
      <c r="E69" s="106">
        <f t="shared" si="10"/>
        <v>5.0546765939161302</v>
      </c>
      <c r="F69" s="58">
        <f t="shared" si="11"/>
        <v>5.8334120950332276</v>
      </c>
      <c r="G69" s="58">
        <f t="shared" si="11"/>
        <v>8.3960140575066138</v>
      </c>
      <c r="H69" s="108">
        <f t="shared" si="15"/>
        <v>-4.055099773902171E-3</v>
      </c>
      <c r="I69" s="831">
        <f t="shared" si="15"/>
        <v>-8.1427236723050633E-2</v>
      </c>
      <c r="J69" s="831">
        <f t="shared" si="16"/>
        <v>-0.11715436551856762</v>
      </c>
      <c r="K69" s="112">
        <f>[5]OUTT!$B185</f>
        <v>655869.26251559053</v>
      </c>
      <c r="L69" s="1268">
        <f t="shared" si="12"/>
        <v>13.393716753118603</v>
      </c>
      <c r="M69" s="110">
        <f t="shared" si="17"/>
        <v>1.3060128452870856E-3</v>
      </c>
      <c r="N69" s="1265">
        <f>SUMIF(OUTM!$J$10:$J$420,$A69,REGV!$O$10:$O$420)</f>
        <v>146.90714453307993</v>
      </c>
      <c r="O69" s="1266">
        <f>SUMIF(OUTM!$J$10:$J$420,$A69,REGV!$AP$10:$AP$420)</f>
        <v>349.10447518965265</v>
      </c>
      <c r="P69" s="1262">
        <f t="shared" si="13"/>
        <v>6.7026573163741388E-2</v>
      </c>
      <c r="Q69" s="1263">
        <f t="shared" si="14"/>
        <v>-2.1719791490385387E-2</v>
      </c>
      <c r="R69" s="1264">
        <f t="shared" si="8"/>
        <v>655869.26251559053</v>
      </c>
      <c r="S69" s="1273" t="e">
        <f>[5]OUTT!$N185</f>
        <v>#NAME?</v>
      </c>
      <c r="T69" s="1263" t="e">
        <f t="shared" si="18"/>
        <v>#NAME?</v>
      </c>
      <c r="U69" s="1252">
        <f>[1]OUTT!$R165</f>
        <v>1</v>
      </c>
      <c r="V69" s="1253">
        <f>[1]OUTT!$S165</f>
        <v>1</v>
      </c>
    </row>
    <row r="70" spans="1:22" x14ac:dyDescent="0.25">
      <c r="A70" s="44">
        <v>2008.4</v>
      </c>
      <c r="B70" s="93">
        <f>SUMIF(OUTM!$J$10:$J$420,$A70,OUTM!$B$10:$B$420)</f>
        <v>141.78923183038455</v>
      </c>
      <c r="C70" s="94">
        <f>SUMIF(OUTM!$J$10:$J$420,$A70,OUTM!$C$10:$C$420)</f>
        <v>323.64530655057553</v>
      </c>
      <c r="D70" s="829">
        <f>SUMIF(OUTM!$J$10:$J$420,$A70,OUTM!$D$10:$D$420)</f>
        <v>3438.5738993152227</v>
      </c>
      <c r="E70" s="106">
        <f t="shared" si="10"/>
        <v>4.9543416720775832</v>
      </c>
      <c r="F70" s="58">
        <f t="shared" si="11"/>
        <v>5.7796481832660254</v>
      </c>
      <c r="G70" s="58">
        <f t="shared" si="11"/>
        <v>8.1428121002594178</v>
      </c>
      <c r="H70" s="108">
        <f t="shared" si="15"/>
        <v>-0.10033492183854698</v>
      </c>
      <c r="I70" s="831">
        <f t="shared" si="15"/>
        <v>-5.3763911767202188E-2</v>
      </c>
      <c r="J70" s="831">
        <f t="shared" si="16"/>
        <v>-0.25320195724719596</v>
      </c>
      <c r="K70" s="112">
        <f>[5]OUTT!$B186</f>
        <v>627789.59152017301</v>
      </c>
      <c r="L70" s="1268">
        <f t="shared" si="12"/>
        <v>13.34996034396006</v>
      </c>
      <c r="M70" s="110">
        <f t="shared" si="17"/>
        <v>-4.3756409158543619E-2</v>
      </c>
      <c r="N70" s="1265">
        <f>SUMIF(OUTM!$J$10:$J$420,$A70,REGV!$O$10:$O$420)</f>
        <v>151.06700863727372</v>
      </c>
      <c r="O70" s="1266">
        <f>SUMIF(OUTM!$J$10:$J$420,$A70,REGV!$AP$10:$AP$420)</f>
        <v>355.51384421027649</v>
      </c>
      <c r="P70" s="1262">
        <f t="shared" si="13"/>
        <v>-6.1414976642358732E-2</v>
      </c>
      <c r="Q70" s="1263">
        <f t="shared" si="14"/>
        <v>-8.9640778210740013E-2</v>
      </c>
      <c r="R70" s="1264">
        <f t="shared" si="8"/>
        <v>627789.59152017301</v>
      </c>
      <c r="S70" s="1273" t="e">
        <f>[5]OUTT!$N186</f>
        <v>#NAME?</v>
      </c>
      <c r="T70" s="1263" t="e">
        <f t="shared" si="18"/>
        <v>#NAME?</v>
      </c>
      <c r="U70" s="1252">
        <f>[1]OUTT!$R166</f>
        <v>1</v>
      </c>
      <c r="V70" s="1253">
        <f>[1]OUTT!$S166</f>
        <v>1</v>
      </c>
    </row>
    <row r="71" spans="1:22" x14ac:dyDescent="0.25">
      <c r="A71" s="44">
        <v>2009.1</v>
      </c>
      <c r="B71" s="93">
        <f>SUMIF(OUTM!$J$10:$J$420,$A71,OUTM!$B$10:$B$420)</f>
        <v>129.85633168824327</v>
      </c>
      <c r="C71" s="94">
        <f>SUMIF(OUTM!$J$10:$J$420,$A71,OUTM!$C$10:$C$420)</f>
        <v>307.77631364877061</v>
      </c>
      <c r="D71" s="829">
        <f>SUMIF(OUTM!$J$10:$J$420,$A71,OUTM!$D$10:$D$420)</f>
        <v>2683.4113758641874</v>
      </c>
      <c r="E71" s="106">
        <f t="shared" si="10"/>
        <v>4.8664286984774661</v>
      </c>
      <c r="F71" s="58">
        <f t="shared" si="11"/>
        <v>5.729373264735993</v>
      </c>
      <c r="G71" s="58">
        <f t="shared" si="11"/>
        <v>7.8948441654945523</v>
      </c>
      <c r="H71" s="108">
        <f t="shared" si="15"/>
        <v>-8.7912973600117184E-2</v>
      </c>
      <c r="I71" s="831">
        <f t="shared" si="15"/>
        <v>-5.0274918530032409E-2</v>
      </c>
      <c r="J71" s="831">
        <f t="shared" si="16"/>
        <v>-0.24796793476486556</v>
      </c>
      <c r="K71" s="112">
        <f>[5]OUTT!$B187</f>
        <v>609234.35555374378</v>
      </c>
      <c r="L71" s="1268">
        <f t="shared" si="12"/>
        <v>13.319958292952991</v>
      </c>
      <c r="M71" s="110">
        <f t="shared" si="17"/>
        <v>-3.0002051007068431E-2</v>
      </c>
      <c r="N71" s="1265">
        <f>SUMIF(OUTM!$J$10:$J$420,$A71,REGV!$O$10:$O$420)</f>
        <v>155.19947917491805</v>
      </c>
      <c r="O71" s="1266">
        <f>SUMIF(OUTM!$J$10:$J$420,$A71,REGV!$AP$10:$AP$420)</f>
        <v>361.87248450844044</v>
      </c>
      <c r="P71" s="1262">
        <f t="shared" si="13"/>
        <v>-0.16329402406119997</v>
      </c>
      <c r="Q71" s="1263">
        <f t="shared" si="14"/>
        <v>-0.14948959419546048</v>
      </c>
      <c r="R71" s="1264">
        <f t="shared" si="8"/>
        <v>609234.35555374378</v>
      </c>
      <c r="S71" s="1273" t="e">
        <f>[5]OUTT!$N187</f>
        <v>#NAME?</v>
      </c>
      <c r="T71" s="1263" t="e">
        <f t="shared" si="18"/>
        <v>#NAME?</v>
      </c>
      <c r="U71" s="1252">
        <f>[1]OUTT!$R167</f>
        <v>1</v>
      </c>
      <c r="V71" s="1253">
        <f>[1]OUTT!$S167</f>
        <v>1</v>
      </c>
    </row>
    <row r="72" spans="1:22" x14ac:dyDescent="0.25">
      <c r="A72" s="44">
        <v>2009.2</v>
      </c>
      <c r="B72" s="93">
        <f>SUMIF(OUTM!$J$10:$J$420,$A72,OUTM!$B$10:$B$420)</f>
        <v>128.12307614568971</v>
      </c>
      <c r="C72" s="94">
        <f>SUMIF(OUTM!$J$10:$J$420,$A72,OUTM!$C$10:$C$420)</f>
        <v>309.21467616212823</v>
      </c>
      <c r="D72" s="829">
        <f>SUMIF(OUTM!$J$10:$J$420,$A72,OUTM!$D$10:$D$420)</f>
        <v>2610.8756066049091</v>
      </c>
      <c r="E72" s="106">
        <f t="shared" si="10"/>
        <v>4.852991334331664</v>
      </c>
      <c r="F72" s="58">
        <f t="shared" si="11"/>
        <v>5.7340357805355104</v>
      </c>
      <c r="G72" s="58">
        <f t="shared" si="11"/>
        <v>7.8674409255132369</v>
      </c>
      <c r="H72" s="108">
        <f t="shared" si="15"/>
        <v>-1.34373641458021E-2</v>
      </c>
      <c r="I72" s="831">
        <f t="shared" si="15"/>
        <v>4.662515799517486E-3</v>
      </c>
      <c r="J72" s="831">
        <f t="shared" si="16"/>
        <v>-2.740323998131533E-2</v>
      </c>
      <c r="K72" s="112">
        <f>[5]OUTT!$B188</f>
        <v>600376.07454464305</v>
      </c>
      <c r="L72" s="1268">
        <f t="shared" si="12"/>
        <v>13.305311528754643</v>
      </c>
      <c r="M72" s="110">
        <f t="shared" si="17"/>
        <v>-1.4646764198348095E-2</v>
      </c>
      <c r="N72" s="1265">
        <f>SUMIF(OUTM!$J$10:$J$420,$A72,REGV!$O$10:$O$420)</f>
        <v>159.32042768214563</v>
      </c>
      <c r="O72" s="1266">
        <f>SUMIF(OUTM!$J$10:$J$420,$A72,REGV!$AP$10:$AP$420)</f>
        <v>368.20030855958174</v>
      </c>
      <c r="P72" s="1262">
        <f t="shared" si="13"/>
        <v>-0.19581513802295725</v>
      </c>
      <c r="Q72" s="1263">
        <f t="shared" si="14"/>
        <v>-0.16019984510118501</v>
      </c>
      <c r="R72" s="1264">
        <f t="shared" si="8"/>
        <v>600376.07454464305</v>
      </c>
      <c r="S72" s="1273" t="e">
        <f>[5]OUTT!$N188</f>
        <v>#NAME?</v>
      </c>
      <c r="T72" s="1263" t="e">
        <f t="shared" si="18"/>
        <v>#NAME?</v>
      </c>
      <c r="U72" s="1252">
        <f>[1]OUTT!$R168</f>
        <v>1</v>
      </c>
      <c r="V72" s="1253">
        <f>[1]OUTT!$S168</f>
        <v>1</v>
      </c>
    </row>
    <row r="73" spans="1:22" x14ac:dyDescent="0.25">
      <c r="A73" s="44">
        <v>2009.3</v>
      </c>
      <c r="B73" s="93">
        <f>SUMIF(OUTM!$J$10:$J$420,$A73,OUTM!$B$10:$B$420)</f>
        <v>127.76993826433619</v>
      </c>
      <c r="C73" s="94">
        <f>SUMIF(OUTM!$J$10:$J$420,$A73,OUTM!$C$10:$C$420)</f>
        <v>341.68751100041379</v>
      </c>
      <c r="D73" s="829">
        <f>SUMIF(OUTM!$J$10:$J$420,$A73,OUTM!$D$10:$D$420)</f>
        <v>2696.9985760369195</v>
      </c>
      <c r="E73" s="106">
        <f t="shared" si="10"/>
        <v>4.8502312894250306</v>
      </c>
      <c r="F73" s="58">
        <f t="shared" si="11"/>
        <v>5.8338966088495878</v>
      </c>
      <c r="G73" s="58">
        <f t="shared" si="11"/>
        <v>7.899894795159212</v>
      </c>
      <c r="H73" s="108">
        <f t="shared" si="15"/>
        <v>-2.7600449066333965E-3</v>
      </c>
      <c r="I73" s="831">
        <f t="shared" si="15"/>
        <v>9.9860828314077388E-2</v>
      </c>
      <c r="J73" s="831">
        <f t="shared" si="16"/>
        <v>3.2453869645975075E-2</v>
      </c>
      <c r="K73" s="112">
        <f>[5]OUTT!$B189</f>
        <v>612644.22743209987</v>
      </c>
      <c r="L73" s="1268">
        <f t="shared" si="12"/>
        <v>13.325539667040049</v>
      </c>
      <c r="M73" s="110">
        <f t="shared" si="17"/>
        <v>2.0228138285405706E-2</v>
      </c>
      <c r="N73" s="1265">
        <f>SUMIF(OUTM!$J$10:$J$420,$A73,REGV!$O$10:$O$420)</f>
        <v>163.43564536151729</v>
      </c>
      <c r="O73" s="1266">
        <f>SUMIF(OUTM!$J$10:$J$420,$A73,REGV!$AP$10:$AP$420)</f>
        <v>374.49511193601262</v>
      </c>
      <c r="P73" s="1262">
        <f t="shared" si="13"/>
        <v>-0.21822477598622425</v>
      </c>
      <c r="Q73" s="1263">
        <f t="shared" si="14"/>
        <v>-8.7604884256017868E-2</v>
      </c>
      <c r="R73" s="1264">
        <f t="shared" si="8"/>
        <v>612644.22743209987</v>
      </c>
      <c r="S73" s="1273" t="e">
        <f>[5]OUTT!$N189</f>
        <v>#NAME?</v>
      </c>
      <c r="T73" s="1263" t="e">
        <f t="shared" si="18"/>
        <v>#NAME?</v>
      </c>
      <c r="U73" s="1252">
        <f>[1]OUTT!$R169</f>
        <v>0</v>
      </c>
      <c r="V73" s="1253">
        <f>[1]OUTT!$S169</f>
        <v>0</v>
      </c>
    </row>
    <row r="74" spans="1:22" x14ac:dyDescent="0.25">
      <c r="A74" s="44">
        <v>2009.4</v>
      </c>
      <c r="B74" s="93">
        <f>SUMIF(OUTM!$J$10:$J$420,$A74,OUTM!$B$10:$B$420)</f>
        <v>136.05194777797135</v>
      </c>
      <c r="C74" s="94">
        <f>SUMIF(OUTM!$J$10:$J$420,$A74,OUTM!$C$10:$C$420)</f>
        <v>353.78967727771789</v>
      </c>
      <c r="D74" s="829">
        <f>SUMIF(OUTM!$J$10:$J$420,$A74,OUTM!$D$10:$D$420)</f>
        <v>2971.9507965201055</v>
      </c>
      <c r="E74" s="106">
        <f t="shared" si="10"/>
        <v>4.9130367817601535</v>
      </c>
      <c r="F74" s="58">
        <f t="shared" si="11"/>
        <v>5.8687026045835804</v>
      </c>
      <c r="G74" s="58">
        <f t="shared" si="11"/>
        <v>7.9969738500209617</v>
      </c>
      <c r="H74" s="108">
        <f t="shared" si="15"/>
        <v>6.2805492335122892E-2</v>
      </c>
      <c r="I74" s="831">
        <f t="shared" si="15"/>
        <v>3.4805995733992567E-2</v>
      </c>
      <c r="J74" s="831">
        <f t="shared" si="16"/>
        <v>9.7079054861749725E-2</v>
      </c>
      <c r="K74" s="112">
        <f>[5]OUTT!$B190</f>
        <v>628561.28555720183</v>
      </c>
      <c r="L74" s="1268">
        <f t="shared" si="12"/>
        <v>13.351188813089438</v>
      </c>
      <c r="M74" s="110">
        <f t="shared" si="17"/>
        <v>2.564914604938906E-2</v>
      </c>
      <c r="N74" s="1265">
        <f>SUMIF(OUTM!$J$10:$J$420,$A74,REGV!$O$10:$O$420)</f>
        <v>167.53784308335969</v>
      </c>
      <c r="O74" s="1266">
        <f>SUMIF(OUTM!$J$10:$J$420,$A74,REGV!$AP$10:$AP$420)</f>
        <v>380.73216400036961</v>
      </c>
      <c r="P74" s="1262">
        <f t="shared" si="13"/>
        <v>-0.18793303486497859</v>
      </c>
      <c r="Q74" s="1263">
        <f t="shared" si="14"/>
        <v>-7.0764934697310156E-2</v>
      </c>
      <c r="R74" s="1264">
        <f t="shared" si="8"/>
        <v>628561.28555720183</v>
      </c>
      <c r="S74" s="1273" t="e">
        <f>[5]OUTT!$N190</f>
        <v>#NAME?</v>
      </c>
      <c r="T74" s="1263" t="e">
        <f t="shared" si="18"/>
        <v>#NAME?</v>
      </c>
      <c r="U74" s="1252">
        <f>[1]OUTT!$R170</f>
        <v>0</v>
      </c>
      <c r="V74" s="1253">
        <f>[1]OUTT!$S170</f>
        <v>0</v>
      </c>
    </row>
    <row r="75" spans="1:22" x14ac:dyDescent="0.25">
      <c r="A75" s="44">
        <v>2010.1</v>
      </c>
      <c r="B75" s="93">
        <f>SUMIF(OUTM!$J$10:$J$420,$A75,OUTM!$B$10:$B$420)</f>
        <v>151.03141414441185</v>
      </c>
      <c r="C75" s="94">
        <f>SUMIF(OUTM!$J$10:$J$420,$A75,OUTM!$C$10:$C$420)</f>
        <v>367.01708066543779</v>
      </c>
      <c r="D75" s="829">
        <f>SUMIF(OUTM!$J$10:$J$420,$A75,OUTM!$D$10:$D$420)</f>
        <v>3590.2831935392051</v>
      </c>
      <c r="E75" s="106">
        <f t="shared" ref="E75:E106" si="19">LN(B75)</f>
        <v>5.0174878558689295</v>
      </c>
      <c r="F75" s="58">
        <f t="shared" ref="F75:G106" si="20">LN(C75)</f>
        <v>5.9054083882942754</v>
      </c>
      <c r="G75" s="58">
        <f t="shared" si="20"/>
        <v>8.1859863623653535</v>
      </c>
      <c r="H75" s="108">
        <f t="shared" si="15"/>
        <v>0.10445107410877608</v>
      </c>
      <c r="I75" s="831">
        <f t="shared" si="15"/>
        <v>3.6705783710694995E-2</v>
      </c>
      <c r="J75" s="831">
        <f t="shared" si="16"/>
        <v>0.18901251234439176</v>
      </c>
      <c r="K75" s="112">
        <f>[5]OUTT!$B191</f>
        <v>645116.07587359834</v>
      </c>
      <c r="L75" s="1268">
        <f t="shared" ref="L75:L106" si="21">LN(K75)</f>
        <v>13.37718554218131</v>
      </c>
      <c r="M75" s="110">
        <f t="shared" si="17"/>
        <v>2.5996729091872339E-2</v>
      </c>
      <c r="N75" s="1265">
        <f>SUMIF(OUTM!$J$10:$J$420,$A75,REGV!$O$10:$O$420)</f>
        <v>171.60528652207012</v>
      </c>
      <c r="O75" s="1266">
        <f>SUMIF(OUTM!$J$10:$J$420,$A75,REGV!$AP$10:$AP$420)</f>
        <v>386.8712312150227</v>
      </c>
      <c r="P75" s="1262">
        <f t="shared" ref="P75:P106" si="22">B75/N75-1</f>
        <v>-0.11989066767481116</v>
      </c>
      <c r="Q75" s="1263">
        <f t="shared" ref="Q75:Q106" si="23">C75/O75-1</f>
        <v>-5.1319790533998155E-2</v>
      </c>
      <c r="R75" s="1264">
        <f t="shared" ref="R75:R122" si="24">K75</f>
        <v>645116.07587359834</v>
      </c>
      <c r="S75" s="1273" t="e">
        <f>[5]OUTT!$N191</f>
        <v>#NAME?</v>
      </c>
      <c r="T75" s="1263" t="e">
        <f t="shared" si="18"/>
        <v>#NAME?</v>
      </c>
      <c r="U75" s="1252">
        <f>[1]OUTT!$R171</f>
        <v>0</v>
      </c>
      <c r="V75" s="1253">
        <f>[1]OUTT!$S171</f>
        <v>0</v>
      </c>
    </row>
    <row r="76" spans="1:22" x14ac:dyDescent="0.25">
      <c r="A76" s="44">
        <v>2010.2</v>
      </c>
      <c r="B76" s="93">
        <f>SUMIF(OUTM!$J$10:$J$420,$A76,OUTM!$B$10:$B$420)</f>
        <v>158.07086733827265</v>
      </c>
      <c r="C76" s="94">
        <f>SUMIF(OUTM!$J$10:$J$420,$A76,OUTM!$C$10:$C$420)</f>
        <v>375.57519861269827</v>
      </c>
      <c r="D76" s="829">
        <f>SUMIF(OUTM!$J$10:$J$420,$A76,OUTM!$D$10:$D$420)</f>
        <v>3964.3968095070177</v>
      </c>
      <c r="E76" s="106">
        <f t="shared" si="19"/>
        <v>5.0630434599260159</v>
      </c>
      <c r="F76" s="58">
        <f t="shared" si="20"/>
        <v>5.9284587137713478</v>
      </c>
      <c r="G76" s="58">
        <f t="shared" si="20"/>
        <v>8.2851089937463893</v>
      </c>
      <c r="H76" s="108">
        <f t="shared" ref="H76:J107" si="25">E76-E75</f>
        <v>4.5555604057086363E-2</v>
      </c>
      <c r="I76" s="831">
        <f t="shared" si="25"/>
        <v>2.305032547707242E-2</v>
      </c>
      <c r="J76" s="831">
        <f t="shared" si="25"/>
        <v>9.9122631381035831E-2</v>
      </c>
      <c r="K76" s="112">
        <f>[5]OUTT!$B192</f>
        <v>673312.66405970324</v>
      </c>
      <c r="L76" s="1268">
        <f t="shared" si="21"/>
        <v>13.419965083297082</v>
      </c>
      <c r="M76" s="110">
        <f t="shared" ref="M76:M107" si="26">L76-L75</f>
        <v>4.2779541115772091E-2</v>
      </c>
      <c r="N76" s="1265">
        <f>SUMIF(OUTM!$J$10:$J$420,$A76,REGV!$O$10:$O$420)</f>
        <v>175.60345801965985</v>
      </c>
      <c r="O76" s="1266">
        <f>SUMIF(OUTM!$J$10:$J$420,$A76,REGV!$AP$10:$AP$420)</f>
        <v>392.86068051324787</v>
      </c>
      <c r="P76" s="1262">
        <f t="shared" si="22"/>
        <v>-9.9841944339298383E-2</v>
      </c>
      <c r="Q76" s="1263">
        <f t="shared" si="23"/>
        <v>-4.399901226553693E-2</v>
      </c>
      <c r="R76" s="1264">
        <f t="shared" si="24"/>
        <v>673312.66405970324</v>
      </c>
      <c r="S76" s="1273" t="e">
        <f>[5]OUTT!$N192</f>
        <v>#NAME?</v>
      </c>
      <c r="T76" s="1263" t="e">
        <f t="shared" ref="T76:T82" si="27">R76/S76-1</f>
        <v>#NAME?</v>
      </c>
      <c r="U76" s="1252">
        <f>[1]OUTT!$R172</f>
        <v>0</v>
      </c>
      <c r="V76" s="1253">
        <f>[1]OUTT!$S172</f>
        <v>0</v>
      </c>
    </row>
    <row r="77" spans="1:22" x14ac:dyDescent="0.25">
      <c r="A77" s="44">
        <v>2010.3</v>
      </c>
      <c r="B77" s="93">
        <f>SUMIF(OUTM!$J$10:$J$420,$A77,OUTM!$B$10:$B$420)</f>
        <v>168.19533398780379</v>
      </c>
      <c r="C77" s="94">
        <f>SUMIF(OUTM!$J$10:$J$420,$A77,OUTM!$C$10:$C$420)</f>
        <v>376.33558457230924</v>
      </c>
      <c r="D77" s="829">
        <f>SUMIF(OUTM!$J$10:$J$420,$A77,OUTM!$D$10:$D$420)</f>
        <v>4325.2897798421454</v>
      </c>
      <c r="E77" s="106">
        <f t="shared" si="19"/>
        <v>5.1251260062967727</v>
      </c>
      <c r="F77" s="58">
        <f t="shared" si="20"/>
        <v>5.9304812574981396</v>
      </c>
      <c r="G77" s="58">
        <f t="shared" si="20"/>
        <v>8.3722344182410762</v>
      </c>
      <c r="H77" s="108">
        <f t="shared" si="25"/>
        <v>6.208254637075683E-2</v>
      </c>
      <c r="I77" s="831">
        <f t="shared" si="25"/>
        <v>2.0225437267917812E-3</v>
      </c>
      <c r="J77" s="831">
        <f t="shared" si="25"/>
        <v>8.7125424494686854E-2</v>
      </c>
      <c r="K77" s="112">
        <f>[5]OUTT!$B193</f>
        <v>674354.97935220087</v>
      </c>
      <c r="L77" s="1268">
        <f t="shared" si="21"/>
        <v>13.421511926846268</v>
      </c>
      <c r="M77" s="110">
        <f t="shared" si="26"/>
        <v>1.5468435491854393E-3</v>
      </c>
      <c r="N77" s="1265">
        <f>SUMIF(OUTM!$J$10:$J$420,$A77,REGV!$O$10:$O$420)</f>
        <v>179.48862510389012</v>
      </c>
      <c r="O77" s="1266">
        <f>SUMIF(OUTM!$J$10:$J$420,$A77,REGV!$AP$10:$AP$420)</f>
        <v>398.64048416661126</v>
      </c>
      <c r="P77" s="1262">
        <f t="shared" si="22"/>
        <v>-6.2919258028466318E-2</v>
      </c>
      <c r="Q77" s="1263">
        <f t="shared" si="23"/>
        <v>-5.5952419486275051E-2</v>
      </c>
      <c r="R77" s="1264">
        <f t="shared" si="24"/>
        <v>674354.97935220087</v>
      </c>
      <c r="S77" s="1273" t="e">
        <f>[5]OUTT!$N193</f>
        <v>#NAME?</v>
      </c>
      <c r="T77" s="1263" t="e">
        <f t="shared" si="27"/>
        <v>#NAME?</v>
      </c>
      <c r="U77" s="1252">
        <f>[1]OUTT!$R173</f>
        <v>0</v>
      </c>
      <c r="V77" s="1253">
        <f>[1]OUTT!$S173</f>
        <v>0</v>
      </c>
    </row>
    <row r="78" spans="1:22" x14ac:dyDescent="0.25">
      <c r="A78" s="44">
        <v>2010.4</v>
      </c>
      <c r="B78" s="93">
        <f>SUMIF(OUTM!$J$10:$J$420,$A78,OUTM!$B$10:$B$420)</f>
        <v>189.45600846461855</v>
      </c>
      <c r="C78" s="94">
        <f>SUMIF(OUTM!$J$10:$J$420,$A78,OUTM!$C$10:$C$420)</f>
        <v>414.41824913768596</v>
      </c>
      <c r="D78" s="829">
        <f>SUMIF(OUTM!$J$10:$J$420,$A78,OUTM!$D$10:$D$420)</f>
        <v>4101.0337735652747</v>
      </c>
      <c r="E78" s="106">
        <f t="shared" si="19"/>
        <v>5.244156852267146</v>
      </c>
      <c r="F78" s="58">
        <f t="shared" si="20"/>
        <v>6.0268757274700668</v>
      </c>
      <c r="G78" s="58">
        <f t="shared" si="20"/>
        <v>8.3189943608044477</v>
      </c>
      <c r="H78" s="108">
        <f t="shared" si="25"/>
        <v>0.11903084597037328</v>
      </c>
      <c r="I78" s="831">
        <f t="shared" si="25"/>
        <v>9.6394469971927244E-2</v>
      </c>
      <c r="J78" s="831">
        <f t="shared" si="25"/>
        <v>-5.3240057436628518E-2</v>
      </c>
      <c r="K78" s="112">
        <f>[5]OUTT!$B194</f>
        <v>681521.10628716962</v>
      </c>
      <c r="L78" s="1268">
        <f t="shared" si="21"/>
        <v>13.432082499979828</v>
      </c>
      <c r="M78" s="110">
        <f t="shared" si="26"/>
        <v>1.0570573133559691E-2</v>
      </c>
      <c r="N78" s="1265">
        <f>SUMIF(OUTM!$J$10:$J$420,$A78,REGV!$O$10:$O$420)</f>
        <v>183.20987452992568</v>
      </c>
      <c r="O78" s="1266">
        <f>SUMIF(OUTM!$J$10:$J$420,$A78,REGV!$AP$10:$AP$420)</f>
        <v>404.14282269636044</v>
      </c>
      <c r="P78" s="1262">
        <f t="shared" si="22"/>
        <v>3.4092779937320516E-2</v>
      </c>
      <c r="Q78" s="1263">
        <f t="shared" si="23"/>
        <v>2.5425235496624454E-2</v>
      </c>
      <c r="R78" s="1264">
        <f t="shared" si="24"/>
        <v>681521.10628716962</v>
      </c>
      <c r="S78" s="1273" t="e">
        <f>[5]OUTT!$N194</f>
        <v>#NAME?</v>
      </c>
      <c r="T78" s="1263" t="e">
        <f t="shared" si="27"/>
        <v>#NAME?</v>
      </c>
      <c r="U78" s="1252">
        <f>[1]OUTT!$R174</f>
        <v>0</v>
      </c>
      <c r="V78" s="1253">
        <f>[1]OUTT!$S174</f>
        <v>0</v>
      </c>
    </row>
    <row r="79" spans="1:22" x14ac:dyDescent="0.25">
      <c r="A79" s="44">
        <v>2011.1</v>
      </c>
      <c r="B79" s="93">
        <f>SUMIF(OUTM!$J$10:$J$420,$A79,OUTM!$B$10:$B$420)</f>
        <v>204.95254916114763</v>
      </c>
      <c r="C79" s="94">
        <f>SUMIF(OUTM!$J$10:$J$420,$A79,OUTM!$C$10:$C$420)</f>
        <v>463.48901934079771</v>
      </c>
      <c r="D79" s="829">
        <f>SUMIF(OUTM!$J$10:$J$420,$A79,OUTM!$D$10:$D$420)</f>
        <v>4008.1372486892606</v>
      </c>
      <c r="E79" s="106">
        <f t="shared" si="19"/>
        <v>5.3227784848390733</v>
      </c>
      <c r="F79" s="58">
        <f t="shared" si="20"/>
        <v>6.1387826939826642</v>
      </c>
      <c r="G79" s="58">
        <f t="shared" si="20"/>
        <v>8.2960818858633445</v>
      </c>
      <c r="H79" s="108">
        <f t="shared" si="25"/>
        <v>7.8621632571927336E-2</v>
      </c>
      <c r="I79" s="831">
        <f t="shared" si="25"/>
        <v>0.11190696651259735</v>
      </c>
      <c r="J79" s="831">
        <f t="shared" si="25"/>
        <v>-2.2912474941103156E-2</v>
      </c>
      <c r="K79" s="112">
        <f>[5]OUTT!$B195</f>
        <v>699548.12232681026</v>
      </c>
      <c r="L79" s="1268">
        <f t="shared" si="21"/>
        <v>13.458189866042055</v>
      </c>
      <c r="M79" s="110">
        <f t="shared" si="26"/>
        <v>2.61073660622273E-2</v>
      </c>
      <c r="N79" s="1265">
        <f>SUMIF(OUTM!$J$10:$J$420,$A79,REGV!$O$10:$O$420)</f>
        <v>186.71221232577227</v>
      </c>
      <c r="O79" s="1266">
        <f>SUMIF(OUTM!$J$10:$J$420,$A79,REGV!$AP$10:$AP$420)</f>
        <v>409.29292548749424</v>
      </c>
      <c r="P79" s="1262">
        <f t="shared" si="22"/>
        <v>9.7692253806890506E-2</v>
      </c>
      <c r="Q79" s="1263">
        <f t="shared" si="23"/>
        <v>0.13241395215603213</v>
      </c>
      <c r="R79" s="1264">
        <f t="shared" si="24"/>
        <v>699548.12232681026</v>
      </c>
      <c r="S79" s="1273" t="e">
        <f>[5]OUTT!$N195</f>
        <v>#NAME?</v>
      </c>
      <c r="T79" s="1263" t="e">
        <f t="shared" si="27"/>
        <v>#NAME?</v>
      </c>
      <c r="U79" s="1252">
        <f>[1]OUTT!$R175</f>
        <v>0</v>
      </c>
      <c r="V79" s="1253">
        <f>[1]OUTT!$S175</f>
        <v>0</v>
      </c>
    </row>
    <row r="80" spans="1:22" x14ac:dyDescent="0.25">
      <c r="A80" s="44">
        <v>2011.2</v>
      </c>
      <c r="B80" s="93">
        <f>SUMIF(OUTM!$J$10:$J$420,$A80,OUTM!$B$10:$B$420)</f>
        <v>214.81258592261506</v>
      </c>
      <c r="C80" s="94">
        <f>SUMIF(OUTM!$J$10:$J$420,$A80,OUTM!$C$10:$C$420)</f>
        <v>459.74629142889319</v>
      </c>
      <c r="D80" s="829">
        <f>SUMIF(OUTM!$J$10:$J$420,$A80,OUTM!$D$10:$D$420)</f>
        <v>3626.0956645500046</v>
      </c>
      <c r="E80" s="106">
        <f t="shared" si="19"/>
        <v>5.3697659545988703</v>
      </c>
      <c r="F80" s="58">
        <f t="shared" si="20"/>
        <v>6.1306747969568294</v>
      </c>
      <c r="G80" s="58">
        <f t="shared" si="20"/>
        <v>8.1959117739094101</v>
      </c>
      <c r="H80" s="108">
        <f t="shared" si="25"/>
        <v>4.6987469759796952E-2</v>
      </c>
      <c r="I80" s="831">
        <f t="shared" si="25"/>
        <v>-8.1078970258348093E-3</v>
      </c>
      <c r="J80" s="831">
        <f t="shared" si="25"/>
        <v>-0.10017011195393444</v>
      </c>
      <c r="K80" s="112">
        <f>[5]OUTT!$B196</f>
        <v>709660.16723107232</v>
      </c>
      <c r="L80" s="1268">
        <f t="shared" si="21"/>
        <v>13.472541496731194</v>
      </c>
      <c r="M80" s="110">
        <f t="shared" si="26"/>
        <v>1.4351630689139583E-2</v>
      </c>
      <c r="N80" s="1265">
        <f>SUMIF(OUTM!$J$10:$J$420,$A80,REGV!$O$10:$O$420)</f>
        <v>189.94291863167672</v>
      </c>
      <c r="O80" s="1266">
        <f>SUMIF(OUTM!$J$10:$J$420,$A80,REGV!$AP$10:$AP$420)</f>
        <v>414.02145295368939</v>
      </c>
      <c r="P80" s="1262">
        <f t="shared" si="22"/>
        <v>0.13093232151056799</v>
      </c>
      <c r="Q80" s="1263">
        <f t="shared" si="23"/>
        <v>0.11044074684776861</v>
      </c>
      <c r="R80" s="1264">
        <f t="shared" si="24"/>
        <v>709660.16723107232</v>
      </c>
      <c r="S80" s="1273" t="e">
        <f>[5]OUTT!$N196</f>
        <v>#NAME?</v>
      </c>
      <c r="T80" s="1263" t="e">
        <f t="shared" si="27"/>
        <v>#NAME?</v>
      </c>
      <c r="U80" s="1252">
        <f>[1]OUTT!$R176</f>
        <v>0</v>
      </c>
      <c r="V80" s="1253">
        <f>[1]OUTT!$S176</f>
        <v>0</v>
      </c>
    </row>
    <row r="81" spans="1:22" x14ac:dyDescent="0.25">
      <c r="A81" s="44">
        <v>2011.3</v>
      </c>
      <c r="B81" s="93">
        <f>SUMIF(OUTM!$J$10:$J$420,$A81,OUTM!$B$10:$B$420)</f>
        <v>223.41169069667075</v>
      </c>
      <c r="C81" s="94">
        <f>SUMIF(OUTM!$J$10:$J$420,$A81,OUTM!$C$10:$C$420)</f>
        <v>460.4338024653523</v>
      </c>
      <c r="D81" s="829">
        <f>SUMIF(OUTM!$J$10:$J$420,$A81,OUTM!$D$10:$D$420)</f>
        <v>3495.2129513615973</v>
      </c>
      <c r="E81" s="106">
        <f t="shared" si="19"/>
        <v>5.4090162160477675</v>
      </c>
      <c r="F81" s="58">
        <f t="shared" si="20"/>
        <v>6.132169093929674</v>
      </c>
      <c r="G81" s="58">
        <f t="shared" si="20"/>
        <v>8.1591495831011773</v>
      </c>
      <c r="H81" s="108">
        <f t="shared" si="25"/>
        <v>3.9250261448897206E-2</v>
      </c>
      <c r="I81" s="831">
        <f t="shared" si="25"/>
        <v>1.4942969728446442E-3</v>
      </c>
      <c r="J81" s="831">
        <f t="shared" si="25"/>
        <v>-3.6762190808232731E-2</v>
      </c>
      <c r="K81" s="112">
        <f>[5]OUTT!$B197</f>
        <v>716661.21948329499</v>
      </c>
      <c r="L81" s="1268">
        <f t="shared" si="21"/>
        <v>13.482358510685867</v>
      </c>
      <c r="M81" s="110">
        <f t="shared" si="26"/>
        <v>9.8170139546720492E-3</v>
      </c>
      <c r="N81" s="1265">
        <f>SUMIF(OUTM!$J$10:$J$420,$A81,REGV!$O$10:$O$420)</f>
        <v>192.8567430925396</v>
      </c>
      <c r="O81" s="1266">
        <f>SUMIF(OUTM!$J$10:$J$420,$A81,REGV!$AP$10:$AP$420)</f>
        <v>418.27801218571977</v>
      </c>
      <c r="P81" s="1262">
        <f t="shared" si="22"/>
        <v>0.15843339006025725</v>
      </c>
      <c r="Q81" s="1263">
        <f t="shared" si="23"/>
        <v>0.10078414129240665</v>
      </c>
      <c r="R81" s="1264">
        <f t="shared" si="24"/>
        <v>716661.21948329499</v>
      </c>
      <c r="S81" s="1273" t="e">
        <f>[5]OUTT!$N197</f>
        <v>#NAME?</v>
      </c>
      <c r="T81" s="1263" t="e">
        <f t="shared" si="27"/>
        <v>#NAME?</v>
      </c>
      <c r="U81" s="1252">
        <f>[1]OUTT!$R177</f>
        <v>0</v>
      </c>
      <c r="V81" s="1253">
        <f>[1]OUTT!$S177</f>
        <v>1</v>
      </c>
    </row>
    <row r="82" spans="1:22" x14ac:dyDescent="0.25">
      <c r="A82" s="44">
        <v>2011.4</v>
      </c>
      <c r="B82" s="93">
        <f>SUMIF(OUTM!$J$10:$J$420,$A82,OUTM!$B$10:$B$420)</f>
        <v>223.75200646206412</v>
      </c>
      <c r="C82" s="94">
        <f>SUMIF(OUTM!$J$10:$J$420,$A82,OUTM!$C$10:$C$420)</f>
        <v>460.04203282790331</v>
      </c>
      <c r="D82" s="829">
        <f>SUMIF(OUTM!$J$10:$J$420,$A82,OUTM!$D$10:$D$420)</f>
        <v>3529.4185079740919</v>
      </c>
      <c r="E82" s="106">
        <f t="shared" si="19"/>
        <v>5.4105383245429772</v>
      </c>
      <c r="F82" s="58">
        <f t="shared" si="20"/>
        <v>6.1313178610214676</v>
      </c>
      <c r="G82" s="58">
        <f t="shared" si="20"/>
        <v>8.1688884077388551</v>
      </c>
      <c r="H82" s="108">
        <f t="shared" si="25"/>
        <v>1.5221084952097286E-3</v>
      </c>
      <c r="I82" s="831">
        <f t="shared" si="25"/>
        <v>-8.5123290820643405E-4</v>
      </c>
      <c r="J82" s="831">
        <f t="shared" si="25"/>
        <v>9.7388246376777232E-3</v>
      </c>
      <c r="K82" s="112">
        <f>[5]OUTT!$B198</f>
        <v>716293.19894855958</v>
      </c>
      <c r="L82" s="1268">
        <f t="shared" si="21"/>
        <v>13.481844857860496</v>
      </c>
      <c r="M82" s="110">
        <f t="shared" si="26"/>
        <v>-5.1365282537041423E-4</v>
      </c>
      <c r="N82" s="1265">
        <f>SUMIF(OUTM!$J$10:$J$420,$A82,REGV!$O$10:$O$420)</f>
        <v>195.41870712225881</v>
      </c>
      <c r="O82" s="1266">
        <f>SUMIF(OUTM!$J$10:$J$420,$A82,REGV!$AP$10:$AP$420)</f>
        <v>422.03192509250533</v>
      </c>
      <c r="P82" s="1262">
        <f t="shared" si="22"/>
        <v>0.14498765116729229</v>
      </c>
      <c r="Q82" s="1263">
        <f t="shared" si="23"/>
        <v>9.0064531793575986E-2</v>
      </c>
      <c r="R82" s="1264">
        <f t="shared" si="24"/>
        <v>716293.19894855958</v>
      </c>
      <c r="S82" s="1273" t="e">
        <f>[5]OUTT!$N198</f>
        <v>#NAME?</v>
      </c>
      <c r="T82" s="1263" t="e">
        <f t="shared" si="27"/>
        <v>#NAME?</v>
      </c>
      <c r="U82" s="1252">
        <f>[1]OUTT!$R178</f>
        <v>0</v>
      </c>
      <c r="V82" s="1253">
        <f>[1]OUTT!$S178</f>
        <v>1</v>
      </c>
    </row>
    <row r="83" spans="1:22" x14ac:dyDescent="0.25">
      <c r="A83" s="44">
        <v>2012.1</v>
      </c>
      <c r="B83" s="93">
        <f>SUMIF(OUTM!$J$10:$J$420,$A83,OUTM!$B$10:$B$420)</f>
        <v>213.34711954866032</v>
      </c>
      <c r="C83" s="94">
        <f>SUMIF(OUTM!$J$10:$J$420,$A83,OUTM!$C$10:$C$420)</f>
        <v>434.06017792275634</v>
      </c>
      <c r="D83" s="829">
        <f>SUMIF(OUTM!$J$10:$J$420,$A83,OUTM!$D$10:$D$420)</f>
        <v>3072.9070930117869</v>
      </c>
      <c r="E83" s="106">
        <f t="shared" si="19"/>
        <v>5.3629205084819844</v>
      </c>
      <c r="F83" s="58">
        <f t="shared" si="20"/>
        <v>6.0731831832963552</v>
      </c>
      <c r="G83" s="58">
        <f t="shared" si="20"/>
        <v>8.0303793283547975</v>
      </c>
      <c r="H83" s="108">
        <f t="shared" si="25"/>
        <v>-4.7617816060992801E-2</v>
      </c>
      <c r="I83" s="831">
        <f t="shared" si="25"/>
        <v>-5.8134677725112383E-2</v>
      </c>
      <c r="J83" s="831">
        <f t="shared" si="25"/>
        <v>-0.13850907938405754</v>
      </c>
      <c r="K83" s="112">
        <f>[5]OUTT!$B199</f>
        <v>710735.41754086898</v>
      </c>
      <c r="L83" s="1268">
        <f t="shared" si="21"/>
        <v>13.474055512300827</v>
      </c>
      <c r="M83" s="110">
        <f t="shared" si="26"/>
        <v>-7.7893455596687033E-3</v>
      </c>
      <c r="N83" s="1265">
        <f>SUMIF(OUTM!$J$10:$J$420,$A83,REGV!$O$10:$O$420)</f>
        <v>197.60638737742067</v>
      </c>
      <c r="O83" s="1266">
        <f>SUMIF(OUTM!$J$10:$J$420,$A83,REGV!$AP$10:$AP$420)</f>
        <v>425.27049367067025</v>
      </c>
      <c r="P83" s="1262">
        <f t="shared" si="22"/>
        <v>7.9657000869994388E-2</v>
      </c>
      <c r="Q83" s="1263">
        <f t="shared" si="23"/>
        <v>2.0668455448716871E-2</v>
      </c>
      <c r="R83" s="1264">
        <f t="shared" si="24"/>
        <v>710735.41754086898</v>
      </c>
      <c r="S83" s="1273" t="e">
        <f>[5]OUTT!$N199</f>
        <v>#NAME?</v>
      </c>
      <c r="T83" s="1263" t="e">
        <f>R83/S83-1</f>
        <v>#NAME?</v>
      </c>
      <c r="U83" s="1252">
        <f>[1]OUTT!$R179</f>
        <v>1</v>
      </c>
      <c r="V83" s="1253">
        <f>[1]OUTT!$S179</f>
        <v>1</v>
      </c>
    </row>
    <row r="84" spans="1:22" x14ac:dyDescent="0.25">
      <c r="A84" s="44">
        <v>2012.2</v>
      </c>
      <c r="B84" s="93">
        <f>SUMIF(OUTM!$J$10:$J$420,$A84,OUTM!$B$10:$B$420)</f>
        <v>211.95361682532499</v>
      </c>
      <c r="C84" s="94">
        <f>SUMIF(OUTM!$J$10:$J$420,$A84,OUTM!$C$10:$C$420)</f>
        <v>443.5446714842555</v>
      </c>
      <c r="D84" s="829">
        <f>SUMIF(OUTM!$J$10:$J$420,$A84,OUTM!$D$10:$D$420)</f>
        <v>2794.1085499432447</v>
      </c>
      <c r="E84" s="106">
        <f t="shared" si="19"/>
        <v>5.3563674621745161</v>
      </c>
      <c r="F84" s="58">
        <f t="shared" si="20"/>
        <v>6.0947985215571689</v>
      </c>
      <c r="G84" s="58">
        <f t="shared" si="20"/>
        <v>7.93526839015143</v>
      </c>
      <c r="H84" s="108">
        <f t="shared" si="25"/>
        <v>-6.5530463074683354E-3</v>
      </c>
      <c r="I84" s="831">
        <f t="shared" si="25"/>
        <v>2.1615338260813743E-2</v>
      </c>
      <c r="J84" s="831">
        <f t="shared" si="25"/>
        <v>-9.5110938203367468E-2</v>
      </c>
      <c r="K84" s="112">
        <f>[5]OUTT!$B200</f>
        <v>701796.74376067799</v>
      </c>
      <c r="L84" s="1268">
        <f t="shared" si="21"/>
        <v>13.461399102281044</v>
      </c>
      <c r="M84" s="110">
        <f t="shared" si="26"/>
        <v>-1.2656410019783237E-2</v>
      </c>
      <c r="N84" s="1265">
        <f>SUMIF(OUTM!$J$10:$J$420,$A84,REGV!$O$10:$O$420)</f>
        <v>199.40860574141226</v>
      </c>
      <c r="O84" s="1266">
        <f>SUMIF(OUTM!$J$10:$J$420,$A84,REGV!$AP$10:$AP$420)</f>
        <v>427.99474786348651</v>
      </c>
      <c r="P84" s="1262">
        <f t="shared" si="22"/>
        <v>6.2911081682105241E-2</v>
      </c>
      <c r="Q84" s="1263">
        <f t="shared" si="23"/>
        <v>3.6332043087895061E-2</v>
      </c>
      <c r="R84" s="1264">
        <f t="shared" si="24"/>
        <v>701796.74376067799</v>
      </c>
      <c r="S84" s="1273" t="e">
        <f>[5]OUTT!$N200</f>
        <v>#NAME?</v>
      </c>
      <c r="T84" s="1263" t="e">
        <f>R84/S84-1</f>
        <v>#NAME?</v>
      </c>
      <c r="U84" s="1252">
        <f>[1]OUTT!$R180</f>
        <v>1</v>
      </c>
      <c r="V84" s="1253">
        <f>[1]OUTT!$S180</f>
        <v>1</v>
      </c>
    </row>
    <row r="85" spans="1:22" x14ac:dyDescent="0.25">
      <c r="A85" s="44">
        <v>2012.3</v>
      </c>
      <c r="B85" s="93">
        <f>SUMIF(OUTM!$J$10:$J$420,$A85,OUTM!$B$10:$B$420)</f>
        <v>204.58958522576211</v>
      </c>
      <c r="C85" s="94">
        <f>SUMIF(OUTM!$J$10:$J$420,$A85,OUTM!$C$10:$C$420)</f>
        <v>445.80172998421097</v>
      </c>
      <c r="D85" s="829">
        <f>SUMIF(OUTM!$J$10:$J$420,$A85,OUTM!$D$10:$D$420)</f>
        <v>2915.3645156519547</v>
      </c>
      <c r="E85" s="106">
        <f t="shared" si="19"/>
        <v>5.3210059491220276</v>
      </c>
      <c r="F85" s="58">
        <f t="shared" si="20"/>
        <v>6.0998743015727968</v>
      </c>
      <c r="G85" s="58">
        <f t="shared" si="20"/>
        <v>7.977750139217811</v>
      </c>
      <c r="H85" s="108">
        <f t="shared" si="25"/>
        <v>-3.5361513052488469E-2</v>
      </c>
      <c r="I85" s="831">
        <f t="shared" si="25"/>
        <v>5.0757800156278066E-3</v>
      </c>
      <c r="J85" s="831">
        <f t="shared" si="25"/>
        <v>4.2481749066380914E-2</v>
      </c>
      <c r="K85" s="112">
        <f>[5]OUTT!$B201</f>
        <v>708514.43229470239</v>
      </c>
      <c r="L85" s="1268">
        <f t="shared" si="21"/>
        <v>13.470925708116697</v>
      </c>
      <c r="M85" s="110">
        <f t="shared" si="26"/>
        <v>9.5266058356529015E-3</v>
      </c>
      <c r="N85" s="1265">
        <f>SUMIF(OUTM!$J$10:$J$420,$A85,REGV!$O$10:$O$420)</f>
        <v>200.82127730327562</v>
      </c>
      <c r="O85" s="1266">
        <f>SUMIF(OUTM!$J$10:$J$420,$A85,REGV!$AP$10:$AP$420)</f>
        <v>430.21225540002013</v>
      </c>
      <c r="P85" s="1262">
        <f t="shared" si="22"/>
        <v>1.8764485382670282E-2</v>
      </c>
      <c r="Q85" s="1263">
        <f t="shared" si="23"/>
        <v>3.6236704995062041E-2</v>
      </c>
      <c r="R85" s="1264">
        <f t="shared" si="24"/>
        <v>708514.43229470239</v>
      </c>
      <c r="S85" s="1273" t="e">
        <f>[5]OUTT!$N201</f>
        <v>#NAME?</v>
      </c>
      <c r="T85" s="1263" t="e">
        <f t="shared" ref="T85:T87" si="28">R85/S85-1</f>
        <v>#NAME?</v>
      </c>
      <c r="U85" s="1252">
        <f>[1]OUTT!$R181</f>
        <v>0</v>
      </c>
      <c r="V85" s="1253">
        <f>[1]OUTT!$S181</f>
        <v>0</v>
      </c>
    </row>
    <row r="86" spans="1:22" x14ac:dyDescent="0.25">
      <c r="A86" s="44">
        <v>2012.4</v>
      </c>
      <c r="B86" s="93">
        <f>SUMIF(OUTM!$J$10:$J$420,$A86,OUTM!$B$10:$B$420)</f>
        <v>204.84469988314672</v>
      </c>
      <c r="C86" s="94">
        <f>SUMIF(OUTM!$J$10:$J$420,$A86,OUTM!$C$10:$C$420)</f>
        <v>431.48111020607234</v>
      </c>
      <c r="D86" s="829">
        <f>SUMIF(OUTM!$J$10:$J$420,$A86,OUTM!$D$10:$D$420)</f>
        <v>3224.5112697718487</v>
      </c>
      <c r="E86" s="106">
        <f t="shared" si="19"/>
        <v>5.3222521304980308</v>
      </c>
      <c r="F86" s="58">
        <f t="shared" si="20"/>
        <v>6.0672237325225336</v>
      </c>
      <c r="G86" s="58">
        <f t="shared" si="20"/>
        <v>8.07853667348909</v>
      </c>
      <c r="H86" s="108">
        <f t="shared" si="25"/>
        <v>1.2461813760031859E-3</v>
      </c>
      <c r="I86" s="831">
        <f t="shared" si="25"/>
        <v>-3.2650569050263201E-2</v>
      </c>
      <c r="J86" s="831">
        <f t="shared" si="25"/>
        <v>0.10078653427127904</v>
      </c>
      <c r="K86" s="112">
        <f>[5]OUTT!$B202</f>
        <v>719763.31591837702</v>
      </c>
      <c r="L86" s="1268">
        <f t="shared" si="21"/>
        <v>13.486677709058238</v>
      </c>
      <c r="M86" s="110">
        <f t="shared" si="26"/>
        <v>1.5752000941541056E-2</v>
      </c>
      <c r="N86" s="1265">
        <f>SUMIF(OUTM!$J$10:$J$420,$A86,REGV!$O$10:$O$420)</f>
        <v>201.84526324053024</v>
      </c>
      <c r="O86" s="1266">
        <f>SUMIF(OUTM!$J$10:$J$420,$A86,REGV!$AP$10:$AP$420)</f>
        <v>431.93675770773484</v>
      </c>
      <c r="P86" s="1262">
        <f t="shared" si="22"/>
        <v>1.4860079421542771E-2</v>
      </c>
      <c r="Q86" s="1263">
        <f t="shared" si="23"/>
        <v>-1.0548940175423294E-3</v>
      </c>
      <c r="R86" s="1264">
        <f t="shared" si="24"/>
        <v>719763.31591837702</v>
      </c>
      <c r="S86" s="1273" t="e">
        <f>[5]OUTT!$N202</f>
        <v>#NAME?</v>
      </c>
      <c r="T86" s="1263" t="e">
        <f t="shared" si="28"/>
        <v>#NAME?</v>
      </c>
      <c r="U86" s="1252">
        <f>[1]OUTT!$R182</f>
        <v>0</v>
      </c>
      <c r="V86" s="1253">
        <f>[1]OUTT!$S182</f>
        <v>0</v>
      </c>
    </row>
    <row r="87" spans="1:22" x14ac:dyDescent="0.25">
      <c r="A87" s="44">
        <v>2013.1</v>
      </c>
      <c r="B87" s="93">
        <f>SUMIF(OUTM!$J$10:$J$420,$A87,OUTM!$B$10:$B$420)</f>
        <v>225.20008858899365</v>
      </c>
      <c r="C87" s="94">
        <f>SUMIF(OUTM!$J$10:$J$420,$A87,OUTM!$C$10:$C$420)</f>
        <v>442.98701138502076</v>
      </c>
      <c r="D87" s="829">
        <f>SUMIF(OUTM!$J$10:$J$420,$A87,OUTM!$D$10:$D$420)</f>
        <v>3740.6569996045446</v>
      </c>
      <c r="E87" s="106">
        <f t="shared" si="19"/>
        <v>5.4169892896446479</v>
      </c>
      <c r="F87" s="58">
        <f t="shared" si="20"/>
        <v>6.0935404499426662</v>
      </c>
      <c r="G87" s="58">
        <f t="shared" si="20"/>
        <v>8.2270165433241615</v>
      </c>
      <c r="H87" s="108">
        <f t="shared" si="25"/>
        <v>9.4737159146617067E-2</v>
      </c>
      <c r="I87" s="831">
        <f t="shared" si="25"/>
        <v>2.631671742013264E-2</v>
      </c>
      <c r="J87" s="831">
        <f t="shared" si="25"/>
        <v>0.14847986983507155</v>
      </c>
      <c r="K87" s="112">
        <f>[5]OUTT!$B203</f>
        <v>715239.70345128851</v>
      </c>
      <c r="L87" s="1268">
        <f t="shared" si="21"/>
        <v>13.480373015074782</v>
      </c>
      <c r="M87" s="110">
        <f t="shared" si="26"/>
        <v>-6.3046939834556781E-3</v>
      </c>
      <c r="N87" s="1265">
        <f>SUMIF(OUTM!$J$10:$J$420,$A87,REGV!$O$10:$O$420)</f>
        <v>202.48356475761932</v>
      </c>
      <c r="O87" s="1266">
        <f>SUMIF(OUTM!$J$10:$J$420,$A87,REGV!$AP$10:$AP$420)</f>
        <v>433.18690579972656</v>
      </c>
      <c r="P87" s="1262">
        <f t="shared" si="22"/>
        <v>0.11218947008645808</v>
      </c>
      <c r="Q87" s="1263">
        <f t="shared" si="23"/>
        <v>2.2623272896953761E-2</v>
      </c>
      <c r="R87" s="1264">
        <f t="shared" si="24"/>
        <v>715239.70345128851</v>
      </c>
      <c r="S87" s="1273" t="e">
        <f>[5]OUTT!$N203</f>
        <v>#NAME?</v>
      </c>
      <c r="T87" s="1263" t="e">
        <f t="shared" si="28"/>
        <v>#NAME?</v>
      </c>
      <c r="U87" s="1252">
        <f>[1]OUTT!$R183</f>
        <v>0</v>
      </c>
      <c r="V87" s="1253">
        <f>[1]OUTT!$S183</f>
        <v>0</v>
      </c>
    </row>
    <row r="88" spans="1:22" x14ac:dyDescent="0.25">
      <c r="A88" s="44">
        <v>2013.2</v>
      </c>
      <c r="B88" s="93">
        <f>SUMIF(OUTM!$J$10:$J$420,$A88,OUTM!$B$10:$B$420)</f>
        <v>246.34004376917989</v>
      </c>
      <c r="C88" s="94">
        <f>SUMIF(OUTM!$J$10:$J$420,$A88,OUTM!$C$10:$C$420)</f>
        <v>473.76986482725772</v>
      </c>
      <c r="D88" s="829">
        <f>SUMIF(OUTM!$J$10:$J$420,$A88,OUTM!$D$10:$D$420)</f>
        <v>3610.2615765960891</v>
      </c>
      <c r="E88" s="106">
        <f t="shared" si="19"/>
        <v>5.5067128731912467</v>
      </c>
      <c r="F88" s="58">
        <f t="shared" si="20"/>
        <v>6.1607216865513443</v>
      </c>
      <c r="G88" s="58">
        <f t="shared" si="20"/>
        <v>8.1915355075927909</v>
      </c>
      <c r="H88" s="108">
        <f t="shared" si="25"/>
        <v>8.9723583546598817E-2</v>
      </c>
      <c r="I88" s="831">
        <f t="shared" si="25"/>
        <v>6.7181236608678141E-2</v>
      </c>
      <c r="J88" s="831">
        <f t="shared" si="25"/>
        <v>-3.5481035731370625E-2</v>
      </c>
      <c r="K88" s="112">
        <f>[5]OUTT!$B204</f>
        <v>720133.52879259118</v>
      </c>
      <c r="L88" s="1268">
        <f t="shared" si="21"/>
        <v>13.487191930453655</v>
      </c>
      <c r="M88" s="110">
        <f t="shared" si="26"/>
        <v>6.8189153788722479E-3</v>
      </c>
      <c r="N88" s="1265">
        <f>SUMIF(OUTM!$J$10:$J$420,$A88,REGV!$O$10:$O$420)</f>
        <v>202.741558154817</v>
      </c>
      <c r="O88" s="1266">
        <f>SUMIF(OUTM!$J$10:$J$420,$A88,REGV!$AP$10:$AP$420)</f>
        <v>433.98300990227256</v>
      </c>
      <c r="P88" s="1262">
        <f t="shared" si="22"/>
        <v>0.21504464112419575</v>
      </c>
      <c r="Q88" s="1263">
        <f t="shared" si="23"/>
        <v>9.1678369929607761E-2</v>
      </c>
      <c r="R88" s="1264">
        <f t="shared" si="24"/>
        <v>720133.52879259118</v>
      </c>
      <c r="S88" s="1273" t="e">
        <f>[5]OUTT!$N204</f>
        <v>#NAME?</v>
      </c>
      <c r="T88" s="1263" t="e">
        <f t="shared" ref="T88:T91" si="29">R88/S88-1</f>
        <v>#NAME?</v>
      </c>
      <c r="U88" s="1252">
        <f>[1]OUTT!$R184</f>
        <v>0</v>
      </c>
      <c r="V88" s="1253">
        <f>[1]OUTT!$S184</f>
        <v>1</v>
      </c>
    </row>
    <row r="89" spans="1:22" x14ac:dyDescent="0.25">
      <c r="A89" s="44">
        <v>2013.3</v>
      </c>
      <c r="B89" s="93">
        <f>SUMIF(OUTM!$J$10:$J$420,$A89,OUTM!$B$10:$B$420)</f>
        <v>236.91889149281931</v>
      </c>
      <c r="C89" s="94">
        <f>SUMIF(OUTM!$J$10:$J$420,$A89,OUTM!$C$10:$C$420)</f>
        <v>475.2295486560887</v>
      </c>
      <c r="D89" s="829">
        <f>SUMIF(OUTM!$J$10:$J$420,$A89,OUTM!$D$10:$D$420)</f>
        <v>3199.9134697352965</v>
      </c>
      <c r="E89" s="106">
        <f t="shared" si="19"/>
        <v>5.4677178525729806</v>
      </c>
      <c r="F89" s="58">
        <f t="shared" si="20"/>
        <v>6.1637979476305826</v>
      </c>
      <c r="G89" s="58">
        <f t="shared" si="20"/>
        <v>8.0708790477144916</v>
      </c>
      <c r="H89" s="108">
        <f t="shared" si="25"/>
        <v>-3.8995020618266096E-2</v>
      </c>
      <c r="I89" s="831">
        <f t="shared" si="25"/>
        <v>3.0762610792383072E-3</v>
      </c>
      <c r="J89" s="831">
        <f t="shared" si="25"/>
        <v>-0.12065645987829932</v>
      </c>
      <c r="K89" s="112">
        <f>[5]OUTT!$B205</f>
        <v>726946.31183072261</v>
      </c>
      <c r="L89" s="1268">
        <f t="shared" si="21"/>
        <v>13.496607904862586</v>
      </c>
      <c r="M89" s="110">
        <f t="shared" si="26"/>
        <v>9.4159744089310493E-3</v>
      </c>
      <c r="N89" s="1265">
        <f>SUMIF(OUTM!$J$10:$J$420,$A89,REGV!$O$10:$O$420)</f>
        <v>202.63450648722448</v>
      </c>
      <c r="O89" s="1266">
        <f>SUMIF(OUTM!$J$10:$J$420,$A89,REGV!$AP$10:$AP$420)</f>
        <v>434.3509743140969</v>
      </c>
      <c r="P89" s="1262">
        <f t="shared" si="22"/>
        <v>0.16919322182550567</v>
      </c>
      <c r="Q89" s="1263">
        <f t="shared" si="23"/>
        <v>9.4114153666962519E-2</v>
      </c>
      <c r="R89" s="1264">
        <f t="shared" si="24"/>
        <v>726946.31183072261</v>
      </c>
      <c r="S89" s="1273" t="e">
        <f>[5]OUTT!$N205</f>
        <v>#NAME?</v>
      </c>
      <c r="T89" s="1263" t="e">
        <f t="shared" si="29"/>
        <v>#NAME?</v>
      </c>
      <c r="U89" s="1252">
        <f>[1]OUTT!$R185</f>
        <v>1</v>
      </c>
      <c r="V89" s="1253">
        <f>[1]OUTT!$S185</f>
        <v>1</v>
      </c>
    </row>
    <row r="90" spans="1:22" x14ac:dyDescent="0.25">
      <c r="A90" s="44">
        <v>2013.4</v>
      </c>
      <c r="B90" s="93">
        <f>SUMIF(OUTM!$J$10:$J$420,$A90,OUTM!$B$10:$B$420)</f>
        <v>232.32736437386336</v>
      </c>
      <c r="C90" s="94">
        <f>SUMIF(OUTM!$J$10:$J$420,$A90,OUTM!$C$10:$C$420)</f>
        <v>449.63763321560134</v>
      </c>
      <c r="D90" s="829">
        <f>SUMIF(OUTM!$J$10:$J$420,$A90,OUTM!$D$10:$D$420)</f>
        <v>3102.82397892174</v>
      </c>
      <c r="E90" s="106">
        <f t="shared" si="19"/>
        <v>5.4481474304016828</v>
      </c>
      <c r="F90" s="58">
        <f t="shared" si="20"/>
        <v>6.1084419988478711</v>
      </c>
      <c r="G90" s="58">
        <f t="shared" si="20"/>
        <v>8.0400679367426306</v>
      </c>
      <c r="H90" s="108">
        <f t="shared" si="25"/>
        <v>-1.9570422171297785E-2</v>
      </c>
      <c r="I90" s="831">
        <f t="shared" si="25"/>
        <v>-5.535594878271155E-2</v>
      </c>
      <c r="J90" s="831">
        <f t="shared" si="25"/>
        <v>-3.0811110971860955E-2</v>
      </c>
      <c r="K90" s="112">
        <f>[5]OUTT!$B206</f>
        <v>719366.06696629373</v>
      </c>
      <c r="L90" s="1268">
        <f t="shared" si="21"/>
        <v>13.486125640610609</v>
      </c>
      <c r="M90" s="110">
        <f t="shared" si="26"/>
        <v>-1.0482264251976403E-2</v>
      </c>
      <c r="N90" s="1265">
        <f>SUMIF(OUTM!$J$10:$J$420,$A90,REGV!$O$10:$O$420)</f>
        <v>202.19377011138101</v>
      </c>
      <c r="O90" s="1266">
        <f>SUMIF(OUTM!$J$10:$J$420,$A90,REGV!$AP$10:$AP$420)</f>
        <v>434.33125639632277</v>
      </c>
      <c r="P90" s="1262">
        <f t="shared" si="22"/>
        <v>0.14903324788831473</v>
      </c>
      <c r="Q90" s="1263">
        <f t="shared" si="23"/>
        <v>3.5241250989571204E-2</v>
      </c>
      <c r="R90" s="1264">
        <f t="shared" si="24"/>
        <v>719366.06696629373</v>
      </c>
      <c r="S90" s="1273" t="e">
        <f>[5]OUTT!$N206</f>
        <v>#NAME?</v>
      </c>
      <c r="T90" s="1263" t="e">
        <f t="shared" si="29"/>
        <v>#NAME?</v>
      </c>
      <c r="U90" s="1252">
        <f>[1]OUTT!$R186</f>
        <v>1</v>
      </c>
      <c r="V90" s="1253">
        <f>[1]OUTT!$S186</f>
        <v>1</v>
      </c>
    </row>
    <row r="91" spans="1:22" x14ac:dyDescent="0.25">
      <c r="A91" s="44">
        <v>2014.1</v>
      </c>
      <c r="B91" s="93">
        <f>SUMIF(OUTM!$J$10:$J$420,$A91,OUTM!$B$10:$B$420)</f>
        <v>204.60949941701648</v>
      </c>
      <c r="C91" s="94">
        <f>SUMIF(OUTM!$J$10:$J$420,$A91,OUTM!$C$10:$C$420)</f>
        <v>437.55052139419979</v>
      </c>
      <c r="D91" s="829">
        <f>SUMIF(OUTM!$J$10:$J$420,$A91,OUTM!$D$10:$D$420)</f>
        <v>2771.0858983621001</v>
      </c>
      <c r="E91" s="106">
        <f t="shared" si="19"/>
        <v>5.3211032816529027</v>
      </c>
      <c r="F91" s="58">
        <f t="shared" si="20"/>
        <v>6.0811921766031158</v>
      </c>
      <c r="G91" s="58">
        <f t="shared" si="20"/>
        <v>7.9269945434305509</v>
      </c>
      <c r="H91" s="108">
        <f t="shared" si="25"/>
        <v>-0.12704414874878012</v>
      </c>
      <c r="I91" s="831">
        <f t="shared" si="25"/>
        <v>-2.7249822244755251E-2</v>
      </c>
      <c r="J91" s="831">
        <f t="shared" si="25"/>
        <v>-0.11307339331207977</v>
      </c>
      <c r="K91" s="112">
        <f>[5]OUTT!$B207</f>
        <v>708001.08981710463</v>
      </c>
      <c r="L91" s="1268">
        <f t="shared" si="21"/>
        <v>13.470200911964367</v>
      </c>
      <c r="M91" s="110">
        <f t="shared" si="26"/>
        <v>-1.5924728646242059E-2</v>
      </c>
      <c r="N91" s="1265">
        <f>SUMIF(OUTM!$J$10:$J$420,$A91,REGV!$O$10:$O$420)</f>
        <v>201.46580819810077</v>
      </c>
      <c r="O91" s="1266">
        <f>SUMIF(OUTM!$J$10:$J$420,$A91,REGV!$AP$10:$AP$420)</f>
        <v>433.97997399897861</v>
      </c>
      <c r="P91" s="1262">
        <f t="shared" si="22"/>
        <v>1.5604093056944546E-2</v>
      </c>
      <c r="Q91" s="1263">
        <f t="shared" si="23"/>
        <v>8.2274473688723759E-3</v>
      </c>
      <c r="R91" s="1264">
        <f t="shared" si="24"/>
        <v>708001.08981710463</v>
      </c>
      <c r="S91" s="1273" t="e">
        <f>[5]OUTT!$N207</f>
        <v>#NAME?</v>
      </c>
      <c r="T91" s="1263" t="e">
        <f t="shared" si="29"/>
        <v>#NAME?</v>
      </c>
      <c r="U91" s="1252">
        <f>[1]OUTT!$R187</f>
        <v>1</v>
      </c>
      <c r="V91" s="1253">
        <f>[1]OUTT!$S187</f>
        <v>1</v>
      </c>
    </row>
    <row r="92" spans="1:22" x14ac:dyDescent="0.25">
      <c r="A92" s="44">
        <v>2014.2</v>
      </c>
      <c r="B92" s="93">
        <f>SUMIF(OUTM!$J$10:$J$420,$A92,OUTM!$B$10:$B$420)</f>
        <v>169.21203264108897</v>
      </c>
      <c r="C92" s="94">
        <f>SUMIF(OUTM!$J$10:$J$420,$A92,OUTM!$C$10:$C$420)</f>
        <v>402.85436985692263</v>
      </c>
      <c r="D92" s="829">
        <f>SUMIF(OUTM!$J$10:$J$420,$A92,OUTM!$D$10:$D$420)</f>
        <v>2621.8340740125309</v>
      </c>
      <c r="E92" s="106">
        <f t="shared" si="19"/>
        <v>5.1311525595436311</v>
      </c>
      <c r="F92" s="58">
        <f t="shared" si="20"/>
        <v>5.9985751315192761</v>
      </c>
      <c r="G92" s="58">
        <f t="shared" si="20"/>
        <v>7.8716293800987129</v>
      </c>
      <c r="H92" s="108">
        <f t="shared" si="25"/>
        <v>-0.18995072210927155</v>
      </c>
      <c r="I92" s="831">
        <f t="shared" si="25"/>
        <v>-8.2617045083839713E-2</v>
      </c>
      <c r="J92" s="831">
        <f t="shared" si="25"/>
        <v>-5.5365163331837941E-2</v>
      </c>
      <c r="K92" s="112">
        <f>[5]OUTT!$B208</f>
        <v>705696.7284299772</v>
      </c>
      <c r="L92" s="1268">
        <f t="shared" si="21"/>
        <v>13.466940861056363</v>
      </c>
      <c r="M92" s="110">
        <f t="shared" si="26"/>
        <v>-3.2600509080040752E-3</v>
      </c>
      <c r="N92" s="1265">
        <f>SUMIF(OUTM!$J$10:$J$420,$A92,REGV!$O$10:$O$420)</f>
        <v>200.50834166576445</v>
      </c>
      <c r="O92" s="1266">
        <f>SUMIF(OUTM!$J$10:$J$420,$A92,REGV!$AP$10:$AP$420)</f>
        <v>433.36127578774244</v>
      </c>
      <c r="P92" s="1262">
        <f t="shared" si="22"/>
        <v>-0.15608482302868265</v>
      </c>
      <c r="Q92" s="1263">
        <f t="shared" si="23"/>
        <v>-7.0396012831017041E-2</v>
      </c>
      <c r="R92" s="1264">
        <f t="shared" si="24"/>
        <v>705696.7284299772</v>
      </c>
      <c r="S92" s="1273" t="e">
        <f>[5]OUTT!$N208</f>
        <v>#NAME?</v>
      </c>
      <c r="T92" s="1263" t="e">
        <f t="shared" ref="T92:T106" si="30">R92/S92-1</f>
        <v>#NAME?</v>
      </c>
      <c r="U92" s="1252">
        <f>[1]OUTT!$R188</f>
        <v>1</v>
      </c>
      <c r="V92" s="1253">
        <f>[1]OUTT!$S188</f>
        <v>1</v>
      </c>
    </row>
    <row r="93" spans="1:22" x14ac:dyDescent="0.25">
      <c r="A93" s="44">
        <v>2014.3</v>
      </c>
      <c r="B93" s="93">
        <f>SUMIF(OUTM!$J$10:$J$420,$A93,OUTM!$B$10:$B$420)</f>
        <v>163.58425495614648</v>
      </c>
      <c r="C93" s="94">
        <f>SUMIF(OUTM!$J$10:$J$420,$A93,OUTM!$C$10:$C$420)</f>
        <v>391.50830983464414</v>
      </c>
      <c r="D93" s="829">
        <f>SUMIF(OUTM!$J$10:$J$420,$A93,OUTM!$D$10:$D$420)</f>
        <v>2554.0972572241762</v>
      </c>
      <c r="E93" s="106">
        <f t="shared" si="19"/>
        <v>5.0973281784378255</v>
      </c>
      <c r="F93" s="58">
        <f t="shared" si="20"/>
        <v>5.9700067408368724</v>
      </c>
      <c r="G93" s="58">
        <f t="shared" si="20"/>
        <v>7.8454541162214699</v>
      </c>
      <c r="H93" s="108">
        <f t="shared" si="25"/>
        <v>-3.3824381105805656E-2</v>
      </c>
      <c r="I93" s="831">
        <f t="shared" si="25"/>
        <v>-2.8568390682403688E-2</v>
      </c>
      <c r="J93" s="831">
        <f t="shared" si="25"/>
        <v>-2.6175263877243005E-2</v>
      </c>
      <c r="K93" s="112">
        <f>[5]OUTT!$B209</f>
        <v>696782.47272868955</v>
      </c>
      <c r="L93" s="1268">
        <f t="shared" si="21"/>
        <v>13.45422855025557</v>
      </c>
      <c r="M93" s="110">
        <f t="shared" si="26"/>
        <v>-1.2712310800793603E-2</v>
      </c>
      <c r="N93" s="1265">
        <f>SUMIF(OUTM!$J$10:$J$420,$A93,REGV!$O$10:$O$420)</f>
        <v>199.37965883613896</v>
      </c>
      <c r="O93" s="1266">
        <f>SUMIF(OUTM!$J$10:$J$420,$A93,REGV!$AP$10:$AP$420)</f>
        <v>432.5388688866916</v>
      </c>
      <c r="P93" s="1262">
        <f t="shared" si="22"/>
        <v>-0.17953388068243759</v>
      </c>
      <c r="Q93" s="1263">
        <f t="shared" si="23"/>
        <v>-9.4859819552531088E-2</v>
      </c>
      <c r="R93" s="1264">
        <f t="shared" si="24"/>
        <v>696782.47272868955</v>
      </c>
      <c r="S93" s="1273" t="e">
        <f>[5]OUTT!$N209</f>
        <v>#NAME?</v>
      </c>
      <c r="T93" s="1263" t="e">
        <f t="shared" si="30"/>
        <v>#NAME?</v>
      </c>
      <c r="U93" s="1252">
        <f>[1]OUTT!$R189</f>
        <v>1</v>
      </c>
      <c r="V93" s="1253">
        <f>[1]OUTT!$S189</f>
        <v>1</v>
      </c>
    </row>
    <row r="94" spans="1:22" x14ac:dyDescent="0.25">
      <c r="A94" s="44">
        <v>2014.4</v>
      </c>
      <c r="B94" s="93">
        <f>SUMIF(OUTM!$J$10:$J$420,$A94,OUTM!$B$10:$B$420)</f>
        <v>151.24602925511056</v>
      </c>
      <c r="C94" s="94">
        <f>SUMIF(OUTM!$J$10:$J$420,$A94,OUTM!$C$10:$C$420)</f>
        <v>414.54590722534283</v>
      </c>
      <c r="D94" s="829">
        <f>SUMIF(OUTM!$J$10:$J$420,$A94,OUTM!$D$10:$D$420)</f>
        <v>2381.8971993600403</v>
      </c>
      <c r="E94" s="106">
        <f t="shared" si="19"/>
        <v>5.0189078437075656</v>
      </c>
      <c r="F94" s="58">
        <f t="shared" si="20"/>
        <v>6.0271837217004238</v>
      </c>
      <c r="G94" s="58">
        <f t="shared" si="20"/>
        <v>7.7756525917043628</v>
      </c>
      <c r="H94" s="108">
        <f t="shared" si="25"/>
        <v>-7.8420334730259889E-2</v>
      </c>
      <c r="I94" s="831">
        <f t="shared" si="25"/>
        <v>5.7176980863551385E-2</v>
      </c>
      <c r="J94" s="831">
        <f t="shared" si="25"/>
        <v>-6.9801524517107083E-2</v>
      </c>
      <c r="K94" s="112">
        <f>[5]OUTT!$B210</f>
        <v>699328.71418498934</v>
      </c>
      <c r="L94" s="1268">
        <f t="shared" si="21"/>
        <v>13.457876174174562</v>
      </c>
      <c r="M94" s="110">
        <f t="shared" si="26"/>
        <v>3.6476239189919824E-3</v>
      </c>
      <c r="N94" s="1265">
        <f>SUMIF(OUTM!$J$10:$J$420,$A94,REGV!$O$10:$O$420)</f>
        <v>198.12705053070454</v>
      </c>
      <c r="O94" s="1266">
        <f>SUMIF(OUTM!$J$10:$J$420,$A94,REGV!$AP$10:$AP$420)</f>
        <v>431.56501485804733</v>
      </c>
      <c r="P94" s="1262">
        <f t="shared" si="22"/>
        <v>-0.23662100228120364</v>
      </c>
      <c r="Q94" s="1263">
        <f t="shared" si="23"/>
        <v>-3.9435790777207713E-2</v>
      </c>
      <c r="R94" s="1264">
        <f t="shared" si="24"/>
        <v>699328.71418498934</v>
      </c>
      <c r="S94" s="1273" t="e">
        <f>[5]OUTT!$N210</f>
        <v>#NAME?</v>
      </c>
      <c r="T94" s="1263" t="e">
        <f t="shared" si="30"/>
        <v>#NAME?</v>
      </c>
      <c r="U94" s="1252">
        <f>[1]OUTT!$R190</f>
        <v>0</v>
      </c>
      <c r="V94" s="1253">
        <f>[1]OUTT!$S190</f>
        <v>0</v>
      </c>
    </row>
    <row r="95" spans="1:22" x14ac:dyDescent="0.25">
      <c r="A95" s="44">
        <f t="shared" ref="A95" si="31">A91+1</f>
        <v>2015.1</v>
      </c>
      <c r="B95" s="93">
        <f>SUMIF(OUTM!$J$10:$J$420,$A95,OUTM!$B$10:$B$420)</f>
        <v>151.79442232473184</v>
      </c>
      <c r="C95" s="94">
        <f>SUMIF(OUTM!$J$10:$J$420,$A95,OUTM!$C$10:$C$420)</f>
        <v>423.2535541176963</v>
      </c>
      <c r="D95" s="829">
        <f>SUMIF(OUTM!$J$10:$J$420,$A95,OUTM!$D$10:$D$420)</f>
        <v>2488.8690369302112</v>
      </c>
      <c r="E95" s="106">
        <f t="shared" si="19"/>
        <v>5.0225271207076263</v>
      </c>
      <c r="F95" s="58">
        <f t="shared" si="20"/>
        <v>6.0479714181845949</v>
      </c>
      <c r="G95" s="58">
        <f t="shared" si="20"/>
        <v>7.8195836842417039</v>
      </c>
      <c r="H95" s="108">
        <f t="shared" si="25"/>
        <v>3.6192770000607055E-3</v>
      </c>
      <c r="I95" s="831">
        <f t="shared" si="25"/>
        <v>2.0787696484171114E-2</v>
      </c>
      <c r="J95" s="831">
        <f t="shared" si="25"/>
        <v>4.3931092537341065E-2</v>
      </c>
      <c r="K95" s="112">
        <f>[5]OUTT!$B211</f>
        <v>709881.87623078679</v>
      </c>
      <c r="L95" s="1268">
        <f t="shared" si="21"/>
        <v>13.47285386367029</v>
      </c>
      <c r="M95" s="110">
        <f t="shared" si="26"/>
        <v>1.4977689495728086E-2</v>
      </c>
      <c r="N95" s="1265">
        <f>SUMIF(OUTM!$J$10:$J$420,$A95,REGV!$O$10:$O$420)</f>
        <v>196.78205525508901</v>
      </c>
      <c r="O95" s="1266">
        <f>SUMIF(OUTM!$J$10:$J$420,$A95,REGV!$AP$10:$AP$420)</f>
        <v>430.47751185881992</v>
      </c>
      <c r="P95" s="1262">
        <f t="shared" si="22"/>
        <v>-0.22861654164572887</v>
      </c>
      <c r="Q95" s="1263">
        <f t="shared" si="23"/>
        <v>-1.6781266249961013E-2</v>
      </c>
      <c r="R95" s="1264">
        <f t="shared" si="24"/>
        <v>709881.87623078679</v>
      </c>
      <c r="S95" s="1273" t="e">
        <f>[5]OUTT!$N211</f>
        <v>#NAME?</v>
      </c>
      <c r="T95" s="1263" t="e">
        <f t="shared" si="30"/>
        <v>#NAME?</v>
      </c>
      <c r="U95" s="1252">
        <f>[1]OUTT!$R191</f>
        <v>0</v>
      </c>
      <c r="V95" s="1253">
        <f>[1]OUTT!$S191</f>
        <v>0</v>
      </c>
    </row>
    <row r="96" spans="1:22" x14ac:dyDescent="0.25">
      <c r="A96" s="44">
        <f t="shared" ref="A96:A146" si="32">A92+1</f>
        <v>2015.2</v>
      </c>
      <c r="B96" s="93">
        <f>SUMIF(OUTM!$J$10:$J$420,$A96,OUTM!$B$10:$B$420)</f>
        <v>163.38356094884927</v>
      </c>
      <c r="C96" s="94">
        <f>SUMIF(OUTM!$J$10:$J$420,$A96,OUTM!$C$10:$C$420)</f>
        <v>437.6564800532143</v>
      </c>
      <c r="D96" s="829">
        <f>SUMIF(OUTM!$J$10:$J$420,$A96,OUTM!$D$10:$D$420)</f>
        <v>2671.8945053360453</v>
      </c>
      <c r="E96" s="106">
        <f t="shared" si="19"/>
        <v>5.0961005711765672</v>
      </c>
      <c r="F96" s="58">
        <f t="shared" si="20"/>
        <v>6.081434310542531</v>
      </c>
      <c r="G96" s="58">
        <f t="shared" si="20"/>
        <v>7.8905430523412088</v>
      </c>
      <c r="H96" s="108">
        <f t="shared" si="25"/>
        <v>7.3573450468940926E-2</v>
      </c>
      <c r="I96" s="831">
        <f t="shared" si="25"/>
        <v>3.3462892357936092E-2</v>
      </c>
      <c r="J96" s="831">
        <f t="shared" si="25"/>
        <v>7.0959368099504871E-2</v>
      </c>
      <c r="K96" s="112">
        <f>[5]OUTT!$B212</f>
        <v>722593.048472494</v>
      </c>
      <c r="L96" s="1268">
        <f t="shared" si="21"/>
        <v>13.490601477489555</v>
      </c>
      <c r="M96" s="110">
        <f t="shared" si="26"/>
        <v>1.7747613819265595E-2</v>
      </c>
      <c r="N96" s="1265">
        <f>SUMIF(OUTM!$J$10:$J$420,$A96,REGV!$O$10:$O$420)</f>
        <v>195.35736904163113</v>
      </c>
      <c r="O96" s="1266">
        <f>SUMIF(OUTM!$J$10:$J$420,$A96,REGV!$AP$10:$AP$420)</f>
        <v>429.3059152208275</v>
      </c>
      <c r="P96" s="1262">
        <f t="shared" si="22"/>
        <v>-0.16366829799989868</v>
      </c>
      <c r="Q96" s="1263">
        <f t="shared" si="23"/>
        <v>1.9451315568506544E-2</v>
      </c>
      <c r="R96" s="1264">
        <f t="shared" si="24"/>
        <v>722593.048472494</v>
      </c>
      <c r="S96" s="1273" t="e">
        <f>[5]OUTT!$N212</f>
        <v>#NAME?</v>
      </c>
      <c r="T96" s="1263" t="e">
        <f t="shared" si="30"/>
        <v>#NAME?</v>
      </c>
      <c r="U96" s="1252">
        <f>[1]OUTT!$R192</f>
        <v>0</v>
      </c>
      <c r="V96" s="1253">
        <f>[1]OUTT!$S192</f>
        <v>0</v>
      </c>
    </row>
    <row r="97" spans="1:22" x14ac:dyDescent="0.25">
      <c r="A97" s="44">
        <f t="shared" si="32"/>
        <v>2015.3</v>
      </c>
      <c r="B97" s="93">
        <f>SUMIF(OUTM!$J$10:$J$420,$A97,OUTM!$B$10:$B$420)</f>
        <v>172.0610805772059</v>
      </c>
      <c r="C97" s="94">
        <f>SUMIF(OUTM!$J$10:$J$420,$A97,OUTM!$C$10:$C$420)</f>
        <v>454.89547148886038</v>
      </c>
      <c r="D97" s="829">
        <f>SUMIF(OUTM!$J$10:$J$420,$A97,OUTM!$D$10:$D$420)</f>
        <v>2447.7652032667493</v>
      </c>
      <c r="E97" s="106">
        <f t="shared" si="19"/>
        <v>5.1478495334083174</v>
      </c>
      <c r="F97" s="58">
        <f t="shared" si="20"/>
        <v>6.1200676595667689</v>
      </c>
      <c r="G97" s="58">
        <f t="shared" si="20"/>
        <v>7.8029307253339804</v>
      </c>
      <c r="H97" s="108">
        <f t="shared" si="25"/>
        <v>5.1748962231750184E-2</v>
      </c>
      <c r="I97" s="831">
        <f t="shared" si="25"/>
        <v>3.8633349024237873E-2</v>
      </c>
      <c r="J97" s="831">
        <f t="shared" si="25"/>
        <v>-8.761232700722843E-2</v>
      </c>
      <c r="K97" s="112">
        <f>[5]OUTT!$B213</f>
        <v>725165.42967441911</v>
      </c>
      <c r="L97" s="1268">
        <f t="shared" si="21"/>
        <v>13.494155086669243</v>
      </c>
      <c r="M97" s="110">
        <f t="shared" si="26"/>
        <v>3.5536091796881664E-3</v>
      </c>
      <c r="N97" s="1265">
        <f>SUMIF(OUTM!$J$10:$J$420,$A97,REGV!$O$10:$O$420)</f>
        <v>193.84749259743057</v>
      </c>
      <c r="O97" s="1266">
        <f>SUMIF(OUTM!$J$10:$J$420,$A97,REGV!$AP$10:$AP$420)</f>
        <v>428.07667263305734</v>
      </c>
      <c r="P97" s="1262">
        <f t="shared" si="22"/>
        <v>-0.11238944454891264</v>
      </c>
      <c r="Q97" s="1263">
        <f t="shared" si="23"/>
        <v>6.2649521850474343E-2</v>
      </c>
      <c r="R97" s="1264">
        <f t="shared" si="24"/>
        <v>725165.42967441911</v>
      </c>
      <c r="S97" s="1273" t="e">
        <f>[5]OUTT!$N213</f>
        <v>#NAME?</v>
      </c>
      <c r="T97" s="1263" t="e">
        <f t="shared" si="30"/>
        <v>#NAME?</v>
      </c>
      <c r="U97" s="1252">
        <f>[1]OUTT!$R193</f>
        <v>1</v>
      </c>
      <c r="V97" s="1253">
        <f>[1]OUTT!$S193</f>
        <v>0</v>
      </c>
    </row>
    <row r="98" spans="1:22" x14ac:dyDescent="0.25">
      <c r="A98" s="44">
        <f t="shared" si="32"/>
        <v>2015.4</v>
      </c>
      <c r="B98" s="93">
        <f>SUMIF(OUTM!$J$10:$J$420,$A98,OUTM!$B$10:$B$420)</f>
        <v>169.8935900006291</v>
      </c>
      <c r="C98" s="94">
        <f>SUMIF(OUTM!$J$10:$J$420,$A98,OUTM!$C$10:$C$420)</f>
        <v>428.15156812926887</v>
      </c>
      <c r="D98" s="829">
        <f>SUMIF(OUTM!$J$10:$J$420,$A98,OUTM!$D$10:$D$420)</f>
        <v>2290.8953703620791</v>
      </c>
      <c r="E98" s="106">
        <f t="shared" si="19"/>
        <v>5.1351722998945295</v>
      </c>
      <c r="F98" s="58">
        <f t="shared" si="20"/>
        <v>6.0594772640353147</v>
      </c>
      <c r="G98" s="58">
        <f t="shared" si="20"/>
        <v>7.7366980115555455</v>
      </c>
      <c r="H98" s="108">
        <f t="shared" si="25"/>
        <v>-1.2677233513787911E-2</v>
      </c>
      <c r="I98" s="831">
        <f t="shared" si="25"/>
        <v>-6.0590395531454178E-2</v>
      </c>
      <c r="J98" s="831">
        <f t="shared" si="25"/>
        <v>-6.6232713778434871E-2</v>
      </c>
      <c r="K98" s="112">
        <f>[5]OUTT!$B214</f>
        <v>716839.85717870656</v>
      </c>
      <c r="L98" s="1268">
        <f t="shared" si="21"/>
        <v>13.482607743419967</v>
      </c>
      <c r="M98" s="110">
        <f t="shared" si="26"/>
        <v>-1.154734324927631E-2</v>
      </c>
      <c r="N98" s="1265">
        <f>SUMIF(OUTM!$J$10:$J$420,$A98,REGV!$O$10:$O$420)</f>
        <v>192.23318897907825</v>
      </c>
      <c r="O98" s="1266">
        <f>SUMIF(OUTM!$J$10:$J$420,$A98,REGV!$AP$10:$AP$420)</f>
        <v>426.82018164345584</v>
      </c>
      <c r="P98" s="1262">
        <f t="shared" si="22"/>
        <v>-0.11621093681632921</v>
      </c>
      <c r="Q98" s="1263">
        <f t="shared" si="23"/>
        <v>3.1193147444119607E-3</v>
      </c>
      <c r="R98" s="1264">
        <f t="shared" si="24"/>
        <v>716839.85717870656</v>
      </c>
      <c r="S98" s="1273" t="e">
        <f>[5]OUTT!$N214</f>
        <v>#NAME?</v>
      </c>
      <c r="T98" s="1263" t="e">
        <f t="shared" si="30"/>
        <v>#NAME?</v>
      </c>
      <c r="U98" s="1252">
        <f>[1]OUTT!$R194</f>
        <v>1</v>
      </c>
      <c r="V98" s="1253">
        <f>[1]OUTT!$S194</f>
        <v>1</v>
      </c>
    </row>
    <row r="99" spans="1:22" x14ac:dyDescent="0.25">
      <c r="A99" s="44">
        <f t="shared" si="32"/>
        <v>2016.1</v>
      </c>
      <c r="B99" s="93">
        <f>SUMIF(OUTM!$J$10:$J$420,$A99,OUTM!$B$10:$B$420)</f>
        <v>166.99014227678356</v>
      </c>
      <c r="C99" s="94">
        <f>SUMIF(OUTM!$J$10:$J$420,$A99,OUTM!$C$10:$C$420)</f>
        <v>383.04010039553981</v>
      </c>
      <c r="D99" s="829">
        <f>SUMIF(OUTM!$J$10:$J$420,$A99,OUTM!$D$10:$D$420)</f>
        <v>2146.5665495790072</v>
      </c>
      <c r="E99" s="106">
        <f t="shared" si="19"/>
        <v>5.1179347823917842</v>
      </c>
      <c r="F99" s="58">
        <f t="shared" si="20"/>
        <v>5.9481396844715473</v>
      </c>
      <c r="G99" s="58">
        <f t="shared" si="20"/>
        <v>7.6716248909478137</v>
      </c>
      <c r="H99" s="108">
        <f t="shared" si="25"/>
        <v>-1.723751750274527E-2</v>
      </c>
      <c r="I99" s="831">
        <f t="shared" si="25"/>
        <v>-0.11133757956376744</v>
      </c>
      <c r="J99" s="831">
        <f t="shared" si="25"/>
        <v>-6.5073120607731738E-2</v>
      </c>
      <c r="K99" s="112">
        <f>[5]OUTT!$B215</f>
        <v>710521.93123013806</v>
      </c>
      <c r="L99" s="1268">
        <f t="shared" si="21"/>
        <v>13.473755093361891</v>
      </c>
      <c r="M99" s="110">
        <f t="shared" si="26"/>
        <v>-8.8526500580758949E-3</v>
      </c>
      <c r="N99" s="1265">
        <f>SUMIF(OUTM!$J$10:$J$420,$A99,REGV!$O$10:$O$420)</f>
        <v>190.48555248906183</v>
      </c>
      <c r="O99" s="1266">
        <f>SUMIF(OUTM!$J$10:$J$420,$A99,REGV!$AP$10:$AP$420)</f>
        <v>425.57532054577774</v>
      </c>
      <c r="P99" s="1262">
        <f t="shared" si="22"/>
        <v>-0.12334484114551125</v>
      </c>
      <c r="Q99" s="1263">
        <f t="shared" si="23"/>
        <v>-9.9947572372591442E-2</v>
      </c>
      <c r="R99" s="1264">
        <f t="shared" si="24"/>
        <v>710521.93123013806</v>
      </c>
      <c r="S99" s="1273" t="e">
        <f>[5]OUTT!$N215</f>
        <v>#NAME?</v>
      </c>
      <c r="T99" s="1263" t="e">
        <f t="shared" si="30"/>
        <v>#NAME?</v>
      </c>
      <c r="U99" s="1252">
        <f>[1]OUTT!$R195</f>
        <v>1</v>
      </c>
      <c r="V99" s="1253">
        <f>[1]OUTT!$S195</f>
        <v>1</v>
      </c>
    </row>
    <row r="100" spans="1:22" x14ac:dyDescent="0.25">
      <c r="A100" s="44">
        <f t="shared" si="32"/>
        <v>2016.2</v>
      </c>
      <c r="B100" s="93">
        <f>SUMIF(OUTM!$J$10:$J$420,$A100,OUTM!$B$10:$B$420)</f>
        <v>179.99422723781763</v>
      </c>
      <c r="C100" s="94">
        <f>SUMIF(OUTM!$J$10:$J$420,$A100,OUTM!$C$10:$C$420)</f>
        <v>367.95849204049745</v>
      </c>
      <c r="D100" s="829">
        <f>SUMIF(OUTM!$J$10:$J$420,$A100,OUTM!$D$10:$D$420)</f>
        <v>2447.852791125018</v>
      </c>
      <c r="E100" s="106">
        <f t="shared" si="19"/>
        <v>5.1929247794749145</v>
      </c>
      <c r="F100" s="58">
        <f t="shared" si="20"/>
        <v>5.907970138439067</v>
      </c>
      <c r="G100" s="58">
        <f t="shared" si="20"/>
        <v>7.8029665074797192</v>
      </c>
      <c r="H100" s="108">
        <f t="shared" si="25"/>
        <v>7.4989997083130255E-2</v>
      </c>
      <c r="I100" s="831">
        <f t="shared" si="25"/>
        <v>-4.0169546032480241E-2</v>
      </c>
      <c r="J100" s="831">
        <f t="shared" si="25"/>
        <v>0.13134161653190546</v>
      </c>
      <c r="K100" s="112">
        <f>[5]OUTT!$B216</f>
        <v>708328.9040466994</v>
      </c>
      <c r="L100" s="1268">
        <f t="shared" si="21"/>
        <v>13.470663818542452</v>
      </c>
      <c r="M100" s="110">
        <f t="shared" si="26"/>
        <v>-3.0912748194396045E-3</v>
      </c>
      <c r="N100" s="1265">
        <f>SUMIF(OUTM!$J$10:$J$420,$A100,REGV!$O$10:$O$420)</f>
        <v>188.56626011913329</v>
      </c>
      <c r="O100" s="1266">
        <f>SUMIF(OUTM!$J$10:$J$420,$A100,REGV!$AP$10:$AP$420)</f>
        <v>424.37994134832587</v>
      </c>
      <c r="P100" s="1262">
        <f t="shared" si="22"/>
        <v>-4.54589960892261E-2</v>
      </c>
      <c r="Q100" s="1263">
        <f t="shared" si="23"/>
        <v>-0.13295032071630919</v>
      </c>
      <c r="R100" s="1264">
        <f t="shared" si="24"/>
        <v>708328.9040466994</v>
      </c>
      <c r="S100" s="1273" t="e">
        <f>[5]OUTT!$N216</f>
        <v>#NAME?</v>
      </c>
      <c r="T100" s="1263" t="e">
        <f t="shared" si="30"/>
        <v>#NAME?</v>
      </c>
      <c r="U100" s="1252">
        <f>[1]OUTT!$R196</f>
        <v>1</v>
      </c>
      <c r="V100" s="1253">
        <f>[1]OUTT!$S196</f>
        <v>1</v>
      </c>
    </row>
    <row r="101" spans="1:22" x14ac:dyDescent="0.25">
      <c r="A101" s="44">
        <f t="shared" si="32"/>
        <v>2016.3</v>
      </c>
      <c r="B101" s="93">
        <f>SUMIF(OUTM!$J$10:$J$420,$A101,OUTM!$B$10:$B$420)</f>
        <v>189.3103964569076</v>
      </c>
      <c r="C101" s="94">
        <f>SUMIF(OUTM!$J$10:$J$420,$A101,OUTM!$C$10:$C$420)</f>
        <v>363.8761975677898</v>
      </c>
      <c r="D101" s="829">
        <f>SUMIF(OUTM!$J$10:$J$420,$A101,OUTM!$D$10:$D$420)</f>
        <v>2639.9619721024842</v>
      </c>
      <c r="E101" s="106">
        <f t="shared" si="19"/>
        <v>5.2433879772402561</v>
      </c>
      <c r="F101" s="58">
        <f t="shared" si="20"/>
        <v>5.8968136932119748</v>
      </c>
      <c r="G101" s="58">
        <f t="shared" si="20"/>
        <v>7.8785197915299809</v>
      </c>
      <c r="H101" s="108">
        <f t="shared" si="25"/>
        <v>5.0463197765341583E-2</v>
      </c>
      <c r="I101" s="831">
        <f t="shared" si="25"/>
        <v>-1.1156445227092249E-2</v>
      </c>
      <c r="J101" s="831">
        <f t="shared" si="25"/>
        <v>7.5553284050261738E-2</v>
      </c>
      <c r="K101" s="112">
        <f>[5]OUTT!$B217</f>
        <v>702013.92799798993</v>
      </c>
      <c r="L101" s="1268">
        <f t="shared" si="21"/>
        <v>13.461708523264106</v>
      </c>
      <c r="M101" s="110">
        <f t="shared" si="26"/>
        <v>-8.9552952783460427E-3</v>
      </c>
      <c r="N101" s="1265">
        <f>SUMIF(OUTM!$J$10:$J$420,$A101,REGV!$O$10:$O$420)</f>
        <v>186.42817867705364</v>
      </c>
      <c r="O101" s="1266">
        <f>SUMIF(OUTM!$J$10:$J$420,$A101,REGV!$AP$10:$AP$420)</f>
        <v>423.25614574088149</v>
      </c>
      <c r="P101" s="1262">
        <f t="shared" si="22"/>
        <v>1.5460204569432534E-2</v>
      </c>
      <c r="Q101" s="1263">
        <f t="shared" si="23"/>
        <v>-0.1402931741703386</v>
      </c>
      <c r="R101" s="1264">
        <f t="shared" si="24"/>
        <v>702013.92799798993</v>
      </c>
      <c r="S101" s="1273" t="e">
        <f>[5]OUTT!$N217</f>
        <v>#NAME?</v>
      </c>
      <c r="T101" s="1263" t="e">
        <f t="shared" si="30"/>
        <v>#NAME?</v>
      </c>
      <c r="U101" s="1252">
        <f>[1]OUTT!$R197</f>
        <v>0</v>
      </c>
      <c r="V101" s="1253">
        <f>[1]OUTT!$S197</f>
        <v>0</v>
      </c>
    </row>
    <row r="102" spans="1:22" x14ac:dyDescent="0.25">
      <c r="A102" s="44">
        <f t="shared" si="32"/>
        <v>2016.4</v>
      </c>
      <c r="B102" s="93">
        <f>SUMIF(OUTM!$J$10:$J$420,$A102,OUTM!$B$10:$B$420)</f>
        <v>202.95451445655794</v>
      </c>
      <c r="C102" s="94">
        <f>SUMIF(OUTM!$J$10:$J$420,$A102,OUTM!$C$10:$C$420)</f>
        <v>393.23354723311081</v>
      </c>
      <c r="D102" s="829">
        <f>SUMIF(OUTM!$J$10:$J$420,$A102,OUTM!$D$10:$D$420)</f>
        <v>3246.6068105211211</v>
      </c>
      <c r="E102" s="106">
        <f t="shared" si="19"/>
        <v>5.3129818872186272</v>
      </c>
      <c r="F102" s="58">
        <f t="shared" si="20"/>
        <v>5.9744037031308252</v>
      </c>
      <c r="G102" s="58">
        <f t="shared" si="20"/>
        <v>8.0853656716140634</v>
      </c>
      <c r="H102" s="108">
        <f t="shared" si="25"/>
        <v>6.9593909978371116E-2</v>
      </c>
      <c r="I102" s="831">
        <f t="shared" si="25"/>
        <v>7.7590009918850456E-2</v>
      </c>
      <c r="J102" s="831">
        <f t="shared" si="25"/>
        <v>0.20684588008408245</v>
      </c>
      <c r="K102" s="112">
        <f>[5]OUTT!$B218</f>
        <v>705435.68512726563</v>
      </c>
      <c r="L102" s="1268">
        <f t="shared" si="21"/>
        <v>13.466570884003634</v>
      </c>
      <c r="M102" s="110">
        <f t="shared" si="26"/>
        <v>4.8623607395281709E-3</v>
      </c>
      <c r="N102" s="1265">
        <f>SUMIF(OUTM!$J$10:$J$420,$A102,REGV!$O$10:$O$420)</f>
        <v>184.02025794098503</v>
      </c>
      <c r="O102" s="1266">
        <f>SUMIF(OUTM!$J$10:$J$420,$A102,REGV!$AP$10:$AP$420)</f>
        <v>422.20298077215574</v>
      </c>
      <c r="P102" s="1262">
        <f t="shared" si="22"/>
        <v>0.10289223984049123</v>
      </c>
      <c r="Q102" s="1263">
        <f t="shared" si="23"/>
        <v>-6.8614943186955935E-2</v>
      </c>
      <c r="R102" s="1264">
        <f t="shared" si="24"/>
        <v>705435.68512726563</v>
      </c>
      <c r="S102" s="1273" t="e">
        <f>[5]OUTT!$N218</f>
        <v>#NAME?</v>
      </c>
      <c r="T102" s="1263" t="e">
        <f t="shared" si="30"/>
        <v>#NAME?</v>
      </c>
      <c r="U102" s="1252">
        <f>[1]OUTT!$R198</f>
        <v>0</v>
      </c>
      <c r="V102" s="1253">
        <f>[1]OUTT!$S198</f>
        <v>0</v>
      </c>
    </row>
    <row r="103" spans="1:22" x14ac:dyDescent="0.25">
      <c r="A103" s="44">
        <f t="shared" si="32"/>
        <v>2017.1</v>
      </c>
      <c r="B103" s="93">
        <f>SUMIF(OUTM!$J$10:$J$420,$A103,OUTM!$B$10:$B$420)</f>
        <v>209.8964668106085</v>
      </c>
      <c r="C103" s="94">
        <f>SUMIF(OUTM!$J$10:$J$420,$A103,OUTM!$C$10:$C$420)</f>
        <v>423.58201917362555</v>
      </c>
      <c r="D103" s="829">
        <f>SUMIF(OUTM!$J$10:$J$420,$A103,OUTM!$D$10:$D$420)</f>
        <v>3504.4504371554235</v>
      </c>
      <c r="E103" s="106">
        <f t="shared" si="19"/>
        <v>5.3466143939579434</v>
      </c>
      <c r="F103" s="58">
        <f t="shared" si="20"/>
        <v>6.048747165171994</v>
      </c>
      <c r="G103" s="58">
        <f t="shared" si="20"/>
        <v>8.1617889932110153</v>
      </c>
      <c r="H103" s="108">
        <f t="shared" si="25"/>
        <v>3.363250673931617E-2</v>
      </c>
      <c r="I103" s="831">
        <f t="shared" si="25"/>
        <v>7.4343462041168706E-2</v>
      </c>
      <c r="J103" s="831">
        <f t="shared" si="25"/>
        <v>7.6423321596951865E-2</v>
      </c>
      <c r="K103" s="112">
        <f>[5]OUTT!$B219</f>
        <v>711527.60890922521</v>
      </c>
      <c r="L103" s="1268">
        <f t="shared" si="21"/>
        <v>13.475169499566961</v>
      </c>
      <c r="M103" s="110">
        <f t="shared" si="26"/>
        <v>8.5986155633275274E-3</v>
      </c>
      <c r="N103" s="1265">
        <f>SUMIF(OUTM!$J$10:$J$420,$A103,REGV!$O$10:$O$420)</f>
        <v>181.29295163607077</v>
      </c>
      <c r="O103" s="1266">
        <f>SUMIF(OUTM!$J$10:$J$420,$A103,REGV!$AP$10:$AP$420)</f>
        <v>421.19669647434483</v>
      </c>
      <c r="P103" s="1262">
        <f t="shared" si="22"/>
        <v>0.15777510883024681</v>
      </c>
      <c r="Q103" s="1263">
        <f t="shared" si="23"/>
        <v>5.6632037222685838E-3</v>
      </c>
      <c r="R103" s="1264">
        <f t="shared" si="24"/>
        <v>711527.60890922521</v>
      </c>
      <c r="S103" s="1273" t="e">
        <f>[5]OUTT!$N219</f>
        <v>#NAME?</v>
      </c>
      <c r="T103" s="1263" t="e">
        <f t="shared" si="30"/>
        <v>#NAME?</v>
      </c>
      <c r="U103" s="1252">
        <f>[1]OUTT!$R199</f>
        <v>0</v>
      </c>
      <c r="V103" s="1253">
        <f>[1]OUTT!$S199</f>
        <v>0</v>
      </c>
    </row>
    <row r="104" spans="1:22" x14ac:dyDescent="0.25">
      <c r="A104" s="44">
        <f t="shared" si="32"/>
        <v>2017.2</v>
      </c>
      <c r="B104" s="93">
        <f>SUMIF(OUTM!$J$10:$J$420,$A104,OUTM!$B$10:$B$420)</f>
        <v>225.22758251129895</v>
      </c>
      <c r="C104" s="94">
        <f>SUMIF(OUTM!$J$10:$J$420,$A104,OUTM!$C$10:$C$420)</f>
        <v>444.46639415281669</v>
      </c>
      <c r="D104" s="829">
        <f>SUMIF(OUTM!$J$10:$J$420,$A104,OUTM!$D$10:$D$420)</f>
        <v>3840.6955245134022</v>
      </c>
      <c r="E104" s="106">
        <f t="shared" si="19"/>
        <v>5.4171113688333987</v>
      </c>
      <c r="F104" s="58">
        <f t="shared" si="20"/>
        <v>6.0968744483901558</v>
      </c>
      <c r="G104" s="58">
        <f t="shared" si="20"/>
        <v>8.2534087553557729</v>
      </c>
      <c r="H104" s="108">
        <f t="shared" si="25"/>
        <v>7.0496974875455365E-2</v>
      </c>
      <c r="I104" s="831">
        <f t="shared" si="25"/>
        <v>4.8127283218161843E-2</v>
      </c>
      <c r="J104" s="831">
        <f t="shared" si="25"/>
        <v>9.1619762144757644E-2</v>
      </c>
      <c r="K104" s="112">
        <f>[5]OUTT!$B220</f>
        <v>727971.79359157349</v>
      </c>
      <c r="L104" s="1268">
        <f t="shared" si="21"/>
        <v>13.498017581361694</v>
      </c>
      <c r="M104" s="110">
        <f t="shared" si="26"/>
        <v>2.2848081794732522E-2</v>
      </c>
      <c r="N104" s="1265">
        <f>SUMIF(OUTM!$J$10:$J$420,$A104,REGV!$O$10:$O$420)</f>
        <v>178.20414838972039</v>
      </c>
      <c r="O104" s="1266">
        <f>SUMIF(OUTM!$J$10:$J$420,$A104,REGV!$AP$10:$AP$420)</f>
        <v>420.20115256187353</v>
      </c>
      <c r="P104" s="1262">
        <f t="shared" si="22"/>
        <v>0.2638739588639738</v>
      </c>
      <c r="Q104" s="1263">
        <f t="shared" si="23"/>
        <v>5.774672783023882E-2</v>
      </c>
      <c r="R104" s="1264">
        <f t="shared" si="24"/>
        <v>727971.79359157349</v>
      </c>
      <c r="S104" s="1273" t="e">
        <f>[5]OUTT!$N220</f>
        <v>#NAME?</v>
      </c>
      <c r="T104" s="1263" t="e">
        <f t="shared" si="30"/>
        <v>#NAME?</v>
      </c>
      <c r="U104" s="1252">
        <f>[1]OUTT!$R200</f>
        <v>0</v>
      </c>
      <c r="V104" s="1253">
        <f>[1]OUTT!$S200</f>
        <v>0</v>
      </c>
    </row>
    <row r="105" spans="1:22" x14ac:dyDescent="0.25">
      <c r="A105" s="44">
        <f t="shared" si="32"/>
        <v>2017.3</v>
      </c>
      <c r="B105" s="93">
        <f>SUMIF(OUTM!$J$10:$J$420,$A105,OUTM!$B$10:$B$420)</f>
        <v>229.92668236970633</v>
      </c>
      <c r="C105" s="94">
        <f>SUMIF(OUTM!$J$10:$J$420,$A105,OUTM!$C$10:$C$420)</f>
        <v>442.32755939139747</v>
      </c>
      <c r="D105" s="829">
        <f>SUMIF(OUTM!$J$10:$J$420,$A105,OUTM!$D$10:$D$420)</f>
        <v>3941.7986412638193</v>
      </c>
      <c r="E105" s="106">
        <f t="shared" si="19"/>
        <v>5.4377604857988793</v>
      </c>
      <c r="F105" s="58">
        <f t="shared" si="20"/>
        <v>6.0920506922060254</v>
      </c>
      <c r="G105" s="58">
        <f t="shared" si="20"/>
        <v>8.2793924060589124</v>
      </c>
      <c r="H105" s="108">
        <f t="shared" si="25"/>
        <v>2.0649116965480552E-2</v>
      </c>
      <c r="I105" s="831">
        <f t="shared" si="25"/>
        <v>-4.8237561841304455E-3</v>
      </c>
      <c r="J105" s="831">
        <f t="shared" si="25"/>
        <v>2.598365070313946E-2</v>
      </c>
      <c r="K105" s="112">
        <f>[5]OUTT!$B221</f>
        <v>729618.55602521857</v>
      </c>
      <c r="L105" s="1268">
        <f t="shared" si="21"/>
        <v>13.500277150567442</v>
      </c>
      <c r="M105" s="110">
        <f t="shared" si="26"/>
        <v>2.25956920574788E-3</v>
      </c>
      <c r="N105" s="1265">
        <f>SUMIF(OUTM!$J$10:$J$420,$A105,REGV!$O$10:$O$420)</f>
        <v>174.72449426420346</v>
      </c>
      <c r="O105" s="1266">
        <f>SUMIF(OUTM!$J$10:$J$420,$A105,REGV!$AP$10:$AP$420)</f>
        <v>419.18108331050189</v>
      </c>
      <c r="P105" s="1262">
        <f t="shared" si="22"/>
        <v>0.31593846265212733</v>
      </c>
      <c r="Q105" s="1263">
        <f t="shared" si="23"/>
        <v>5.5218322110566653E-2</v>
      </c>
      <c r="R105" s="1264">
        <f t="shared" si="24"/>
        <v>729618.55602521857</v>
      </c>
      <c r="S105" s="1273" t="e">
        <f>[5]OUTT!$N221</f>
        <v>#NAME?</v>
      </c>
      <c r="T105" s="1263" t="e">
        <f t="shared" si="30"/>
        <v>#NAME?</v>
      </c>
      <c r="U105" s="1252">
        <f>[1]OUTT!$R201</f>
        <v>0</v>
      </c>
      <c r="V105" s="1253">
        <f>[1]OUTT!$S201</f>
        <v>0</v>
      </c>
    </row>
    <row r="106" spans="1:22" x14ac:dyDescent="0.25">
      <c r="A106" s="44">
        <f t="shared" si="32"/>
        <v>2017.4</v>
      </c>
      <c r="B106" s="93">
        <f>SUMIF(OUTM!$J$10:$J$420,$A106,OUTM!$B$10:$B$420)</f>
        <v>244.37355419813946</v>
      </c>
      <c r="C106" s="94">
        <f>SUMIF(OUTM!$J$10:$J$420,$A106,OUTM!$C$10:$C$420)</f>
        <v>448.95240155410755</v>
      </c>
      <c r="D106" s="829">
        <f>SUMIF(OUTM!$J$10:$J$420,$A106,OUTM!$D$10:$D$420)</f>
        <v>4016.5395595352593</v>
      </c>
      <c r="E106" s="106">
        <f t="shared" si="19"/>
        <v>5.4986980143973794</v>
      </c>
      <c r="F106" s="58">
        <f t="shared" si="20"/>
        <v>6.106916872221043</v>
      </c>
      <c r="G106" s="58">
        <f t="shared" si="20"/>
        <v>8.2981760048209985</v>
      </c>
      <c r="H106" s="108">
        <f t="shared" si="25"/>
        <v>6.0937528598500101E-2</v>
      </c>
      <c r="I106" s="831">
        <f t="shared" si="25"/>
        <v>1.4866180015017605E-2</v>
      </c>
      <c r="J106" s="831">
        <f t="shared" si="25"/>
        <v>1.8783598762086129E-2</v>
      </c>
      <c r="K106" s="112">
        <f>[5]OUTT!$B222</f>
        <v>735793.04495550052</v>
      </c>
      <c r="L106" s="1268">
        <f t="shared" si="21"/>
        <v>13.508704169250839</v>
      </c>
      <c r="M106" s="110">
        <f t="shared" si="26"/>
        <v>8.427018683397236E-3</v>
      </c>
      <c r="N106" s="1265">
        <f>SUMIF(OUTM!$J$10:$J$420,$A106,REGV!$O$10:$O$420)</f>
        <v>170.84365884557462</v>
      </c>
      <c r="O106" s="1266">
        <f>SUMIF(OUTM!$J$10:$J$420,$A106,REGV!$AP$10:$AP$420)</f>
        <v>418.11036502438765</v>
      </c>
      <c r="P106" s="1262">
        <f t="shared" si="22"/>
        <v>0.43039288580812007</v>
      </c>
      <c r="Q106" s="1263">
        <f t="shared" si="23"/>
        <v>7.376530004923687E-2</v>
      </c>
      <c r="R106" s="1264">
        <f t="shared" si="24"/>
        <v>735793.04495550052</v>
      </c>
      <c r="S106" s="1273" t="e">
        <f>[5]OUTT!$N222</f>
        <v>#NAME?</v>
      </c>
      <c r="T106" s="1263" t="e">
        <f t="shared" si="30"/>
        <v>#NAME?</v>
      </c>
      <c r="U106" s="1252">
        <f>[1]OUTT!$R202</f>
        <v>0</v>
      </c>
      <c r="V106" s="1253">
        <f>[1]OUTT!$S202</f>
        <v>0</v>
      </c>
    </row>
    <row r="107" spans="1:22" x14ac:dyDescent="0.25">
      <c r="A107" s="44">
        <f t="shared" si="32"/>
        <v>2018.1</v>
      </c>
      <c r="B107" s="93">
        <f>SUMIF(OUTM!$J$10:$J$420,$A107,OUTM!$B$10:$B$420)</f>
        <v>251.08726543631118</v>
      </c>
      <c r="C107" s="94">
        <f>SUMIF(OUTM!$J$10:$J$420,$A107,OUTM!$C$10:$C$420)</f>
        <v>472.0706812423723</v>
      </c>
      <c r="D107" s="829">
        <f>SUMIF(OUTM!$J$10:$J$420,$A107,OUTM!$D$10:$D$420)</f>
        <v>3840.146964090965</v>
      </c>
      <c r="E107" s="106">
        <f t="shared" ref="E107:E122" si="33">LN(B107)</f>
        <v>5.5258005497692055</v>
      </c>
      <c r="F107" s="58">
        <f t="shared" ref="F107:G122" si="34">LN(C107)</f>
        <v>6.1571287227692402</v>
      </c>
      <c r="G107" s="58">
        <f t="shared" si="34"/>
        <v>8.2532659167481111</v>
      </c>
      <c r="H107" s="108">
        <f t="shared" si="25"/>
        <v>2.7102535371826164E-2</v>
      </c>
      <c r="I107" s="831">
        <f t="shared" si="25"/>
        <v>5.0211850548197212E-2</v>
      </c>
      <c r="J107" s="831">
        <f t="shared" si="25"/>
        <v>-4.4910088072887433E-2</v>
      </c>
      <c r="K107" s="112">
        <f>[5]OUTT!$B223</f>
        <v>736193.15180975595</v>
      </c>
      <c r="L107" s="1268">
        <f t="shared" ref="L107:L122" si="35">LN(K107)</f>
        <v>13.509247797805221</v>
      </c>
      <c r="M107" s="110">
        <f t="shared" si="26"/>
        <v>5.4362855438228053E-4</v>
      </c>
      <c r="N107" s="1265">
        <f>SUMIF(OUTM!$J$10:$J$420,$A107,REGV!$O$10:$O$420)</f>
        <v>166.57533837553348</v>
      </c>
      <c r="O107" s="1266">
        <f>SUMIF(OUTM!$J$10:$J$420,$A107,REGV!$AP$10:$AP$420)</f>
        <v>416.97278384477977</v>
      </c>
      <c r="P107" s="1262">
        <f t="shared" ref="P107:P122" si="36">B107/N107-1</f>
        <v>0.50734957458258889</v>
      </c>
      <c r="Q107" s="1263">
        <f t="shared" ref="Q107:Q122" si="37">C107/O107-1</f>
        <v>0.13213787453836079</v>
      </c>
      <c r="R107" s="1264">
        <f t="shared" si="24"/>
        <v>736193.15180975595</v>
      </c>
      <c r="S107" s="1273" t="e">
        <f>[5]OUTT!$N223</f>
        <v>#NAME?</v>
      </c>
      <c r="T107" s="1263" t="e">
        <f t="shared" ref="T107:T110" si="38">R107/S107-1</f>
        <v>#NAME?</v>
      </c>
      <c r="U107" s="1252">
        <f>[1]OUTT!$R203</f>
        <v>1</v>
      </c>
      <c r="V107" s="1253">
        <f>[1]OUTT!$S203</f>
        <v>1</v>
      </c>
    </row>
    <row r="108" spans="1:22" x14ac:dyDescent="0.25">
      <c r="A108" s="44">
        <f t="shared" si="32"/>
        <v>2018.2</v>
      </c>
      <c r="B108" s="93">
        <f>SUMIF(OUTM!$J$10:$J$420,$A108,OUTM!$B$10:$B$420)</f>
        <v>226.80672402393685</v>
      </c>
      <c r="C108" s="94">
        <f>SUMIF(OUTM!$J$10:$J$420,$A108,OUTM!$C$10:$C$420)</f>
        <v>460.91051211010608</v>
      </c>
      <c r="D108" s="829">
        <f>SUMIF(OUTM!$J$10:$J$420,$A108,OUTM!$D$10:$D$420)</f>
        <v>3372.5296666019772</v>
      </c>
      <c r="E108" s="106">
        <f t="shared" si="33"/>
        <v>5.4240982187859776</v>
      </c>
      <c r="F108" s="58">
        <f t="shared" si="34"/>
        <v>6.133203907255707</v>
      </c>
      <c r="G108" s="58">
        <f t="shared" si="34"/>
        <v>8.1234183846635251</v>
      </c>
      <c r="H108" s="108">
        <f t="shared" ref="H108:J123" si="39">E108-E107</f>
        <v>-0.1017023309832279</v>
      </c>
      <c r="I108" s="831">
        <f t="shared" si="39"/>
        <v>-2.3924815513533204E-2</v>
      </c>
      <c r="J108" s="831">
        <f t="shared" si="39"/>
        <v>-0.12984753208458599</v>
      </c>
      <c r="K108" s="112">
        <f>[5]OUTT!$B224</f>
        <v>702013.37119724671</v>
      </c>
      <c r="L108" s="1268">
        <f t="shared" si="35"/>
        <v>13.461707730116077</v>
      </c>
      <c r="M108" s="110">
        <f t="shared" ref="M108:M122" si="40">L108-L107</f>
        <v>-4.7540067689144649E-2</v>
      </c>
      <c r="N108" s="1265">
        <f>SUMIF(OUTM!$J$10:$J$420,$A108,REGV!$O$10:$O$420)</f>
        <v>161.96337419698125</v>
      </c>
      <c r="O108" s="1266">
        <f>SUMIF(OUTM!$J$10:$J$420,$A108,REGV!$AP$10:$AP$420)</f>
        <v>415.765598117016</v>
      </c>
      <c r="P108" s="1262">
        <f t="shared" si="36"/>
        <v>0.40035810656854154</v>
      </c>
      <c r="Q108" s="1263">
        <f t="shared" si="37"/>
        <v>0.10858261048424733</v>
      </c>
      <c r="R108" s="1264">
        <f t="shared" si="24"/>
        <v>702013.37119724671</v>
      </c>
      <c r="S108" s="1273" t="e">
        <f>[5]OUTT!$N224</f>
        <v>#NAME?</v>
      </c>
      <c r="T108" s="1263" t="e">
        <f t="shared" si="38"/>
        <v>#NAME?</v>
      </c>
      <c r="U108" s="1252">
        <f>[1]OUTT!$R204</f>
        <v>1</v>
      </c>
      <c r="V108" s="1253">
        <f>[1]OUTT!$S204</f>
        <v>1</v>
      </c>
    </row>
    <row r="109" spans="1:22" x14ac:dyDescent="0.25">
      <c r="A109" s="44">
        <f t="shared" si="32"/>
        <v>2018.3</v>
      </c>
      <c r="B109" s="93">
        <f>SUMIF(OUTM!$J$10:$J$420,$A109,OUTM!$B$10:$B$420)</f>
        <v>171.0263515116817</v>
      </c>
      <c r="C109" s="94">
        <f>SUMIF(OUTM!$J$10:$J$420,$A109,OUTM!$C$10:$C$420)</f>
        <v>414.38324810318352</v>
      </c>
      <c r="D109" s="829">
        <f>SUMIF(OUTM!$J$10:$J$420,$A109,OUTM!$D$10:$D$420)</f>
        <v>2583.8374204591187</v>
      </c>
      <c r="E109" s="106">
        <f t="shared" si="33"/>
        <v>5.1418176470375991</v>
      </c>
      <c r="F109" s="58">
        <f t="shared" si="34"/>
        <v>6.0267912656667528</v>
      </c>
      <c r="G109" s="58">
        <f t="shared" si="34"/>
        <v>7.8570309451441069</v>
      </c>
      <c r="H109" s="108">
        <f t="shared" si="39"/>
        <v>-0.28228057174837851</v>
      </c>
      <c r="I109" s="831">
        <f t="shared" si="39"/>
        <v>-0.10641264158895414</v>
      </c>
      <c r="J109" s="831">
        <f t="shared" si="39"/>
        <v>-0.26638743951941812</v>
      </c>
      <c r="K109" s="112">
        <f>[5]OUTT!$B225</f>
        <v>704759.07386396837</v>
      </c>
      <c r="L109" s="1268">
        <f t="shared" si="35"/>
        <v>13.465611284188213</v>
      </c>
      <c r="M109" s="110">
        <f t="shared" si="40"/>
        <v>3.9035540721368278E-3</v>
      </c>
      <c r="N109" s="1265">
        <f>SUMIF(OUTM!$J$10:$J$420,$A109,REGV!$O$10:$O$420)</f>
        <v>157.08539216609148</v>
      </c>
      <c r="O109" s="1266">
        <f>SUMIF(OUTM!$J$10:$J$420,$A109,REGV!$AP$10:$AP$420)</f>
        <v>414.5076269409127</v>
      </c>
      <c r="P109" s="1262">
        <f t="shared" si="36"/>
        <v>8.8747649627725966E-2</v>
      </c>
      <c r="Q109" s="1263">
        <f t="shared" si="37"/>
        <v>-3.0006405104554545E-4</v>
      </c>
      <c r="R109" s="1264">
        <f t="shared" si="24"/>
        <v>704759.07386396837</v>
      </c>
      <c r="S109" s="1273" t="e">
        <f>[5]OUTT!$N225</f>
        <v>#NAME?</v>
      </c>
      <c r="T109" s="1263" t="e">
        <f t="shared" si="38"/>
        <v>#NAME?</v>
      </c>
      <c r="U109" s="1252">
        <f>[1]OUTT!$R205</f>
        <v>1</v>
      </c>
      <c r="V109" s="1253">
        <f>[1]OUTT!$S205</f>
        <v>1</v>
      </c>
    </row>
    <row r="110" spans="1:22" x14ac:dyDescent="0.25">
      <c r="A110" s="44">
        <f t="shared" si="32"/>
        <v>2018.4</v>
      </c>
      <c r="B110" s="93">
        <f>SUMIF(OUTM!$J$10:$J$420,$A110,OUTM!$B$10:$B$420)</f>
        <v>140.5185954560576</v>
      </c>
      <c r="C110" s="94">
        <f>SUMIF(OUTM!$J$10:$J$420,$A110,OUTM!$C$10:$C$420)</f>
        <v>389.80403901856761</v>
      </c>
      <c r="D110" s="829">
        <f>SUMIF(OUTM!$J$10:$J$420,$A110,OUTM!$D$10:$D$420)</f>
        <v>2111.3422120366349</v>
      </c>
      <c r="E110" s="106">
        <f t="shared" si="33"/>
        <v>4.9453398320164572</v>
      </c>
      <c r="F110" s="58">
        <f t="shared" si="34"/>
        <v>5.9656441487913723</v>
      </c>
      <c r="G110" s="58">
        <f t="shared" si="34"/>
        <v>7.6550791436805383</v>
      </c>
      <c r="H110" s="108">
        <f t="shared" si="39"/>
        <v>-0.19647781502114192</v>
      </c>
      <c r="I110" s="831">
        <f t="shared" si="39"/>
        <v>-6.1147116875380547E-2</v>
      </c>
      <c r="J110" s="831">
        <f t="shared" si="39"/>
        <v>-0.20195180146356861</v>
      </c>
      <c r="K110" s="112">
        <f>[5]OUTT!$B226</f>
        <v>687426.43251058471</v>
      </c>
      <c r="L110" s="1268">
        <f t="shared" si="35"/>
        <v>13.440710095539847</v>
      </c>
      <c r="M110" s="110">
        <f t="shared" si="40"/>
        <v>-2.4901188648366102E-2</v>
      </c>
      <c r="N110" s="1265">
        <f>SUMIF(OUTM!$J$10:$J$420,$A110,REGV!$O$10:$O$420)</f>
        <v>152.04421474799386</v>
      </c>
      <c r="O110" s="1266">
        <f>SUMIF(OUTM!$J$10:$J$420,$A110,REGV!$AP$10:$AP$420)</f>
        <v>413.23414320310224</v>
      </c>
      <c r="P110" s="1262">
        <f t="shared" si="36"/>
        <v>-7.5804392235767959E-2</v>
      </c>
      <c r="Q110" s="1263">
        <f t="shared" si="37"/>
        <v>-5.6699342418612408E-2</v>
      </c>
      <c r="R110" s="1264">
        <f t="shared" si="24"/>
        <v>687426.43251058471</v>
      </c>
      <c r="S110" s="1273" t="e">
        <f>[5]OUTT!$N226</f>
        <v>#NAME?</v>
      </c>
      <c r="T110" s="1263" t="e">
        <f t="shared" si="38"/>
        <v>#NAME?</v>
      </c>
      <c r="U110" s="1252">
        <f>[1]OUTT!$R206</f>
        <v>1</v>
      </c>
      <c r="V110" s="1253">
        <f>[1]OUTT!$S206</f>
        <v>1</v>
      </c>
    </row>
    <row r="111" spans="1:22" x14ac:dyDescent="0.25">
      <c r="A111" s="44">
        <f t="shared" si="32"/>
        <v>2019.1</v>
      </c>
      <c r="B111" s="93">
        <f>SUMIF(OUTM!$J$10:$J$420,$A111,OUTM!$B$10:$B$420)</f>
        <v>128.76014741890347</v>
      </c>
      <c r="C111" s="94">
        <f>SUMIF(OUTM!$J$10:$J$420,$A111,OUTM!$C$10:$C$420)</f>
        <v>429.16738943207747</v>
      </c>
      <c r="D111" s="829">
        <f>SUMIF(OUTM!$J$10:$J$420,$A111,OUTM!$D$10:$D$420)</f>
        <v>2257.1965266660964</v>
      </c>
      <c r="E111" s="106">
        <f t="shared" si="33"/>
        <v>4.8579513513422192</v>
      </c>
      <c r="F111" s="58">
        <f t="shared" si="34"/>
        <v>6.0618470279819423</v>
      </c>
      <c r="G111" s="58">
        <f t="shared" si="34"/>
        <v>7.7218788473139393</v>
      </c>
      <c r="H111" s="108">
        <f t="shared" si="39"/>
        <v>-8.7388480674237989E-2</v>
      </c>
      <c r="I111" s="831">
        <f t="shared" si="39"/>
        <v>9.6202879190570023E-2</v>
      </c>
      <c r="J111" s="831">
        <f t="shared" si="39"/>
        <v>6.6799703633400931E-2</v>
      </c>
      <c r="K111" s="112">
        <f>[5]OUTT!$B227</f>
        <v>691178.64808799222</v>
      </c>
      <c r="L111" s="1268">
        <f t="shared" si="35"/>
        <v>13.446153604918443</v>
      </c>
      <c r="M111" s="110">
        <f t="shared" si="40"/>
        <v>5.4435093785958344E-3</v>
      </c>
      <c r="N111" s="1265">
        <f>SUMIF(OUTM!$J$10:$J$420,$A111,REGV!$O$10:$O$420)</f>
        <v>146.95008011630975</v>
      </c>
      <c r="O111" s="1266">
        <f>SUMIF(OUTM!$J$10:$J$420,$A111,REGV!$AP$10:$AP$420)</f>
        <v>411.98127392882418</v>
      </c>
      <c r="P111" s="1262">
        <f t="shared" si="36"/>
        <v>-0.1237830743815117</v>
      </c>
      <c r="Q111" s="1263">
        <f t="shared" si="37"/>
        <v>4.1715768630353978E-2</v>
      </c>
      <c r="R111" s="1264">
        <f t="shared" si="24"/>
        <v>691178.64808799222</v>
      </c>
      <c r="S111" s="1273" t="e">
        <f>[5]OUTT!$N227</f>
        <v>#NAME?</v>
      </c>
      <c r="T111" s="1263" t="e">
        <f t="shared" ref="T111:T114" si="41">R111/S111-1</f>
        <v>#NAME?</v>
      </c>
      <c r="U111" s="1252">
        <f>[1]OUTT!$R207</f>
        <v>1</v>
      </c>
      <c r="V111" s="1253">
        <f>[1]OUTT!$S207</f>
        <v>1</v>
      </c>
    </row>
    <row r="112" spans="1:22" x14ac:dyDescent="0.25">
      <c r="A112" s="44">
        <f t="shared" si="32"/>
        <v>2019.2</v>
      </c>
      <c r="B112" s="93">
        <f>SUMIF(OUTM!$J$10:$J$420,$A112,OUTM!$B$10:$B$420)</f>
        <v>116.3752674921612</v>
      </c>
      <c r="C112" s="94">
        <f>SUMIF(OUTM!$J$10:$J$420,$A112,OUTM!$C$10:$C$420)</f>
        <v>447.6323784409729</v>
      </c>
      <c r="D112" s="829">
        <f>SUMIF(OUTM!$J$10:$J$420,$A112,OUTM!$D$10:$D$420)</f>
        <v>2227.9853792344084</v>
      </c>
      <c r="E112" s="106">
        <f t="shared" si="33"/>
        <v>4.7568200341308833</v>
      </c>
      <c r="F112" s="58">
        <f t="shared" si="34"/>
        <v>6.1039723117146583</v>
      </c>
      <c r="G112" s="58">
        <f t="shared" si="34"/>
        <v>7.7088530387430616</v>
      </c>
      <c r="H112" s="108">
        <f t="shared" si="39"/>
        <v>-0.10113131721133595</v>
      </c>
      <c r="I112" s="831">
        <f t="shared" si="39"/>
        <v>4.2125283732715957E-2</v>
      </c>
      <c r="J112" s="831">
        <f t="shared" si="39"/>
        <v>-1.3025808570877651E-2</v>
      </c>
      <c r="K112" s="112">
        <f>[5]OUTT!$B228</f>
        <v>709322.62264634809</v>
      </c>
      <c r="L112" s="1268">
        <f t="shared" si="35"/>
        <v>13.472065741008857</v>
      </c>
      <c r="M112" s="110">
        <f t="shared" si="40"/>
        <v>2.591213609041354E-2</v>
      </c>
      <c r="N112" s="1265">
        <f>SUMIF(OUTM!$J$10:$J$420,$A112,REGV!$O$10:$O$420)</f>
        <v>141.90970646644774</v>
      </c>
      <c r="O112" s="1266">
        <f>SUMIF(OUTM!$J$10:$J$420,$A112,REGV!$AP$10:$AP$420)</f>
        <v>410.78093626992074</v>
      </c>
      <c r="P112" s="1262">
        <f t="shared" si="36"/>
        <v>-0.17993440766029456</v>
      </c>
      <c r="Q112" s="1263">
        <f t="shared" si="37"/>
        <v>8.9710692286940397E-2</v>
      </c>
      <c r="R112" s="1264">
        <f t="shared" si="24"/>
        <v>709322.62264634809</v>
      </c>
      <c r="S112" s="1273" t="e">
        <f>[5]OUTT!$N228</f>
        <v>#NAME?</v>
      </c>
      <c r="T112" s="1263" t="e">
        <f t="shared" si="41"/>
        <v>#NAME?</v>
      </c>
      <c r="U112" s="1252">
        <f>[1]OUTT!$R208</f>
        <v>1</v>
      </c>
      <c r="V112" s="1253">
        <f>[1]OUTT!$S208</f>
        <v>1</v>
      </c>
    </row>
    <row r="113" spans="1:22" x14ac:dyDescent="0.25">
      <c r="A113" s="44">
        <f t="shared" si="32"/>
        <v>2019.3</v>
      </c>
      <c r="B113" s="93">
        <f>SUMIF(OUTM!$J$10:$J$420,$A113,OUTM!$B$10:$B$420)</f>
        <v>117.04739537109543</v>
      </c>
      <c r="C113" s="94">
        <f>SUMIF(OUTM!$J$10:$J$420,$A113,OUTM!$C$10:$C$420)</f>
        <v>426.01297854578212</v>
      </c>
      <c r="D113" s="829">
        <f>SUMIF(OUTM!$J$10:$J$420,$A113,OUTM!$D$10:$D$420)</f>
        <v>2236.0829067907903</v>
      </c>
      <c r="E113" s="106">
        <f t="shared" si="33"/>
        <v>4.762578941413345</v>
      </c>
      <c r="F113" s="58">
        <f t="shared" si="34"/>
        <v>6.0544698118752001</v>
      </c>
      <c r="G113" s="58">
        <f t="shared" si="34"/>
        <v>7.7124809117588056</v>
      </c>
      <c r="H113" s="108">
        <f t="shared" si="39"/>
        <v>5.758907282461756E-3</v>
      </c>
      <c r="I113" s="831">
        <f t="shared" si="39"/>
        <v>-4.9502499839458203E-2</v>
      </c>
      <c r="J113" s="831">
        <f t="shared" si="39"/>
        <v>3.6278730157439654E-3</v>
      </c>
      <c r="K113" s="112">
        <f>[5]OUTT!$B229</f>
        <v>691760.00014681323</v>
      </c>
      <c r="L113" s="1268">
        <f t="shared" si="35"/>
        <v>13.446994353846543</v>
      </c>
      <c r="M113" s="110">
        <f t="shared" si="40"/>
        <v>-2.5071387162313385E-2</v>
      </c>
      <c r="N113" s="1265">
        <f>SUMIF(OUTM!$J$10:$J$420,$A113,REGV!$O$10:$O$420)</f>
        <v>137.0220373688328</v>
      </c>
      <c r="O113" s="1266">
        <f>SUMIF(OUTM!$J$10:$J$420,$A113,REGV!$AP$10:$AP$420)</f>
        <v>409.67047693981624</v>
      </c>
      <c r="P113" s="1262">
        <f t="shared" si="36"/>
        <v>-0.14577685736762236</v>
      </c>
      <c r="Q113" s="1263">
        <f t="shared" si="37"/>
        <v>3.9891821661258486E-2</v>
      </c>
      <c r="R113" s="1264">
        <f t="shared" si="24"/>
        <v>691760.00014681323</v>
      </c>
      <c r="S113" s="1273" t="e">
        <f>[5]OUTT!$N229</f>
        <v>#NAME?</v>
      </c>
      <c r="T113" s="1263" t="e">
        <f t="shared" si="41"/>
        <v>#NAME?</v>
      </c>
      <c r="U113" s="1252">
        <f>[1]OUTT!$R209</f>
        <v>1</v>
      </c>
      <c r="V113" s="1253">
        <f>[1]OUTT!$S209</f>
        <v>1</v>
      </c>
    </row>
    <row r="114" spans="1:22" x14ac:dyDescent="0.25">
      <c r="A114" s="44">
        <f t="shared" si="32"/>
        <v>2019.4</v>
      </c>
      <c r="B114" s="93">
        <f>SUMIF(OUTM!$J$10:$J$420,$A114,OUTM!$B$10:$B$420)</f>
        <v>91.380090393188226</v>
      </c>
      <c r="C114" s="94">
        <f>SUMIF(OUTM!$J$10:$J$420,$A114,OUTM!$C$10:$C$420)</f>
        <v>398.37153128581053</v>
      </c>
      <c r="D114" s="829">
        <f>SUMIF(OUTM!$J$10:$J$420,$A114,OUTM!$D$10:$D$420)</f>
        <v>2217.1240424307553</v>
      </c>
      <c r="E114" s="106">
        <f t="shared" si="33"/>
        <v>4.5150276253356454</v>
      </c>
      <c r="F114" s="58">
        <f t="shared" si="34"/>
        <v>5.9873850655412886</v>
      </c>
      <c r="G114" s="58">
        <f t="shared" si="34"/>
        <v>7.7039661586288339</v>
      </c>
      <c r="H114" s="108">
        <f t="shared" si="39"/>
        <v>-0.24755131607769965</v>
      </c>
      <c r="I114" s="831">
        <f t="shared" si="39"/>
        <v>-6.7084746333911482E-2</v>
      </c>
      <c r="J114" s="831">
        <f t="shared" si="39"/>
        <v>-8.5147531299716306E-3</v>
      </c>
      <c r="K114" s="112">
        <f>[5]OUTT!$B230</f>
        <v>679247.04368317116</v>
      </c>
      <c r="L114" s="1268">
        <f t="shared" si="35"/>
        <v>13.428740174954015</v>
      </c>
      <c r="M114" s="110">
        <f t="shared" si="40"/>
        <v>-1.8254178892528117E-2</v>
      </c>
      <c r="N114" s="1265">
        <f>SUMIF(OUTM!$J$10:$J$420,$A114,REGV!$O$10:$O$420)</f>
        <v>132.37653021341825</v>
      </c>
      <c r="O114" s="1266">
        <f>SUMIF(OUTM!$J$10:$J$420,$A114,REGV!$AP$10:$AP$420)</f>
        <v>408.69906737666338</v>
      </c>
      <c r="P114" s="1262">
        <f t="shared" si="36"/>
        <v>-0.3096956821132516</v>
      </c>
      <c r="Q114" s="1263">
        <f t="shared" si="37"/>
        <v>-2.5269292042046199E-2</v>
      </c>
      <c r="R114" s="1264">
        <f t="shared" si="24"/>
        <v>679247.04368317116</v>
      </c>
      <c r="S114" s="1273" t="e">
        <f>[5]OUTT!$N230</f>
        <v>#NAME?</v>
      </c>
      <c r="T114" s="1263" t="e">
        <f t="shared" si="41"/>
        <v>#NAME?</v>
      </c>
      <c r="U114" s="1252">
        <f>[1]OUTT!$R210</f>
        <v>1</v>
      </c>
      <c r="V114" s="1253">
        <f>[1]OUTT!$S210</f>
        <v>1</v>
      </c>
    </row>
    <row r="115" spans="1:22" x14ac:dyDescent="0.25">
      <c r="A115" s="44">
        <f t="shared" si="32"/>
        <v>2020.1</v>
      </c>
      <c r="B115" s="93">
        <f>SUMIF(OUTM!$J$10:$J$420,$A115,OUTM!$B$10:$B$420)</f>
        <v>79.517154987361664</v>
      </c>
      <c r="C115" s="94">
        <f>SUMIF(OUTM!$J$10:$J$420,$A115,OUTM!$C$10:$C$420)</f>
        <v>327.19699038464705</v>
      </c>
      <c r="D115" s="829">
        <f>SUMIF(OUTM!$J$10:$J$420,$A115,OUTM!$D$10:$D$420)</f>
        <v>1882.8407196689695</v>
      </c>
      <c r="E115" s="106">
        <f t="shared" si="33"/>
        <v>4.3759727843863843</v>
      </c>
      <c r="F115" s="58">
        <f t="shared" si="34"/>
        <v>5.7905624065953569</v>
      </c>
      <c r="G115" s="58">
        <f t="shared" si="34"/>
        <v>7.5405369364808061</v>
      </c>
      <c r="H115" s="108">
        <f t="shared" si="39"/>
        <v>-0.13905484094926113</v>
      </c>
      <c r="I115" s="831">
        <f t="shared" si="39"/>
        <v>-0.19682265894593165</v>
      </c>
      <c r="J115" s="831">
        <f t="shared" si="39"/>
        <v>-0.1634292221480278</v>
      </c>
      <c r="K115" s="112">
        <f>[5]OUTT!$B231</f>
        <v>637918.024824213</v>
      </c>
      <c r="L115" s="1268">
        <f t="shared" si="35"/>
        <v>13.365965066335328</v>
      </c>
      <c r="M115" s="110">
        <f t="shared" si="40"/>
        <v>-6.2775108618687625E-2</v>
      </c>
      <c r="N115" s="1265">
        <f>SUMIF(OUTM!$J$10:$J$420,$A115,REGV!$O$10:$O$420)</f>
        <v>128.0521201733884</v>
      </c>
      <c r="O115" s="1266">
        <f>SUMIF(OUTM!$J$10:$J$420,$A115,REGV!$AP$10:$AP$420)</f>
        <v>407.92279162145661</v>
      </c>
      <c r="P115" s="1262">
        <f t="shared" si="36"/>
        <v>-0.37902508072734908</v>
      </c>
      <c r="Q115" s="1263">
        <f t="shared" si="37"/>
        <v>-0.19789480483777755</v>
      </c>
      <c r="R115" s="1264">
        <f t="shared" si="24"/>
        <v>637918.024824213</v>
      </c>
      <c r="S115" s="1273" t="e">
        <f>[5]OUTT!$N231</f>
        <v>#NAME?</v>
      </c>
      <c r="T115" s="1263" t="e">
        <f t="shared" ref="T115:T118" si="42">R115/S115-1</f>
        <v>#NAME?</v>
      </c>
      <c r="U115" s="1252">
        <f>[1]OUTT!$R211</f>
        <v>1</v>
      </c>
      <c r="V115" s="1253">
        <f>[1]OUTT!$S211</f>
        <v>1</v>
      </c>
    </row>
    <row r="116" spans="1:22" x14ac:dyDescent="0.25">
      <c r="A116" s="44">
        <f t="shared" si="32"/>
        <v>2020.2</v>
      </c>
      <c r="B116" s="93">
        <f>SUMIF(OUTM!$J$10:$J$420,$A116,OUTM!$B$10:$B$420)</f>
        <v>71.4872181792025</v>
      </c>
      <c r="C116" s="94">
        <f>SUMIF(OUTM!$J$10:$J$420,$A116,OUTM!$C$10:$C$420)</f>
        <v>319.21947638406266</v>
      </c>
      <c r="D116" s="829">
        <f>SUMIF(OUTM!$J$10:$J$420,$A116,OUTM!$D$10:$D$420)</f>
        <v>1739.9041911345162</v>
      </c>
      <c r="E116" s="106">
        <f t="shared" si="33"/>
        <v>4.2695186669948457</v>
      </c>
      <c r="F116" s="58">
        <f t="shared" si="34"/>
        <v>5.7658788799550367</v>
      </c>
      <c r="G116" s="58">
        <f t="shared" si="34"/>
        <v>7.4615853281262057</v>
      </c>
      <c r="H116" s="108">
        <f t="shared" si="39"/>
        <v>-0.10645411739153854</v>
      </c>
      <c r="I116" s="831">
        <f t="shared" si="39"/>
        <v>-2.4683526640320252E-2</v>
      </c>
      <c r="J116" s="831">
        <f t="shared" si="39"/>
        <v>-7.8951608354600467E-2</v>
      </c>
      <c r="K116" s="112">
        <f>[5]OUTT!$B232</f>
        <v>612195.54211416503</v>
      </c>
      <c r="L116" s="1268">
        <f t="shared" si="35"/>
        <v>13.324807023719412</v>
      </c>
      <c r="M116" s="110">
        <f t="shared" si="40"/>
        <v>-4.1158042615915491E-2</v>
      </c>
      <c r="N116" s="1265">
        <f>SUMIF(OUTM!$J$10:$J$420,$A116,REGV!$O$10:$O$420)</f>
        <v>124.11157842752692</v>
      </c>
      <c r="O116" s="1266">
        <f>SUMIF(OUTM!$J$10:$J$420,$A116,REGV!$AP$10:$AP$420)</f>
        <v>407.39071208692479</v>
      </c>
      <c r="P116" s="1262">
        <f t="shared" si="36"/>
        <v>-0.42400846814669768</v>
      </c>
      <c r="Q116" s="1263">
        <f t="shared" si="37"/>
        <v>-0.21642917495882696</v>
      </c>
      <c r="R116" s="1264">
        <f t="shared" si="24"/>
        <v>612195.54211416503</v>
      </c>
      <c r="S116" s="1273" t="e">
        <f>[5]OUTT!$N232</f>
        <v>#NAME?</v>
      </c>
      <c r="T116" s="1263" t="e">
        <f t="shared" si="42"/>
        <v>#NAME?</v>
      </c>
      <c r="U116" s="1252">
        <f>[1]OUTT!$R212</f>
        <v>1</v>
      </c>
      <c r="V116" s="1253">
        <f>[1]OUTT!$S212</f>
        <v>1</v>
      </c>
    </row>
    <row r="117" spans="1:22" x14ac:dyDescent="0.25">
      <c r="A117" s="44">
        <f t="shared" si="32"/>
        <v>2020.3</v>
      </c>
      <c r="B117" s="93">
        <f>SUMIF(OUTM!$J$10:$J$420,$A117,OUTM!$B$10:$B$420)</f>
        <v>89.248482668497772</v>
      </c>
      <c r="C117" s="94">
        <f>SUMIF(OUTM!$J$10:$J$420,$A117,OUTM!$C$10:$C$420)</f>
        <v>411.88166973751339</v>
      </c>
      <c r="D117" s="829">
        <f>SUMIF(OUTM!$J$10:$J$420,$A117,OUTM!$D$10:$D$420)</f>
        <v>2237.2277232582701</v>
      </c>
      <c r="E117" s="106">
        <f t="shared" si="33"/>
        <v>4.4914244196020414</v>
      </c>
      <c r="F117" s="58">
        <f t="shared" si="34"/>
        <v>6.0207360987220477</v>
      </c>
      <c r="G117" s="58">
        <f t="shared" si="34"/>
        <v>7.7129927548151693</v>
      </c>
      <c r="H117" s="108">
        <f t="shared" si="39"/>
        <v>0.22190575260719569</v>
      </c>
      <c r="I117" s="831">
        <f t="shared" si="39"/>
        <v>0.25485721876701106</v>
      </c>
      <c r="J117" s="831">
        <f t="shared" si="39"/>
        <v>0.25140742668896365</v>
      </c>
      <c r="K117" s="112">
        <f>[5]OUTT!$B233</f>
        <v>620609.64080463385</v>
      </c>
      <c r="L117" s="1268">
        <f t="shared" si="35"/>
        <v>13.338457565527115</v>
      </c>
      <c r="M117" s="110">
        <f t="shared" si="40"/>
        <v>1.3650541807702865E-2</v>
      </c>
      <c r="N117" s="1265">
        <f>SUMIF(OUTM!$J$10:$J$420,$A117,REGV!$O$10:$O$420)</f>
        <v>120.59738393644713</v>
      </c>
      <c r="O117" s="1266">
        <f>SUMIF(OUTM!$J$10:$J$420,$A117,REGV!$AP$10:$AP$420)</f>
        <v>407.12187267279592</v>
      </c>
      <c r="P117" s="1262">
        <f t="shared" si="36"/>
        <v>-0.25994677699202595</v>
      </c>
      <c r="Q117" s="1263">
        <f t="shared" si="37"/>
        <v>1.1691332213297434E-2</v>
      </c>
      <c r="R117" s="1264">
        <f t="shared" si="24"/>
        <v>620609.64080463385</v>
      </c>
      <c r="S117" s="1273" t="e">
        <f>[5]OUTT!$N233</f>
        <v>#NAME?</v>
      </c>
      <c r="T117" s="1263" t="e">
        <f t="shared" si="42"/>
        <v>#NAME?</v>
      </c>
      <c r="U117" s="1252">
        <f>[1]OUTT!$R213</f>
        <v>0</v>
      </c>
      <c r="V117" s="1253">
        <f>[1]OUTT!$S213</f>
        <v>0</v>
      </c>
    </row>
    <row r="118" spans="1:22" x14ac:dyDescent="0.25">
      <c r="A118" s="44">
        <f t="shared" si="32"/>
        <v>2020.4</v>
      </c>
      <c r="B118" s="93">
        <f>SUMIF(OUTM!$J$10:$J$420,$A118,OUTM!$B$10:$B$420)</f>
        <v>109.88372334572438</v>
      </c>
      <c r="C118" s="94">
        <f>SUMIF(OUTM!$J$10:$J$420,$A118,OUTM!$C$10:$C$420)</f>
        <v>433.32495576134556</v>
      </c>
      <c r="D118" s="829">
        <f>SUMIF(OUTM!$J$10:$J$420,$A118,OUTM!$D$10:$D$420)</f>
        <v>2325.296400762858</v>
      </c>
      <c r="E118" s="106">
        <f t="shared" si="33"/>
        <v>4.6994227462165341</v>
      </c>
      <c r="F118" s="58">
        <f t="shared" si="34"/>
        <v>6.0714879217362032</v>
      </c>
      <c r="G118" s="58">
        <f t="shared" si="34"/>
        <v>7.7516027940951151</v>
      </c>
      <c r="H118" s="108">
        <f t="shared" si="39"/>
        <v>0.20799832661449269</v>
      </c>
      <c r="I118" s="831">
        <f t="shared" si="39"/>
        <v>5.0751823014155484E-2</v>
      </c>
      <c r="J118" s="831">
        <f t="shared" si="39"/>
        <v>3.8610039279945774E-2</v>
      </c>
      <c r="K118" s="112">
        <f>[5]OUTT!$B234</f>
        <v>649383.36644815619</v>
      </c>
      <c r="L118" s="1268">
        <f t="shared" si="35"/>
        <v>13.383778524599649</v>
      </c>
      <c r="M118" s="110">
        <f t="shared" si="40"/>
        <v>4.532095907253364E-2</v>
      </c>
      <c r="N118" s="1265">
        <f>SUMIF(OUTM!$J$10:$J$420,$A118,REGV!$O$10:$O$420)</f>
        <v>117.53146118511003</v>
      </c>
      <c r="O118" s="1266">
        <f>SUMIF(OUTM!$J$10:$J$420,$A118,REGV!$AP$10:$AP$420)</f>
        <v>407.10542321430182</v>
      </c>
      <c r="P118" s="1262">
        <f t="shared" si="36"/>
        <v>-6.5069707823512846E-2</v>
      </c>
      <c r="Q118" s="1263">
        <f t="shared" si="37"/>
        <v>6.4404773436883556E-2</v>
      </c>
      <c r="R118" s="1264">
        <f t="shared" si="24"/>
        <v>649383.36644815619</v>
      </c>
      <c r="S118" s="1273" t="e">
        <f>[5]OUTT!$N234</f>
        <v>#NAME?</v>
      </c>
      <c r="T118" s="1263" t="e">
        <f t="shared" si="42"/>
        <v>#NAME?</v>
      </c>
      <c r="U118" s="1252">
        <f>[1]OUTT!$R214</f>
        <v>0</v>
      </c>
      <c r="V118" s="1253">
        <f>[1]OUTT!$S214</f>
        <v>0</v>
      </c>
    </row>
    <row r="119" spans="1:22" x14ac:dyDescent="0.25">
      <c r="A119" s="44">
        <f t="shared" si="32"/>
        <v>2021.1</v>
      </c>
      <c r="B119" s="93">
        <f>SUMIF(OUTM!$J$10:$J$420,$A119,OUTM!$B$10:$B$420)</f>
        <v>107.69595461520896</v>
      </c>
      <c r="C119" s="94">
        <f>SUMIF(OUTM!$J$10:$J$420,$A119,OUTM!$C$10:$C$420)</f>
        <v>433.75797607685752</v>
      </c>
      <c r="D119" s="829">
        <f>SUMIF(OUTM!$J$10:$J$420,$A119,OUTM!$D$10:$D$420)</f>
        <v>2890.4244982281225</v>
      </c>
      <c r="E119" s="106">
        <f t="shared" si="33"/>
        <v>4.6793120218525148</v>
      </c>
      <c r="F119" s="58">
        <f t="shared" si="34"/>
        <v>6.0724867197418151</v>
      </c>
      <c r="G119" s="58">
        <f t="shared" si="34"/>
        <v>7.9691586555199452</v>
      </c>
      <c r="H119" s="108">
        <f t="shared" si="39"/>
        <v>-2.0110724364019283E-2</v>
      </c>
      <c r="I119" s="831">
        <f t="shared" si="39"/>
        <v>9.9879800561186727E-4</v>
      </c>
      <c r="J119" s="831">
        <f t="shared" si="39"/>
        <v>0.21755586142483008</v>
      </c>
      <c r="K119" s="112">
        <f>[5]OUTT!$B235</f>
        <v>676542.1286139494</v>
      </c>
      <c r="L119" s="1268">
        <f t="shared" si="35"/>
        <v>13.42474999902792</v>
      </c>
      <c r="M119" s="110">
        <f t="shared" si="40"/>
        <v>4.0971474428271648E-2</v>
      </c>
      <c r="N119" s="1265">
        <f>SUMIF(OUTM!$J$10:$J$420,$A119,REGV!$O$10:$O$420)</f>
        <v>114.9228873504016</v>
      </c>
      <c r="O119" s="1266">
        <f>SUMIF(OUTM!$J$10:$J$420,$A119,REGV!$AP$10:$AP$420)</f>
        <v>407.32762781495484</v>
      </c>
      <c r="P119" s="1262">
        <f t="shared" si="36"/>
        <v>-6.2885060598569908E-2</v>
      </c>
      <c r="Q119" s="1263">
        <f t="shared" si="37"/>
        <v>6.4887197570378863E-2</v>
      </c>
      <c r="R119" s="1264">
        <f t="shared" si="24"/>
        <v>676542.1286139494</v>
      </c>
      <c r="S119" s="1273" t="e">
        <f>[5]OUTT!$N235</f>
        <v>#NAME?</v>
      </c>
      <c r="T119" s="1263" t="e">
        <f t="shared" ref="T119:T122" si="43">R119/S119-1</f>
        <v>#NAME?</v>
      </c>
      <c r="U119" s="1252">
        <f>[1]OUTT!$R215</f>
        <v>0</v>
      </c>
      <c r="V119" s="1253">
        <f>[1]OUTT!$S215</f>
        <v>0</v>
      </c>
    </row>
    <row r="120" spans="1:22" x14ac:dyDescent="0.25">
      <c r="A120" s="44">
        <f t="shared" si="32"/>
        <v>2021.2</v>
      </c>
      <c r="B120" s="93">
        <f>SUMIF(OUTM!$J$10:$J$420,$A120,OUTM!$B$10:$B$420)</f>
        <v>102.63838099983573</v>
      </c>
      <c r="C120" s="94">
        <f>SUMIF(OUTM!$J$10:$J$420,$A120,OUTM!$C$10:$C$420)</f>
        <v>401.06768168457506</v>
      </c>
      <c r="D120" s="829">
        <f>SUMIF(OUTM!$J$10:$J$420,$A120,OUTM!$D$10:$D$420)</f>
        <v>3244.9983531984344</v>
      </c>
      <c r="E120" s="106">
        <f t="shared" si="33"/>
        <v>4.6312119466038242</v>
      </c>
      <c r="F120" s="58">
        <f t="shared" si="34"/>
        <v>5.9941301953202446</v>
      </c>
      <c r="G120" s="58">
        <f t="shared" si="34"/>
        <v>8.0848701216491357</v>
      </c>
      <c r="H120" s="108">
        <f t="shared" si="39"/>
        <v>-4.8100075248690644E-2</v>
      </c>
      <c r="I120" s="831">
        <f t="shared" si="39"/>
        <v>-7.8356524421570484E-2</v>
      </c>
      <c r="J120" s="831">
        <f t="shared" si="39"/>
        <v>0.11571146612919048</v>
      </c>
      <c r="K120" s="112">
        <f>[5]OUTT!$B236</f>
        <v>686217.38038786023</v>
      </c>
      <c r="L120" s="1268">
        <f t="shared" si="35"/>
        <v>13.438949737543698</v>
      </c>
      <c r="M120" s="110">
        <f t="shared" si="40"/>
        <v>1.4199738515777938E-2</v>
      </c>
      <c r="N120" s="1265">
        <f>SUMIF(OUTM!$J$10:$J$420,$A120,REGV!$O$10:$O$420)</f>
        <v>112.77586643990821</v>
      </c>
      <c r="O120" s="1266">
        <f>SUMIF(OUTM!$J$10:$J$420,$A120,REGV!$AP$10:$AP$420)</f>
        <v>407.78379696587712</v>
      </c>
      <c r="P120" s="1262">
        <f t="shared" si="36"/>
        <v>-8.9890556908061248E-2</v>
      </c>
      <c r="Q120" s="1263">
        <f t="shared" si="37"/>
        <v>-1.6469794364742829E-2</v>
      </c>
      <c r="R120" s="1264">
        <f t="shared" si="24"/>
        <v>686217.38038786023</v>
      </c>
      <c r="S120" s="1273" t="e">
        <f>[5]OUTT!$N236</f>
        <v>#NAME?</v>
      </c>
      <c r="T120" s="1263" t="e">
        <f t="shared" si="43"/>
        <v>#NAME?</v>
      </c>
      <c r="U120" s="1252">
        <f>[1]OUTT!$R216</f>
        <v>0</v>
      </c>
      <c r="V120" s="1253">
        <f>[1]OUTT!$S216</f>
        <v>0</v>
      </c>
    </row>
    <row r="121" spans="1:22" x14ac:dyDescent="0.25">
      <c r="A121" s="44">
        <f t="shared" si="32"/>
        <v>2021.3</v>
      </c>
      <c r="B121" s="93">
        <f>SUMIF(OUTM!$J$10:$J$420,$A121,OUTM!$B$10:$B$420)</f>
        <v>90.413898424028275</v>
      </c>
      <c r="C121" s="94">
        <f>SUMIF(OUTM!$J$10:$J$420,$A121,OUTM!$C$10:$C$420)</f>
        <v>410.40442664908602</v>
      </c>
      <c r="D121" s="829">
        <f>SUMIF(OUTM!$J$10:$J$420,$A121,OUTM!$D$10:$D$420)</f>
        <v>3296.2919420066692</v>
      </c>
      <c r="E121" s="106">
        <f t="shared" si="33"/>
        <v>4.5043979992094219</v>
      </c>
      <c r="F121" s="58">
        <f t="shared" si="34"/>
        <v>6.0171430799803725</v>
      </c>
      <c r="G121" s="58">
        <f t="shared" si="34"/>
        <v>8.1005534617448056</v>
      </c>
      <c r="H121" s="108">
        <f t="shared" si="39"/>
        <v>-0.12681394739440233</v>
      </c>
      <c r="I121" s="831">
        <f t="shared" si="39"/>
        <v>2.3012884660127852E-2</v>
      </c>
      <c r="J121" s="831">
        <f t="shared" si="39"/>
        <v>1.5683340095669962E-2</v>
      </c>
      <c r="K121" s="112">
        <f>[5]OUTT!$B237</f>
        <v>692218.14762987592</v>
      </c>
      <c r="L121" s="1268">
        <f t="shared" si="35"/>
        <v>13.447656427161117</v>
      </c>
      <c r="M121" s="110">
        <f t="shared" si="40"/>
        <v>8.7066896174192721E-3</v>
      </c>
      <c r="N121" s="1265">
        <f>SUMIF(OUTM!$J$10:$J$420,$A121,REGV!$O$10:$O$420)</f>
        <v>111.09123230392578</v>
      </c>
      <c r="O121" s="1266">
        <f>SUMIF(OUTM!$J$10:$J$420,$A121,REGV!$AP$10:$AP$420)</f>
        <v>408.47752798954866</v>
      </c>
      <c r="P121" s="1262">
        <f t="shared" si="36"/>
        <v>-0.18612930517619974</v>
      </c>
      <c r="Q121" s="1263">
        <f t="shared" si="37"/>
        <v>4.7172696843842399E-3</v>
      </c>
      <c r="R121" s="1264">
        <f t="shared" si="24"/>
        <v>692218.14762987592</v>
      </c>
      <c r="S121" s="1273" t="e">
        <f>[5]OUTT!$N237</f>
        <v>#NAME?</v>
      </c>
      <c r="T121" s="1263" t="e">
        <f t="shared" si="43"/>
        <v>#NAME?</v>
      </c>
      <c r="U121" s="1252">
        <f>[1]OUTT!$R217</f>
        <v>0</v>
      </c>
      <c r="V121" s="1253">
        <f>[1]OUTT!$S217</f>
        <v>0</v>
      </c>
    </row>
    <row r="122" spans="1:22" x14ac:dyDescent="0.25">
      <c r="A122" s="44">
        <f t="shared" si="32"/>
        <v>2021.4</v>
      </c>
      <c r="B122" s="93">
        <f>SUMIF(OUTM!$J$10:$J$420,$A122,OUTM!$B$10:$B$420)</f>
        <v>89.995619271321956</v>
      </c>
      <c r="C122" s="94">
        <f>SUMIF(OUTM!$J$10:$J$420,$A122,OUTM!$C$10:$C$420)</f>
        <v>426.91775986150947</v>
      </c>
      <c r="D122" s="829">
        <f>SUMIF(OUTM!$J$10:$J$420,$A122,OUTM!$D$10:$D$420)</f>
        <v>3697.7228548401936</v>
      </c>
      <c r="E122" s="106">
        <f t="shared" si="33"/>
        <v>4.4997609943825205</v>
      </c>
      <c r="F122" s="58">
        <f t="shared" si="34"/>
        <v>6.0565913948229406</v>
      </c>
      <c r="G122" s="58">
        <f t="shared" si="34"/>
        <v>8.2154724645307393</v>
      </c>
      <c r="H122" s="108">
        <f t="shared" si="39"/>
        <v>-4.6370048269013253E-3</v>
      </c>
      <c r="I122" s="831">
        <f t="shared" si="39"/>
        <v>3.9448314842568166E-2</v>
      </c>
      <c r="J122" s="831">
        <f t="shared" si="39"/>
        <v>0.1149190027859337</v>
      </c>
      <c r="K122" s="112">
        <f>[5]OUTT!$B238</f>
        <v>703809.0063581526</v>
      </c>
      <c r="L122" s="1268">
        <f t="shared" si="35"/>
        <v>13.464262300545563</v>
      </c>
      <c r="M122" s="110">
        <f t="shared" si="40"/>
        <v>1.6605873384445857E-2</v>
      </c>
      <c r="N122" s="1265">
        <f>SUMIF(OUTM!$J$10:$J$420,$A122,REGV!$O$10:$O$420)</f>
        <v>109.86502121665148</v>
      </c>
      <c r="O122" s="1266">
        <f>SUMIF(OUTM!$J$10:$J$420,$A122,REGV!$AP$10:$AP$420)</f>
        <v>409.41307692812018</v>
      </c>
      <c r="P122" s="1262">
        <f t="shared" si="36"/>
        <v>-0.18085284766065346</v>
      </c>
      <c r="Q122" s="1263">
        <f t="shared" si="37"/>
        <v>4.2755554035374788E-2</v>
      </c>
      <c r="R122" s="1264">
        <f t="shared" si="24"/>
        <v>703809.0063581526</v>
      </c>
      <c r="S122" s="1273" t="e">
        <f>[5]OUTT!$N238</f>
        <v>#NAME?</v>
      </c>
      <c r="T122" s="1263" t="e">
        <f t="shared" si="43"/>
        <v>#NAME?</v>
      </c>
      <c r="U122" s="1252">
        <f>[1]OUTT!$R218</f>
        <v>0</v>
      </c>
      <c r="V122" s="1253">
        <f>[1]OUTT!$S218</f>
        <v>0</v>
      </c>
    </row>
    <row r="123" spans="1:22" x14ac:dyDescent="0.25">
      <c r="A123" s="44">
        <f t="shared" si="32"/>
        <v>2022.1</v>
      </c>
      <c r="B123" s="93">
        <f>SUMIF(OUTM!$J$10:$J$420,$A123,OUTM!$B$10:$B$420)</f>
        <v>100.16406457223707</v>
      </c>
      <c r="C123" s="94">
        <f>SUMIF(OUTM!$J$10:$J$420,$A123,OUTM!$C$10:$C$420)</f>
        <v>421.20164822603272</v>
      </c>
      <c r="D123" s="829">
        <f>SUMIF(OUTM!$J$10:$J$420,$A123,OUTM!$D$10:$D$420)</f>
        <v>3716.2948539914119</v>
      </c>
      <c r="E123" s="106">
        <f t="shared" ref="E123:E126" si="44">LN(B123)</f>
        <v>4.6068094873215122</v>
      </c>
      <c r="F123" s="58">
        <f t="shared" ref="F123:G138" si="45">LN(C123)</f>
        <v>6.0431116934193829</v>
      </c>
      <c r="G123" s="58">
        <f t="shared" si="45"/>
        <v>8.2204824439310702</v>
      </c>
      <c r="H123" s="108">
        <f t="shared" ref="H123:J138" si="46">E123-E122</f>
        <v>0.10704849293899166</v>
      </c>
      <c r="I123" s="831">
        <f t="shared" si="39"/>
        <v>-1.3479701403557698E-2</v>
      </c>
      <c r="J123" s="831">
        <f t="shared" si="39"/>
        <v>5.0099794003308773E-3</v>
      </c>
      <c r="K123" s="112">
        <f>[5]OUTT!$B239</f>
        <v>723293.60374930664</v>
      </c>
      <c r="L123" s="1268">
        <f t="shared" ref="L123:L126" si="47">LN(K123)</f>
        <v>13.491570509647859</v>
      </c>
      <c r="M123" s="110">
        <f t="shared" ref="M123:M126" si="48">L123-L122</f>
        <v>2.7308209102296033E-2</v>
      </c>
      <c r="N123" s="1265">
        <f>SUMIF(OUTM!$J$10:$J$420,$A123,REGV!$O$10:$O$420)</f>
        <v>109.08546860484077</v>
      </c>
      <c r="O123" s="1266">
        <f>SUMIF(OUTM!$J$10:$J$420,$A123,REGV!$AP$10:$AP$420)</f>
        <v>410.59574032660021</v>
      </c>
      <c r="P123" s="1262">
        <f t="shared" ref="P123:P126" si="49">B123/N123-1</f>
        <v>-8.1783615606229376E-2</v>
      </c>
      <c r="Q123" s="1263">
        <f t="shared" ref="Q123:Q126" si="50">C123/O123-1</f>
        <v>2.5830535628538875E-2</v>
      </c>
      <c r="R123" s="1264">
        <f t="shared" ref="R123:R126" si="51">K123</f>
        <v>723293.60374930664</v>
      </c>
      <c r="S123" s="1273" t="e">
        <f>[5]OUTT!$N239</f>
        <v>#NAME?</v>
      </c>
      <c r="T123" s="1263" t="e">
        <f t="shared" ref="T123:T126" si="52">R123/S123-1</f>
        <v>#NAME?</v>
      </c>
      <c r="U123" s="1252">
        <f>[1]OUTT!$R219</f>
        <v>0</v>
      </c>
      <c r="V123" s="1253">
        <f>[1]OUTT!$S219</f>
        <v>0</v>
      </c>
    </row>
    <row r="124" spans="1:22" x14ac:dyDescent="0.25">
      <c r="A124" s="44">
        <f t="shared" si="32"/>
        <v>2022.2</v>
      </c>
      <c r="B124" s="93">
        <f>SUMIF(OUTM!$J$10:$J$420,$A124,OUTM!$B$10:$B$420)</f>
        <v>106.17345251888909</v>
      </c>
      <c r="C124" s="94">
        <f>SUMIF(OUTM!$J$10:$J$420,$A124,OUTM!$C$10:$C$420)</f>
        <v>436.28278845809723</v>
      </c>
      <c r="D124" s="829">
        <f>SUMIF(OUTM!$J$10:$J$420,$A124,OUTM!$D$10:$D$420)</f>
        <v>3874.7932221412511</v>
      </c>
      <c r="E124" s="106">
        <f t="shared" si="44"/>
        <v>4.6650741012769128</v>
      </c>
      <c r="F124" s="58">
        <f t="shared" si="45"/>
        <v>6.0782906304816162</v>
      </c>
      <c r="G124" s="58">
        <f t="shared" si="45"/>
        <v>8.2622475783355789</v>
      </c>
      <c r="H124" s="108">
        <f t="shared" si="46"/>
        <v>5.8264613955400613E-2</v>
      </c>
      <c r="I124" s="831">
        <f t="shared" si="46"/>
        <v>3.5178937062233295E-2</v>
      </c>
      <c r="J124" s="831">
        <f t="shared" si="46"/>
        <v>4.1765134404508686E-2</v>
      </c>
      <c r="K124" s="112">
        <f>[5]OUTT!$B240</f>
        <v>743133.45690952451</v>
      </c>
      <c r="L124" s="1268">
        <f t="shared" si="47"/>
        <v>13.518630926560276</v>
      </c>
      <c r="M124" s="110">
        <f t="shared" si="48"/>
        <v>2.706041691241623E-2</v>
      </c>
      <c r="N124" s="1265">
        <f>SUMIF(OUTM!$J$10:$J$420,$A124,REGV!$O$10:$O$420)</f>
        <v>108.73315653864768</v>
      </c>
      <c r="O124" s="1266">
        <f>SUMIF(OUTM!$J$10:$J$420,$A124,REGV!$AP$10:$AP$420)</f>
        <v>412.03668773612151</v>
      </c>
      <c r="P124" s="1262">
        <f t="shared" si="49"/>
        <v>-2.3541154338224124E-2</v>
      </c>
      <c r="Q124" s="1263">
        <f t="shared" si="50"/>
        <v>5.8844519052884792E-2</v>
      </c>
      <c r="R124" s="1264">
        <f t="shared" si="51"/>
        <v>743133.45690952451</v>
      </c>
      <c r="S124" s="1273" t="e">
        <f>[5]OUTT!$N240</f>
        <v>#NAME?</v>
      </c>
      <c r="T124" s="1263" t="e">
        <f t="shared" si="52"/>
        <v>#NAME?</v>
      </c>
      <c r="U124" s="1252">
        <f>[1]OUTT!$R220</f>
        <v>0</v>
      </c>
      <c r="V124" s="1253">
        <f>[1]OUTT!$S220</f>
        <v>0</v>
      </c>
    </row>
    <row r="125" spans="1:22" x14ac:dyDescent="0.25">
      <c r="A125" s="44">
        <f t="shared" si="32"/>
        <v>2022.3</v>
      </c>
      <c r="B125" s="93">
        <f>SUMIF(OUTM!$J$10:$J$420,$A125,OUTM!$B$10:$B$420)</f>
        <v>102.66574590117816</v>
      </c>
      <c r="C125" s="94">
        <f>SUMIF(OUTM!$J$10:$J$420,$A125,OUTM!$C$10:$C$420)</f>
        <v>373.44435778901146</v>
      </c>
      <c r="D125" s="829">
        <f>SUMIF(OUTM!$J$10:$J$420,$A125,OUTM!$D$10:$D$420)</f>
        <v>3777.6719536808987</v>
      </c>
      <c r="E125" s="106">
        <f t="shared" si="44"/>
        <v>4.6314785257702296</v>
      </c>
      <c r="F125" s="58">
        <f t="shared" si="45"/>
        <v>5.9227690183451527</v>
      </c>
      <c r="G125" s="58">
        <f t="shared" si="45"/>
        <v>8.2368632136087889</v>
      </c>
      <c r="H125" s="108">
        <f t="shared" si="46"/>
        <v>-3.359557550668324E-2</v>
      </c>
      <c r="I125" s="831">
        <f t="shared" si="46"/>
        <v>-0.15552161213646354</v>
      </c>
      <c r="J125" s="831">
        <f t="shared" si="46"/>
        <v>-2.5384364726789954E-2</v>
      </c>
      <c r="K125" s="112">
        <f>[5]OUTT!$B241</f>
        <v>736695.52279926266</v>
      </c>
      <c r="L125" s="1268">
        <f t="shared" si="47"/>
        <v>13.509929955279372</v>
      </c>
      <c r="M125" s="110">
        <f t="shared" si="48"/>
        <v>-8.7009712809038575E-3</v>
      </c>
      <c r="N125" s="1265">
        <f>SUMIF(OUTM!$J$10:$J$420,$A125,REGV!$O$10:$O$420)</f>
        <v>108.78461910308118</v>
      </c>
      <c r="O125" s="1266">
        <f>SUMIF(OUTM!$J$10:$J$420,$A125,REGV!$AP$10:$AP$420)</f>
        <v>413.75364269355975</v>
      </c>
      <c r="P125" s="1262">
        <f t="shared" si="49"/>
        <v>-5.6247595040112786E-2</v>
      </c>
      <c r="Q125" s="1263">
        <f t="shared" si="50"/>
        <v>-9.7423395821079839E-2</v>
      </c>
      <c r="R125" s="1264">
        <f t="shared" si="51"/>
        <v>736695.52279926266</v>
      </c>
      <c r="S125" s="1273" t="e">
        <f>[5]OUTT!$N241</f>
        <v>#NAME?</v>
      </c>
      <c r="T125" s="1263" t="e">
        <f t="shared" si="52"/>
        <v>#NAME?</v>
      </c>
      <c r="U125" s="1252">
        <f>[1]OUTT!$R221</f>
        <v>1</v>
      </c>
      <c r="V125" s="1253">
        <f>[1]OUTT!$S221</f>
        <v>1</v>
      </c>
    </row>
    <row r="126" spans="1:22" x14ac:dyDescent="0.25">
      <c r="A126" s="44">
        <f t="shared" si="32"/>
        <v>2022.4</v>
      </c>
      <c r="B126" s="93">
        <f>SUMIF(OUTM!$J$10:$J$420,$A126,OUTM!$B$10:$B$420)</f>
        <v>104.39097197789948</v>
      </c>
      <c r="C126" s="94">
        <f>SUMIF(OUTM!$J$10:$J$420,$A126,OUTM!$C$10:$C$420)</f>
        <v>364.28610089475831</v>
      </c>
      <c r="D126" s="829">
        <f>SUMIF(OUTM!$J$10:$J$420,$A126,OUTM!$D$10:$D$420)</f>
        <v>3346.428190874291</v>
      </c>
      <c r="E126" s="106">
        <f t="shared" si="44"/>
        <v>4.6481431964018576</v>
      </c>
      <c r="F126" s="58">
        <f t="shared" si="45"/>
        <v>5.8979395503763241</v>
      </c>
      <c r="G126" s="58">
        <f t="shared" si="45"/>
        <v>8.1156488443317745</v>
      </c>
      <c r="H126" s="108">
        <f t="shared" si="46"/>
        <v>1.666467063162802E-2</v>
      </c>
      <c r="I126" s="831">
        <f t="shared" si="46"/>
        <v>-2.4829467968828567E-2</v>
      </c>
      <c r="J126" s="831">
        <f t="shared" si="46"/>
        <v>-0.12121436927701446</v>
      </c>
      <c r="K126" s="112">
        <f>[5]OUTT!$B242</f>
        <v>720766.1066469847</v>
      </c>
      <c r="L126" s="1268">
        <f t="shared" si="47"/>
        <v>13.488069962315798</v>
      </c>
      <c r="M126" s="110">
        <f t="shared" si="48"/>
        <v>-2.185999296357366E-2</v>
      </c>
      <c r="N126" s="1265">
        <f>SUMIF(OUTM!$J$10:$J$420,$A126,REGV!$O$10:$O$420)</f>
        <v>109.21469989075506</v>
      </c>
      <c r="O126" s="1266">
        <f>SUMIF(OUTM!$J$10:$J$420,$A126,REGV!$AP$10:$AP$420)</f>
        <v>415.7686205740236</v>
      </c>
      <c r="P126" s="1262">
        <f t="shared" si="49"/>
        <v>-4.4167386969708677E-2</v>
      </c>
      <c r="Q126" s="1263">
        <f t="shared" si="50"/>
        <v>-0.12382492841375781</v>
      </c>
      <c r="R126" s="1264">
        <f t="shared" si="51"/>
        <v>720766.1066469847</v>
      </c>
      <c r="S126" s="1273" t="e">
        <f>[5]OUTT!$N242</f>
        <v>#NAME?</v>
      </c>
      <c r="T126" s="1263" t="e">
        <f t="shared" si="52"/>
        <v>#NAME?</v>
      </c>
      <c r="U126" s="1252">
        <f>[1]OUTT!$R222</f>
        <v>1</v>
      </c>
      <c r="V126" s="1253">
        <f>[1]OUTT!$S222</f>
        <v>1</v>
      </c>
    </row>
    <row r="127" spans="1:22" x14ac:dyDescent="0.25">
      <c r="A127" s="44">
        <f t="shared" si="32"/>
        <v>2023.1</v>
      </c>
      <c r="B127" s="93">
        <f>SUMIF(OUTM!$J$10:$J$420,$A127,OUTM!$B$10:$B$420)</f>
        <v>111.75002662980731</v>
      </c>
      <c r="C127" s="94">
        <f>SUMIF(OUTM!$J$10:$J$420,$A127,OUTM!$C$10:$C$420)</f>
        <v>407.23274972452703</v>
      </c>
      <c r="D127" s="829">
        <f>SUMIF(OUTM!$J$10:$J$420,$A127,OUTM!$D$10:$D$420)</f>
        <v>3531.2062224239971</v>
      </c>
      <c r="E127" s="106">
        <f t="shared" ref="E127:E130" si="53">LN(B127)</f>
        <v>4.7162644717917015</v>
      </c>
      <c r="F127" s="58">
        <f t="shared" ref="F127:F130" si="54">LN(C127)</f>
        <v>6.0093848886342078</v>
      </c>
      <c r="G127" s="58">
        <f t="shared" si="45"/>
        <v>8.1693947976282413</v>
      </c>
      <c r="H127" s="108">
        <f t="shared" ref="H127:H130" si="55">E127-E126</f>
        <v>6.8121275389843916E-2</v>
      </c>
      <c r="I127" s="831">
        <f t="shared" si="46"/>
        <v>0.11144533825788372</v>
      </c>
      <c r="J127" s="831">
        <f t="shared" si="46"/>
        <v>5.3745953296466809E-2</v>
      </c>
      <c r="K127" s="112">
        <f>[5]OUTT!$B243</f>
        <v>720228.67095997697</v>
      </c>
      <c r="L127" s="1268">
        <f t="shared" ref="L127:L130" si="56">LN(K127)</f>
        <v>13.487324039124017</v>
      </c>
      <c r="M127" s="110">
        <f t="shared" ref="M127:M130" si="57">L127-L126</f>
        <v>-7.4592319178101718E-4</v>
      </c>
      <c r="N127" s="1265">
        <f>SUMIF(OUTM!$J$10:$J$420,$A127,REGV!$O$10:$O$420)</f>
        <v>109.99593474091604</v>
      </c>
      <c r="O127" s="1266">
        <f>SUMIF(OUTM!$J$10:$J$420,$A127,REGV!$AP$10:$AP$420)</f>
        <v>418.09098121514074</v>
      </c>
      <c r="P127" s="1262">
        <f t="shared" ref="P127:P130" si="58">B127/N127-1</f>
        <v>1.5946879246245382E-2</v>
      </c>
      <c r="Q127" s="1263">
        <f t="shared" ref="Q127:Q130" si="59">C127/O127-1</f>
        <v>-2.5970977558653185E-2</v>
      </c>
      <c r="R127" s="1264">
        <f t="shared" ref="R127:R130" si="60">K127</f>
        <v>720228.67095997697</v>
      </c>
      <c r="S127" s="1273" t="e">
        <f>[5]OUTT!$N243</f>
        <v>#NAME?</v>
      </c>
      <c r="T127" s="1263" t="e">
        <f t="shared" ref="T127:T130" si="61">R127/S127-1</f>
        <v>#NAME?</v>
      </c>
      <c r="U127" s="1252">
        <f>[1]OUTT!$R223</f>
        <v>1</v>
      </c>
      <c r="V127" s="1253">
        <f>[1]OUTT!$S223</f>
        <v>1</v>
      </c>
    </row>
    <row r="128" spans="1:22" x14ac:dyDescent="0.25">
      <c r="A128" s="44">
        <f t="shared" si="32"/>
        <v>2023.2</v>
      </c>
      <c r="B128" s="93">
        <f>SUMIF(OUTM!$J$10:$J$420,$A128,OUTM!$B$10:$B$420)</f>
        <v>117.67589472143156</v>
      </c>
      <c r="C128" s="94">
        <f>SUMIF(OUTM!$J$10:$J$420,$A128,OUTM!$C$10:$C$420)</f>
        <v>425.41165196818741</v>
      </c>
      <c r="D128" s="829">
        <f>SUMIF(OUTM!$J$10:$J$420,$A128,OUTM!$D$10:$D$420)</f>
        <v>3370.9797792712916</v>
      </c>
      <c r="E128" s="106">
        <f t="shared" si="53"/>
        <v>4.767934190584679</v>
      </c>
      <c r="F128" s="58">
        <f t="shared" si="54"/>
        <v>6.0530572930073525</v>
      </c>
      <c r="G128" s="58">
        <f t="shared" si="45"/>
        <v>8.1229587167797881</v>
      </c>
      <c r="H128" s="108">
        <f t="shared" si="55"/>
        <v>5.1669718792977548E-2</v>
      </c>
      <c r="I128" s="831">
        <f t="shared" si="46"/>
        <v>4.367240437314468E-2</v>
      </c>
      <c r="J128" s="831">
        <f t="shared" si="46"/>
        <v>-4.6436080848453187E-2</v>
      </c>
      <c r="K128" s="112">
        <f>[5]OUTT!$B244</f>
        <v>719017.98482652497</v>
      </c>
      <c r="L128" s="1268">
        <f t="shared" si="56"/>
        <v>13.48564165005728</v>
      </c>
      <c r="M128" s="110">
        <f t="shared" si="57"/>
        <v>-1.6823890667367891E-3</v>
      </c>
      <c r="N128" s="1265">
        <f>SUMIF(OUTM!$J$10:$J$420,$A128,REGV!$O$10:$O$420)</f>
        <v>111.09904105797411</v>
      </c>
      <c r="O128" s="1266">
        <f>SUMIF(OUTM!$J$10:$J$420,$A128,REGV!$AP$10:$AP$420)</f>
        <v>420.71163802918477</v>
      </c>
      <c r="P128" s="1262">
        <f t="shared" si="58"/>
        <v>5.9198113690517751E-2</v>
      </c>
      <c r="Q128" s="1263">
        <f t="shared" si="59"/>
        <v>1.1171580517762125E-2</v>
      </c>
      <c r="R128" s="1264">
        <f t="shared" si="60"/>
        <v>719017.98482652497</v>
      </c>
      <c r="S128" s="1273" t="e">
        <f>[5]OUTT!$N244</f>
        <v>#NAME?</v>
      </c>
      <c r="T128" s="1263" t="e">
        <f t="shared" si="61"/>
        <v>#NAME?</v>
      </c>
      <c r="U128" s="1252">
        <f>[1]OUTT!$R224</f>
        <v>1</v>
      </c>
      <c r="V128" s="1253">
        <f>[1]OUTT!$S224</f>
        <v>1</v>
      </c>
    </row>
    <row r="129" spans="1:22" x14ac:dyDescent="0.25">
      <c r="A129" s="44">
        <f t="shared" si="32"/>
        <v>2023.3</v>
      </c>
      <c r="B129" s="93">
        <f>SUMIF(OUTM!$J$10:$J$420,$A129,OUTM!$B$10:$B$420)</f>
        <v>114.88297056726151</v>
      </c>
      <c r="C129" s="94">
        <f>SUMIF(OUTM!$J$10:$J$420,$A129,OUTM!$C$10:$C$420)</f>
        <v>411.68905407616802</v>
      </c>
      <c r="D129" s="829">
        <f>SUMIF(OUTM!$J$10:$J$420,$A129,OUTM!$D$10:$D$420)</f>
        <v>3061.4889031453531</v>
      </c>
      <c r="E129" s="106">
        <f t="shared" si="53"/>
        <v>4.7439139629675298</v>
      </c>
      <c r="F129" s="58">
        <f t="shared" si="54"/>
        <v>6.0202683412865587</v>
      </c>
      <c r="G129" s="58">
        <f t="shared" si="45"/>
        <v>8.0266566462651401</v>
      </c>
      <c r="H129" s="108">
        <f t="shared" si="55"/>
        <v>-2.4020227617149281E-2</v>
      </c>
      <c r="I129" s="831">
        <f t="shared" si="46"/>
        <v>-3.2788951720793769E-2</v>
      </c>
      <c r="J129" s="831">
        <f t="shared" si="46"/>
        <v>-9.6302070514648008E-2</v>
      </c>
      <c r="K129" s="112">
        <f>[5]OUTT!$B245</f>
        <v>715232.76785733097</v>
      </c>
      <c r="L129" s="1268">
        <f t="shared" si="56"/>
        <v>13.480363318147234</v>
      </c>
      <c r="M129" s="110">
        <f t="shared" si="57"/>
        <v>-5.2783319100466741E-3</v>
      </c>
      <c r="N129" s="1265">
        <f>SUMIF(OUTM!$J$10:$J$420,$A129,REGV!$O$10:$O$420)</f>
        <v>112.49547886613203</v>
      </c>
      <c r="O129" s="1266">
        <f>SUMIF(OUTM!$J$10:$J$420,$A129,REGV!$AP$10:$AP$420)</f>
        <v>423.61516866234911</v>
      </c>
      <c r="P129" s="1262">
        <f t="shared" si="58"/>
        <v>2.1223001361419636E-2</v>
      </c>
      <c r="Q129" s="1263">
        <f t="shared" si="59"/>
        <v>-2.8153181161666652E-2</v>
      </c>
      <c r="R129" s="1264">
        <f t="shared" si="60"/>
        <v>715232.76785733097</v>
      </c>
      <c r="S129" s="1273" t="e">
        <f>[5]OUTT!$N245</f>
        <v>#NAME?</v>
      </c>
      <c r="T129" s="1263" t="e">
        <f t="shared" si="61"/>
        <v>#NAME?</v>
      </c>
      <c r="U129" s="1252">
        <f>[1]OUTT!$R225</f>
        <v>1</v>
      </c>
      <c r="V129" s="1253">
        <f>[1]OUTT!$S225</f>
        <v>1</v>
      </c>
    </row>
    <row r="130" spans="1:22" x14ac:dyDescent="0.25">
      <c r="A130" s="44">
        <f t="shared" si="32"/>
        <v>2023.4</v>
      </c>
      <c r="B130" s="93">
        <f>SUMIF(OUTM!$J$10:$J$420,$A130,OUTM!$B$10:$B$420)</f>
        <v>114.13395289923699</v>
      </c>
      <c r="C130" s="94">
        <f>SUMIF(OUTM!$J$10:$J$420,$A130,OUTM!$C$10:$C$420)</f>
        <v>398.89512512553949</v>
      </c>
      <c r="D130" s="829">
        <f>SUMIF(OUTM!$J$10:$J$420,$A130,OUTM!$D$10:$D$420)</f>
        <v>2959.0647121529382</v>
      </c>
      <c r="E130" s="106">
        <f t="shared" si="53"/>
        <v>4.7373727840243198</v>
      </c>
      <c r="F130" s="58">
        <f t="shared" si="54"/>
        <v>5.9886985380433533</v>
      </c>
      <c r="G130" s="58">
        <f t="shared" si="45"/>
        <v>7.9926285217632831</v>
      </c>
      <c r="H130" s="108">
        <f t="shared" si="55"/>
        <v>-6.5411789432099354E-3</v>
      </c>
      <c r="I130" s="831">
        <f t="shared" si="46"/>
        <v>-3.1569803243205463E-2</v>
      </c>
      <c r="J130" s="831">
        <f t="shared" si="46"/>
        <v>-3.4028124501856993E-2</v>
      </c>
      <c r="K130" s="112">
        <f>[5]OUTT!$B246</f>
        <v>708926.52161938336</v>
      </c>
      <c r="L130" s="1268">
        <f t="shared" si="56"/>
        <v>13.471507163499588</v>
      </c>
      <c r="M130" s="110">
        <f t="shared" si="57"/>
        <v>-8.8561546476455533E-3</v>
      </c>
      <c r="N130" s="1265">
        <f>SUMIF(OUTM!$J$10:$J$420,$A130,REGV!$O$10:$O$420)</f>
        <v>114.15887266919003</v>
      </c>
      <c r="O130" s="1266">
        <f>SUMIF(OUTM!$J$10:$J$420,$A130,REGV!$AP$10:$AP$420)</f>
        <v>426.78660136027531</v>
      </c>
      <c r="P130" s="1262">
        <f t="shared" si="58"/>
        <v>-2.1829025962138981E-4</v>
      </c>
      <c r="Q130" s="1263">
        <f t="shared" si="59"/>
        <v>-6.5352277100168443E-2</v>
      </c>
      <c r="R130" s="1264">
        <f t="shared" si="60"/>
        <v>708926.52161938336</v>
      </c>
      <c r="S130" s="1273" t="e">
        <f>[5]OUTT!$N246</f>
        <v>#NAME?</v>
      </c>
      <c r="T130" s="1263" t="e">
        <f t="shared" si="61"/>
        <v>#NAME?</v>
      </c>
      <c r="U130" s="1252">
        <f>[1]OUTT!$R226</f>
        <v>1</v>
      </c>
      <c r="V130" s="1253">
        <f>[1]OUTT!$S226</f>
        <v>1</v>
      </c>
    </row>
    <row r="131" spans="1:22" x14ac:dyDescent="0.25">
      <c r="A131" s="44">
        <f t="shared" si="32"/>
        <v>2024.1</v>
      </c>
      <c r="B131" s="93">
        <f>SUMIF(OUTM!$J$10:$J$420,$A131,OUTM!$B$10:$B$420)</f>
        <v>94.484445312955444</v>
      </c>
      <c r="C131" s="94">
        <f>SUMIF(OUTM!$J$10:$J$420,$A131,OUTM!$C$10:$C$420)</f>
        <v>375.2339999519013</v>
      </c>
      <c r="D131" s="829">
        <f>SUMIF(OUTM!$J$10:$J$420,$A131,OUTM!$D$10:$D$420)</f>
        <v>2216.68496021599</v>
      </c>
      <c r="E131" s="106">
        <f t="shared" ref="E131:E134" si="62">LN(B131)</f>
        <v>4.5484352210887478</v>
      </c>
      <c r="F131" s="58">
        <f t="shared" ref="F131:F134" si="63">LN(C131)</f>
        <v>5.9275498312351802</v>
      </c>
      <c r="G131" s="58">
        <f t="shared" si="45"/>
        <v>7.7037680976767549</v>
      </c>
      <c r="H131" s="108">
        <f t="shared" ref="H131:H134" si="64">E131-E130</f>
        <v>-0.18893756293557207</v>
      </c>
      <c r="I131" s="831">
        <f t="shared" si="46"/>
        <v>-6.1148706808173081E-2</v>
      </c>
      <c r="J131" s="831">
        <f t="shared" si="46"/>
        <v>-0.28886042408652823</v>
      </c>
      <c r="K131" s="112">
        <f>[5]OUTT!$B247</f>
        <v>694474.39910608367</v>
      </c>
      <c r="L131" s="1268">
        <f t="shared" ref="L131:L134" si="65">LN(K131)</f>
        <v>13.450910578158851</v>
      </c>
      <c r="M131" s="110">
        <f t="shared" ref="M131:M134" si="66">L131-L130</f>
        <v>-2.059658534073705E-2</v>
      </c>
      <c r="N131" s="1265">
        <f>SUMIF(OUTM!$J$10:$J$420,$A131,REGV!$O$10:$O$420)</f>
        <v>116.06418819772779</v>
      </c>
      <c r="O131" s="1266">
        <f>SUMIF(OUTM!$J$10:$J$420,$A131,REGV!$AP$10:$AP$420)</f>
        <v>430.20576867439775</v>
      </c>
      <c r="P131" s="1262">
        <f t="shared" ref="P131:P134" si="67">B131/N131-1</f>
        <v>-0.18592938286880478</v>
      </c>
      <c r="Q131" s="1263">
        <f t="shared" ref="Q131:Q134" si="68">C131/O131-1</f>
        <v>-0.12778017573284095</v>
      </c>
      <c r="R131" s="1264">
        <f t="shared" ref="R131:R134" si="69">K131</f>
        <v>694474.39910608367</v>
      </c>
      <c r="S131" s="1273" t="e">
        <f>[5]OUTT!$N247</f>
        <v>#NAME?</v>
      </c>
      <c r="T131" s="1263" t="e">
        <f t="shared" ref="T131:T134" si="70">R131/S131-1</f>
        <v>#NAME?</v>
      </c>
      <c r="U131" s="1252">
        <f>[1]OUTT!$R227</f>
        <v>1</v>
      </c>
      <c r="V131" s="1253">
        <f>[1]OUTT!$S227</f>
        <v>1</v>
      </c>
    </row>
    <row r="132" spans="1:22" x14ac:dyDescent="0.25">
      <c r="A132" s="44">
        <f t="shared" si="32"/>
        <v>2024.2</v>
      </c>
      <c r="B132" s="93">
        <f>SUMIF(OUTM!$J$10:$J$420,$A132,OUTM!$B$10:$B$420)</f>
        <v>97.35349350650614</v>
      </c>
      <c r="C132" s="94">
        <f>SUMIF(OUTM!$J$10:$J$420,$A132,OUTM!$C$10:$C$420)</f>
        <v>405.89808603488382</v>
      </c>
      <c r="D132" s="829">
        <f>SUMIF(OUTM!$J$10:$J$420,$A132,OUTM!$D$10:$D$420)</f>
        <v>2392.9252541219976</v>
      </c>
      <c r="E132" s="106">
        <f t="shared" si="62"/>
        <v>4.5783486172195804</v>
      </c>
      <c r="F132" s="58">
        <f t="shared" si="63"/>
        <v>6.0061021084725219</v>
      </c>
      <c r="G132" s="58">
        <f t="shared" si="45"/>
        <v>7.7802718522019889</v>
      </c>
      <c r="H132" s="108">
        <f t="shared" si="64"/>
        <v>2.9913396130832659E-2</v>
      </c>
      <c r="I132" s="831">
        <f t="shared" si="46"/>
        <v>7.8552277237341706E-2</v>
      </c>
      <c r="J132" s="831">
        <f t="shared" si="46"/>
        <v>7.6503754525234058E-2</v>
      </c>
      <c r="K132" s="112">
        <f>[5]OUTT!$B248</f>
        <v>695633.08368235081</v>
      </c>
      <c r="L132" s="1268">
        <f t="shared" si="65"/>
        <v>13.452577621691741</v>
      </c>
      <c r="M132" s="110">
        <f t="shared" si="66"/>
        <v>1.6670435328904887E-3</v>
      </c>
      <c r="N132" s="1265">
        <f>SUMIF(OUTM!$J$10:$J$420,$A132,REGV!$O$10:$O$420)</f>
        <v>118.18488630475846</v>
      </c>
      <c r="O132" s="1266">
        <f>SUMIF(OUTM!$J$10:$J$420,$A132,REGV!$AP$10:$AP$420)</f>
        <v>433.83940012412972</v>
      </c>
      <c r="P132" s="1262">
        <f t="shared" si="67"/>
        <v>-0.17626105544946991</v>
      </c>
      <c r="Q132" s="1263">
        <f t="shared" si="68"/>
        <v>-6.4404740743351896E-2</v>
      </c>
      <c r="R132" s="1264">
        <f t="shared" si="69"/>
        <v>695633.08368235081</v>
      </c>
      <c r="S132" s="1273" t="e">
        <f>[5]OUTT!$N248</f>
        <v>#NAME?</v>
      </c>
      <c r="T132" s="1263" t="e">
        <f t="shared" si="70"/>
        <v>#NAME?</v>
      </c>
      <c r="U132" s="1252">
        <f>[1]OUTT!$R228</f>
        <v>0</v>
      </c>
      <c r="V132" s="1253">
        <f>[1]OUTT!$S228</f>
        <v>0</v>
      </c>
    </row>
    <row r="133" spans="1:22" x14ac:dyDescent="0.25">
      <c r="A133" s="44">
        <f t="shared" si="32"/>
        <v>2024.3</v>
      </c>
      <c r="B133" s="93">
        <f>SUMIF(OUTM!$J$10:$J$420,$A133,OUTM!$B$10:$B$420)</f>
        <v>115.52770340271297</v>
      </c>
      <c r="C133" s="94">
        <f>SUMIF(OUTM!$J$10:$J$420,$A133,OUTM!$C$10:$C$420)</f>
        <v>464.46923451861767</v>
      </c>
      <c r="D133" s="829">
        <f>SUMIF(OUTM!$J$10:$J$420,$A133,OUTM!$D$10:$D$420)</f>
        <v>2784.3222298596802</v>
      </c>
      <c r="E133" s="106">
        <f t="shared" si="62"/>
        <v>4.7495103575014701</v>
      </c>
      <c r="F133" s="58">
        <f t="shared" si="63"/>
        <v>6.1408953225159371</v>
      </c>
      <c r="G133" s="58">
        <f t="shared" si="45"/>
        <v>7.9317597582406307</v>
      </c>
      <c r="H133" s="108">
        <f t="shared" si="64"/>
        <v>0.17116174028188968</v>
      </c>
      <c r="I133" s="831">
        <f t="shared" si="46"/>
        <v>0.13479321404341515</v>
      </c>
      <c r="J133" s="831">
        <f t="shared" si="46"/>
        <v>0.15148790603864182</v>
      </c>
      <c r="K133" s="112">
        <f>[5]OUTT!$B249</f>
        <v>714749.89649657719</v>
      </c>
      <c r="L133" s="1268">
        <f t="shared" si="65"/>
        <v>13.479687965373882</v>
      </c>
      <c r="M133" s="110">
        <f t="shared" si="66"/>
        <v>2.7110343682140936E-2</v>
      </c>
      <c r="N133" s="1265">
        <f>SUMIF(OUTM!$J$10:$J$420,$A133,REGV!$O$10:$O$420)</f>
        <v>120.48694043356248</v>
      </c>
      <c r="O133" s="1266">
        <f>SUMIF(OUTM!$J$10:$J$420,$A133,REGV!$AP$10:$AP$420)</f>
        <v>437.63498043269374</v>
      </c>
      <c r="P133" s="1262">
        <f t="shared" si="67"/>
        <v>-4.1159954871491378E-2</v>
      </c>
      <c r="Q133" s="1263">
        <f t="shared" si="68"/>
        <v>6.1316520126870611E-2</v>
      </c>
      <c r="R133" s="1264">
        <f t="shared" si="69"/>
        <v>714749.89649657719</v>
      </c>
      <c r="S133" s="1273" t="e">
        <f>[5]OUTT!$N249</f>
        <v>#NAME?</v>
      </c>
      <c r="T133" s="1263" t="e">
        <f t="shared" si="70"/>
        <v>#NAME?</v>
      </c>
      <c r="U133" s="1252">
        <f>[1]OUTT!$R229</f>
        <v>0</v>
      </c>
      <c r="V133" s="1253">
        <f>[1]OUTT!$S229</f>
        <v>0</v>
      </c>
    </row>
    <row r="134" spans="1:22" x14ac:dyDescent="0.25">
      <c r="A134" s="44">
        <f t="shared" si="32"/>
        <v>2024.4</v>
      </c>
      <c r="B134" s="93">
        <f>SUMIF(OUTM!$J$10:$J$420,$A134,OUTM!$B$10:$B$420)</f>
        <v>128.31759972159506</v>
      </c>
      <c r="C134" s="94">
        <f>SUMIF(OUTM!$J$10:$J$420,$A134,OUTM!$C$10:$C$420)</f>
        <v>482.14055165217712</v>
      </c>
      <c r="D134" s="829">
        <f>SUMIF(OUTM!$J$10:$J$420,$A134,OUTM!$D$10:$D$420)</f>
        <v>3036.069503691419</v>
      </c>
      <c r="E134" s="106">
        <f t="shared" si="62"/>
        <v>4.8545084385317461</v>
      </c>
      <c r="F134" s="58">
        <f t="shared" si="63"/>
        <v>6.1782356724814367</v>
      </c>
      <c r="G134" s="58">
        <f t="shared" si="45"/>
        <v>8.0183190314324673</v>
      </c>
      <c r="H134" s="108">
        <f t="shared" si="64"/>
        <v>0.10499808103027597</v>
      </c>
      <c r="I134" s="831">
        <f t="shared" si="46"/>
        <v>3.734034996549962E-2</v>
      </c>
      <c r="J134" s="831">
        <f t="shared" si="46"/>
        <v>8.6559273191836539E-2</v>
      </c>
      <c r="K134" s="112">
        <f>[5]OUTT!$B250</f>
        <v>727412.26838336792</v>
      </c>
      <c r="L134" s="1268">
        <f t="shared" si="65"/>
        <v>13.497248677468363</v>
      </c>
      <c r="M134" s="110">
        <f t="shared" si="66"/>
        <v>1.7560712094480735E-2</v>
      </c>
      <c r="N134" s="1265">
        <f>SUMIF(OUTM!$J$10:$J$420,$A134,REGV!$O$10:$O$420)</f>
        <v>122.92844804603675</v>
      </c>
      <c r="O134" s="1266">
        <f>SUMIF(OUTM!$J$10:$J$420,$A134,REGV!$AP$10:$AP$420)</f>
        <v>441.5300493939684</v>
      </c>
      <c r="P134" s="1262">
        <f t="shared" si="67"/>
        <v>4.3839743860917046E-2</v>
      </c>
      <c r="Q134" s="1263">
        <f t="shared" si="68"/>
        <v>9.1976757445953128E-2</v>
      </c>
      <c r="R134" s="1264">
        <f t="shared" si="69"/>
        <v>727412.26838336792</v>
      </c>
      <c r="S134" s="1273" t="e">
        <f>[5]OUTT!$N250</f>
        <v>#NAME?</v>
      </c>
      <c r="T134" s="1263" t="e">
        <f t="shared" si="70"/>
        <v>#NAME?</v>
      </c>
      <c r="U134" s="1252">
        <f>[1]OUTT!$R230</f>
        <v>0</v>
      </c>
      <c r="V134" s="1253">
        <f>[1]OUTT!$S230</f>
        <v>0</v>
      </c>
    </row>
    <row r="135" spans="1:22" x14ac:dyDescent="0.25">
      <c r="A135" s="44">
        <f t="shared" si="32"/>
        <v>2025.1</v>
      </c>
      <c r="B135" s="93">
        <f>SUMIF(OUTM!$J$10:$J$420,$A135,OUTM!$B$10:$B$420)</f>
        <v>153.91627960729357</v>
      </c>
      <c r="C135" s="94">
        <f>SUMIF(OUTM!$J$10:$J$420,$A135,OUTM!$C$10:$C$420)</f>
        <v>504.03153874655436</v>
      </c>
      <c r="D135" s="829">
        <f>SUMIF(OUTM!$J$10:$J$420,$A135,OUTM!$D$10:$D$420)</f>
        <v>3256.7163708046328</v>
      </c>
      <c r="E135" s="106">
        <f t="shared" ref="E135:E138" si="71">LN(B135)</f>
        <v>5.0364088156747391</v>
      </c>
      <c r="F135" s="58">
        <f t="shared" ref="F135:F138" si="72">LN(C135)</f>
        <v>6.2226388429916017</v>
      </c>
      <c r="G135" s="58">
        <f t="shared" si="45"/>
        <v>8.0884747185259354</v>
      </c>
      <c r="H135" s="108">
        <f t="shared" ref="H135:H138" si="73">E135-E134</f>
        <v>0.18190037714299301</v>
      </c>
      <c r="I135" s="831">
        <f t="shared" si="46"/>
        <v>4.4403170510165069E-2</v>
      </c>
      <c r="J135" s="831">
        <f t="shared" si="46"/>
        <v>7.0155687093468089E-2</v>
      </c>
      <c r="K135" s="112">
        <f>[5]OUTT!$B251</f>
        <v>735538.42777980934</v>
      </c>
      <c r="L135" s="1268">
        <f t="shared" ref="L135:L138" si="74">LN(K135)</f>
        <v>13.508358064810134</v>
      </c>
      <c r="M135" s="110">
        <f t="shared" ref="M135:M138" si="75">L135-L134</f>
        <v>1.1109387341770471E-2</v>
      </c>
      <c r="N135" s="1265">
        <f>SUMIF(OUTM!$J$10:$J$420,$A135,REGV!$O$10:$O$420)</f>
        <v>125.46489980354824</v>
      </c>
      <c r="O135" s="1266">
        <f>SUMIF(OUTM!$J$10:$J$420,$A135,REGV!$AP$10:$AP$420)</f>
        <v>445.47040377351647</v>
      </c>
      <c r="P135" s="1262">
        <f t="shared" ref="P135:P138" si="76">B135/N135-1</f>
        <v>0.22676764456269627</v>
      </c>
      <c r="Q135" s="1263">
        <f t="shared" ref="Q135:Q138" si="77">C135/O135-1</f>
        <v>0.13145909240428733</v>
      </c>
      <c r="R135" s="1264">
        <f t="shared" ref="R135:R138" si="78">K135</f>
        <v>735538.42777980934</v>
      </c>
      <c r="S135" s="1273" t="e">
        <f>[5]OUTT!$N251</f>
        <v>#NAME?</v>
      </c>
      <c r="T135" s="1263" t="e">
        <f t="shared" ref="T135:T138" si="79">R135/S135-1</f>
        <v>#NAME?</v>
      </c>
      <c r="U135" s="1252">
        <f>[1]OUTT!$R231</f>
        <v>0</v>
      </c>
      <c r="V135" s="1253">
        <f>[1]OUTT!$S231</f>
        <v>0</v>
      </c>
    </row>
    <row r="136" spans="1:22" x14ac:dyDescent="0.25">
      <c r="A136" s="44">
        <f t="shared" si="32"/>
        <v>2025.2</v>
      </c>
      <c r="B136" s="93">
        <f>SUMIF(OUTM!$J$10:$J$420,$A136,OUTM!$B$10:$B$420)</f>
        <v>164.18448576764604</v>
      </c>
      <c r="C136" s="94">
        <f>SUMIF(OUTM!$J$10:$J$420,$A136,OUTM!$C$10:$C$420)</f>
        <v>487.18065424942824</v>
      </c>
      <c r="D136" s="829">
        <f>SUMIF(OUTM!$J$10:$J$420,$A136,OUTM!$D$10:$D$420)</f>
        <v>3314.1747342402759</v>
      </c>
      <c r="E136" s="106">
        <f t="shared" si="71"/>
        <v>5.1009907088007784</v>
      </c>
      <c r="F136" s="58">
        <f t="shared" si="72"/>
        <v>6.188635007580678</v>
      </c>
      <c r="G136" s="58">
        <f t="shared" si="45"/>
        <v>8.1059639226799032</v>
      </c>
      <c r="H136" s="108">
        <f t="shared" si="73"/>
        <v>6.4581893126039347E-2</v>
      </c>
      <c r="I136" s="831">
        <f t="shared" si="46"/>
        <v>-3.4003835410923777E-2</v>
      </c>
      <c r="J136" s="831">
        <f t="shared" si="46"/>
        <v>1.7489204153967819E-2</v>
      </c>
      <c r="K136" s="112">
        <f>[5]OUTT!$B252</f>
        <v>741002.36847067508</v>
      </c>
      <c r="L136" s="1268">
        <f t="shared" si="74"/>
        <v>13.515759100589817</v>
      </c>
      <c r="M136" s="110">
        <f t="shared" si="75"/>
        <v>7.4010357796829851E-3</v>
      </c>
      <c r="N136" s="1265">
        <f>SUMIF(OUTM!$J$10:$J$420,$A136,REGV!$O$10:$O$420)</f>
        <v>128.05517858461403</v>
      </c>
      <c r="O136" s="1266">
        <f>SUMIF(OUTM!$J$10:$J$420,$A136,REGV!$AP$10:$AP$420)</f>
        <v>449.41983133565037</v>
      </c>
      <c r="P136" s="1262">
        <f t="shared" si="76"/>
        <v>0.28213858730562102</v>
      </c>
      <c r="Q136" s="1263">
        <f t="shared" si="77"/>
        <v>8.4021265375750831E-2</v>
      </c>
      <c r="R136" s="1264">
        <f t="shared" si="78"/>
        <v>741002.36847067508</v>
      </c>
      <c r="S136" s="1273" t="e">
        <f>[5]OUTT!$N252</f>
        <v>#NAME?</v>
      </c>
      <c r="T136" s="1263" t="e">
        <f t="shared" si="79"/>
        <v>#NAME?</v>
      </c>
      <c r="U136" s="1252">
        <f>[1]OUTT!$R232</f>
        <v>1</v>
      </c>
      <c r="V136" s="1253">
        <f>[1]OUTT!$S232</f>
        <v>1</v>
      </c>
    </row>
    <row r="137" spans="1:22" x14ac:dyDescent="0.25">
      <c r="A137" s="44">
        <f t="shared" si="32"/>
        <v>2025.3</v>
      </c>
      <c r="B137" s="93">
        <f>SUMIF(OUTM!$J$10:$J$420,$A137,OUTM!$B$10:$B$420)</f>
        <v>155.96473754938557</v>
      </c>
      <c r="C137" s="94">
        <f>SUMIF(OUTM!$J$10:$J$420,$A137,OUTM!$C$10:$C$420)</f>
        <v>455.70940831612717</v>
      </c>
      <c r="D137" s="829">
        <f>SUMIF(OUTM!$J$10:$J$420,$A137,OUTM!$D$10:$D$420)</f>
        <v>2890.2768087662485</v>
      </c>
      <c r="E137" s="106">
        <f t="shared" si="71"/>
        <v>5.0496299403482485</v>
      </c>
      <c r="F137" s="58">
        <f t="shared" si="72"/>
        <v>6.1218553439117223</v>
      </c>
      <c r="G137" s="58">
        <f t="shared" si="45"/>
        <v>7.9691075580997319</v>
      </c>
      <c r="H137" s="108">
        <f t="shared" si="73"/>
        <v>-5.1360768452529904E-2</v>
      </c>
      <c r="I137" s="831">
        <f t="shared" si="46"/>
        <v>-6.6779663668955713E-2</v>
      </c>
      <c r="J137" s="831">
        <f t="shared" si="46"/>
        <v>-0.13685636458017125</v>
      </c>
      <c r="K137" s="112">
        <f>[5]OUTT!$B253</f>
        <v>737060.09219390526</v>
      </c>
      <c r="L137" s="1268">
        <f t="shared" si="74"/>
        <v>13.510424704067258</v>
      </c>
      <c r="M137" s="110">
        <f t="shared" si="75"/>
        <v>-5.3343965225582934E-3</v>
      </c>
      <c r="N137" s="1265">
        <f>SUMIF(OUTM!$J$10:$J$420,$A137,REGV!$O$10:$O$420)</f>
        <v>130.66908241327016</v>
      </c>
      <c r="O137" s="1266">
        <f>SUMIF(OUTM!$J$10:$J$420,$A137,REGV!$AP$10:$AP$420)</f>
        <v>453.36412528074629</v>
      </c>
      <c r="P137" s="1262">
        <f t="shared" si="76"/>
        <v>0.1935856184871052</v>
      </c>
      <c r="Q137" s="1263">
        <f t="shared" si="77"/>
        <v>5.1730670880245633E-3</v>
      </c>
      <c r="R137" s="1264">
        <f t="shared" si="78"/>
        <v>737060.09219390526</v>
      </c>
      <c r="S137" s="1273" t="e">
        <f>[5]OUTT!$N253</f>
        <v>#NAME?</v>
      </c>
      <c r="T137" s="1263" t="e">
        <f t="shared" si="79"/>
        <v>#NAME?</v>
      </c>
      <c r="U137" s="1252">
        <f>[1]OUTT!$R233</f>
        <v>1</v>
      </c>
      <c r="V137" s="1253">
        <f>[1]OUTT!$S233</f>
        <v>1</v>
      </c>
    </row>
    <row r="138" spans="1:22" x14ac:dyDescent="0.25">
      <c r="A138" s="44">
        <f t="shared" si="32"/>
        <v>2025.4</v>
      </c>
      <c r="B138" s="93">
        <f>SUMIF(OUTM!$J$10:$J$420,$A138,OUTM!$B$10:$B$420)</f>
        <v>142.65325438090301</v>
      </c>
      <c r="C138" s="94">
        <f>SUMIF(OUTM!$J$10:$J$420,$A138,OUTM!$C$10:$C$420)</f>
        <v>450.48926025933525</v>
      </c>
      <c r="D138" s="829">
        <f>SUMIF(OUTM!$J$10:$J$420,$A138,OUTM!$D$10:$D$420)</f>
        <v>2860.5577126610638</v>
      </c>
      <c r="E138" s="106">
        <f t="shared" si="71"/>
        <v>4.9604168911455329</v>
      </c>
      <c r="F138" s="58">
        <f t="shared" si="72"/>
        <v>6.1103342371623048</v>
      </c>
      <c r="G138" s="58">
        <f t="shared" si="45"/>
        <v>7.9587718892299515</v>
      </c>
      <c r="H138" s="108">
        <f t="shared" si="73"/>
        <v>-8.9213049202715666E-2</v>
      </c>
      <c r="I138" s="831">
        <f t="shared" si="46"/>
        <v>-1.152110674941742E-2</v>
      </c>
      <c r="J138" s="831">
        <f t="shared" si="46"/>
        <v>-1.0335668869780434E-2</v>
      </c>
      <c r="K138" s="112" t="e">
        <f>[5]OUTT!$B254</f>
        <v>#N/A</v>
      </c>
      <c r="L138" s="1268" t="e">
        <f t="shared" si="74"/>
        <v>#N/A</v>
      </c>
      <c r="M138" s="110" t="e">
        <f t="shared" si="75"/>
        <v>#N/A</v>
      </c>
      <c r="N138" s="1265">
        <f>SUMIF(OUTM!$J$10:$J$420,$A138,REGV!$O$10:$O$420)</f>
        <v>133.29033855087513</v>
      </c>
      <c r="O138" s="1266">
        <f>SUMIF(OUTM!$J$10:$J$420,$A138,REGV!$AP$10:$AP$420)</f>
        <v>457.3036896513496</v>
      </c>
      <c r="P138" s="1262">
        <f t="shared" si="76"/>
        <v>7.0244519834077757E-2</v>
      </c>
      <c r="Q138" s="1263">
        <f t="shared" si="77"/>
        <v>-1.4901321695457326E-2</v>
      </c>
      <c r="R138" s="1264" t="e">
        <f t="shared" si="78"/>
        <v>#N/A</v>
      </c>
      <c r="S138" s="1273" t="e">
        <f>[5]OUTT!$N254</f>
        <v>#N/A</v>
      </c>
      <c r="T138" s="1263" t="e">
        <f t="shared" si="79"/>
        <v>#N/A</v>
      </c>
      <c r="U138" s="1252">
        <f>[1]OUTT!$R234</f>
        <v>1</v>
      </c>
      <c r="V138" s="1253">
        <f>[1]OUTT!$S234</f>
        <v>1</v>
      </c>
    </row>
    <row r="139" spans="1:22" x14ac:dyDescent="0.25">
      <c r="A139" s="44">
        <f t="shared" si="32"/>
        <v>2026.1</v>
      </c>
      <c r="B139" s="93" t="e">
        <f>SUMIF(OUTM!$J$10:$J$420,$A139,OUTM!$B$10:$B$420)</f>
        <v>#N/A</v>
      </c>
      <c r="C139" s="94" t="e">
        <f>SUMIF(OUTM!$J$10:$J$420,$A139,OUTM!$C$10:$C$420)</f>
        <v>#N/A</v>
      </c>
      <c r="D139" s="829" t="e">
        <f>SUMIF(OUTM!$J$10:$J$420,$A139,OUTM!$D$10:$D$420)</f>
        <v>#N/A</v>
      </c>
      <c r="E139" s="106" t="e">
        <f t="shared" ref="E139:E142" si="80">LN(B139)</f>
        <v>#N/A</v>
      </c>
      <c r="F139" s="58" t="e">
        <f t="shared" ref="F139:F142" si="81">LN(C139)</f>
        <v>#N/A</v>
      </c>
      <c r="G139" s="58" t="e">
        <f t="shared" ref="G139:G142" si="82">LN(D139)</f>
        <v>#N/A</v>
      </c>
      <c r="H139" s="108" t="e">
        <f t="shared" ref="H139:H142" si="83">E139-E138</f>
        <v>#N/A</v>
      </c>
      <c r="I139" s="831" t="e">
        <f t="shared" ref="I139:I142" si="84">F139-F138</f>
        <v>#N/A</v>
      </c>
      <c r="J139" s="831" t="e">
        <f t="shared" ref="J139:J142" si="85">G139-G138</f>
        <v>#N/A</v>
      </c>
      <c r="K139" s="112" t="e">
        <f>[5]OUTT!$B255</f>
        <v>#N/A</v>
      </c>
      <c r="L139" s="1268" t="e">
        <f t="shared" ref="L139:L142" si="86">LN(K139)</f>
        <v>#N/A</v>
      </c>
      <c r="M139" s="110" t="e">
        <f t="shared" ref="M139:M142" si="87">L139-L138</f>
        <v>#N/A</v>
      </c>
      <c r="N139" s="1265" t="e">
        <f>SUMIF(OUTM!$J$10:$J$420,$A139,REGV!$O$10:$O$420)</f>
        <v>#N/A</v>
      </c>
      <c r="O139" s="1266" t="e">
        <f>SUMIF(OUTM!$J$10:$J$420,$A139,REGV!$AP$10:$AP$420)</f>
        <v>#N/A</v>
      </c>
      <c r="P139" s="1262" t="e">
        <f t="shared" ref="P139:P142" si="88">B139/N139-1</f>
        <v>#N/A</v>
      </c>
      <c r="Q139" s="1263" t="e">
        <f t="shared" ref="Q139:Q142" si="89">C139/O139-1</f>
        <v>#N/A</v>
      </c>
      <c r="R139" s="1264" t="e">
        <f t="shared" ref="R139:R142" si="90">K139</f>
        <v>#N/A</v>
      </c>
      <c r="S139" s="1273" t="e">
        <f>[5]OUTT!$N255</f>
        <v>#N/A</v>
      </c>
      <c r="T139" s="1263" t="e">
        <f t="shared" ref="T139:T142" si="91">R139/S139-1</f>
        <v>#N/A</v>
      </c>
      <c r="U139" s="1252" t="e">
        <f>[1]OUTT!$R235</f>
        <v>#N/A</v>
      </c>
      <c r="V139" s="1253" t="e">
        <f>[1]OUTT!$S235</f>
        <v>#N/A</v>
      </c>
    </row>
    <row r="140" spans="1:22" x14ac:dyDescent="0.25">
      <c r="A140" s="44">
        <f t="shared" si="32"/>
        <v>2026.2</v>
      </c>
      <c r="B140" s="93" t="e">
        <f>SUMIF(OUTM!$J$10:$J$420,$A140,OUTM!$B$10:$B$420)</f>
        <v>#N/A</v>
      </c>
      <c r="C140" s="94" t="e">
        <f>SUMIF(OUTM!$J$10:$J$420,$A140,OUTM!$C$10:$C$420)</f>
        <v>#N/A</v>
      </c>
      <c r="D140" s="829" t="e">
        <f>SUMIF(OUTM!$J$10:$J$420,$A140,OUTM!$D$10:$D$420)</f>
        <v>#N/A</v>
      </c>
      <c r="E140" s="106" t="e">
        <f t="shared" si="80"/>
        <v>#N/A</v>
      </c>
      <c r="F140" s="58" t="e">
        <f t="shared" si="81"/>
        <v>#N/A</v>
      </c>
      <c r="G140" s="58" t="e">
        <f t="shared" si="82"/>
        <v>#N/A</v>
      </c>
      <c r="H140" s="108" t="e">
        <f t="shared" si="83"/>
        <v>#N/A</v>
      </c>
      <c r="I140" s="831" t="e">
        <f t="shared" si="84"/>
        <v>#N/A</v>
      </c>
      <c r="J140" s="831" t="e">
        <f t="shared" si="85"/>
        <v>#N/A</v>
      </c>
      <c r="K140" s="112" t="e">
        <f>[5]OUTT!$B256</f>
        <v>#N/A</v>
      </c>
      <c r="L140" s="1268" t="e">
        <f t="shared" si="86"/>
        <v>#N/A</v>
      </c>
      <c r="M140" s="110" t="e">
        <f t="shared" si="87"/>
        <v>#N/A</v>
      </c>
      <c r="N140" s="1265" t="e">
        <f>SUMIF(OUTM!$J$10:$J$420,$A140,REGV!$O$10:$O$420)</f>
        <v>#N/A</v>
      </c>
      <c r="O140" s="1266" t="e">
        <f>SUMIF(OUTM!$J$10:$J$420,$A140,REGV!$AP$10:$AP$420)</f>
        <v>#N/A</v>
      </c>
      <c r="P140" s="1262" t="e">
        <f t="shared" si="88"/>
        <v>#N/A</v>
      </c>
      <c r="Q140" s="1263" t="e">
        <f t="shared" si="89"/>
        <v>#N/A</v>
      </c>
      <c r="R140" s="1264" t="e">
        <f t="shared" si="90"/>
        <v>#N/A</v>
      </c>
      <c r="S140" s="1273" t="e">
        <f>[5]OUTT!$N256</f>
        <v>#N/A</v>
      </c>
      <c r="T140" s="1263" t="e">
        <f t="shared" si="91"/>
        <v>#N/A</v>
      </c>
      <c r="U140" s="1252" t="e">
        <f>[1]OUTT!$R236</f>
        <v>#N/A</v>
      </c>
      <c r="V140" s="1253" t="e">
        <f>[1]OUTT!$S236</f>
        <v>#N/A</v>
      </c>
    </row>
    <row r="141" spans="1:22" x14ac:dyDescent="0.25">
      <c r="A141" s="44">
        <f t="shared" si="32"/>
        <v>2026.3</v>
      </c>
      <c r="B141" s="93" t="e">
        <f>SUMIF(OUTM!$J$10:$J$420,$A141,OUTM!$B$10:$B$420)</f>
        <v>#N/A</v>
      </c>
      <c r="C141" s="94" t="e">
        <f>SUMIF(OUTM!$J$10:$J$420,$A141,OUTM!$C$10:$C$420)</f>
        <v>#N/A</v>
      </c>
      <c r="D141" s="829" t="e">
        <f>SUMIF(OUTM!$J$10:$J$420,$A141,OUTM!$D$10:$D$420)</f>
        <v>#N/A</v>
      </c>
      <c r="E141" s="106" t="e">
        <f t="shared" si="80"/>
        <v>#N/A</v>
      </c>
      <c r="F141" s="58" t="e">
        <f t="shared" si="81"/>
        <v>#N/A</v>
      </c>
      <c r="G141" s="58" t="e">
        <f t="shared" si="82"/>
        <v>#N/A</v>
      </c>
      <c r="H141" s="108" t="e">
        <f t="shared" si="83"/>
        <v>#N/A</v>
      </c>
      <c r="I141" s="831" t="e">
        <f t="shared" si="84"/>
        <v>#N/A</v>
      </c>
      <c r="J141" s="831" t="e">
        <f t="shared" si="85"/>
        <v>#N/A</v>
      </c>
      <c r="K141" s="112" t="e">
        <f>[5]OUTT!$B257</f>
        <v>#N/A</v>
      </c>
      <c r="L141" s="1268" t="e">
        <f t="shared" si="86"/>
        <v>#N/A</v>
      </c>
      <c r="M141" s="110" t="e">
        <f t="shared" si="87"/>
        <v>#N/A</v>
      </c>
      <c r="N141" s="1265" t="e">
        <f>SUMIF(OUTM!$J$10:$J$420,$A141,REGV!$O$10:$O$420)</f>
        <v>#N/A</v>
      </c>
      <c r="O141" s="1266" t="e">
        <f>SUMIF(OUTM!$J$10:$J$420,$A141,REGV!$AP$10:$AP$420)</f>
        <v>#N/A</v>
      </c>
      <c r="P141" s="1262" t="e">
        <f t="shared" si="88"/>
        <v>#N/A</v>
      </c>
      <c r="Q141" s="1263" t="e">
        <f t="shared" si="89"/>
        <v>#N/A</v>
      </c>
      <c r="R141" s="1264" t="e">
        <f t="shared" si="90"/>
        <v>#N/A</v>
      </c>
      <c r="S141" s="1273" t="e">
        <f>[5]OUTT!$N257</f>
        <v>#N/A</v>
      </c>
      <c r="T141" s="1263" t="e">
        <f t="shared" si="91"/>
        <v>#N/A</v>
      </c>
      <c r="U141" s="1252" t="e">
        <f>[1]OUTT!$R237</f>
        <v>#N/A</v>
      </c>
      <c r="V141" s="1253" t="e">
        <f>[1]OUTT!$S237</f>
        <v>#N/A</v>
      </c>
    </row>
    <row r="142" spans="1:22" x14ac:dyDescent="0.25">
      <c r="A142" s="44">
        <f t="shared" si="32"/>
        <v>2026.4</v>
      </c>
      <c r="B142" s="93" t="e">
        <f>SUMIF(OUTM!$J$10:$J$420,$A142,OUTM!$B$10:$B$420)</f>
        <v>#N/A</v>
      </c>
      <c r="C142" s="94" t="e">
        <f>SUMIF(OUTM!$J$10:$J$420,$A142,OUTM!$C$10:$C$420)</f>
        <v>#N/A</v>
      </c>
      <c r="D142" s="829" t="e">
        <f>SUMIF(OUTM!$J$10:$J$420,$A142,OUTM!$D$10:$D$420)</f>
        <v>#N/A</v>
      </c>
      <c r="E142" s="106" t="e">
        <f t="shared" si="80"/>
        <v>#N/A</v>
      </c>
      <c r="F142" s="58" t="e">
        <f t="shared" si="81"/>
        <v>#N/A</v>
      </c>
      <c r="G142" s="58" t="e">
        <f t="shared" si="82"/>
        <v>#N/A</v>
      </c>
      <c r="H142" s="108" t="e">
        <f t="shared" si="83"/>
        <v>#N/A</v>
      </c>
      <c r="I142" s="831" t="e">
        <f t="shared" si="84"/>
        <v>#N/A</v>
      </c>
      <c r="J142" s="831" t="e">
        <f t="shared" si="85"/>
        <v>#N/A</v>
      </c>
      <c r="K142" s="112" t="e">
        <f>[5]OUTT!$B258</f>
        <v>#N/A</v>
      </c>
      <c r="L142" s="1268" t="e">
        <f t="shared" si="86"/>
        <v>#N/A</v>
      </c>
      <c r="M142" s="110" t="e">
        <f t="shared" si="87"/>
        <v>#N/A</v>
      </c>
      <c r="N142" s="1265" t="e">
        <f>SUMIF(OUTM!$J$10:$J$420,$A142,REGV!$O$10:$O$420)</f>
        <v>#N/A</v>
      </c>
      <c r="O142" s="1266" t="e">
        <f>SUMIF(OUTM!$J$10:$J$420,$A142,REGV!$AP$10:$AP$420)</f>
        <v>#N/A</v>
      </c>
      <c r="P142" s="1262" t="e">
        <f t="shared" si="88"/>
        <v>#N/A</v>
      </c>
      <c r="Q142" s="1263" t="e">
        <f t="shared" si="89"/>
        <v>#N/A</v>
      </c>
      <c r="R142" s="1264" t="e">
        <f t="shared" si="90"/>
        <v>#N/A</v>
      </c>
      <c r="S142" s="1273" t="e">
        <f>[5]OUTT!$N258</f>
        <v>#N/A</v>
      </c>
      <c r="T142" s="1263" t="e">
        <f t="shared" si="91"/>
        <v>#N/A</v>
      </c>
      <c r="U142" s="1252" t="e">
        <f>[1]OUTT!$R238</f>
        <v>#N/A</v>
      </c>
      <c r="V142" s="1253" t="e">
        <f>[1]OUTT!$S238</f>
        <v>#N/A</v>
      </c>
    </row>
    <row r="143" spans="1:22" x14ac:dyDescent="0.25">
      <c r="A143" s="44">
        <f t="shared" si="32"/>
        <v>2027.1</v>
      </c>
      <c r="B143" s="93" t="e">
        <f>SUMIF(OUTM!$J$10:$J$420,$A143,OUTM!$B$10:$B$420)</f>
        <v>#N/A</v>
      </c>
      <c r="C143" s="94" t="e">
        <f>SUMIF(OUTM!$J$10:$J$420,$A143,OUTM!$C$10:$C$420)</f>
        <v>#N/A</v>
      </c>
      <c r="D143" s="829" t="e">
        <f>SUMIF(OUTM!$J$10:$J$420,$A143,OUTM!$D$10:$D$420)</f>
        <v>#N/A</v>
      </c>
      <c r="E143" s="106" t="e">
        <f t="shared" ref="E143:E146" si="92">LN(B143)</f>
        <v>#N/A</v>
      </c>
      <c r="F143" s="58" t="e">
        <f t="shared" ref="F143:F146" si="93">LN(C143)</f>
        <v>#N/A</v>
      </c>
      <c r="G143" s="58" t="e">
        <f t="shared" ref="G143:G146" si="94">LN(D143)</f>
        <v>#N/A</v>
      </c>
      <c r="H143" s="108" t="e">
        <f t="shared" ref="H143:H146" si="95">E143-E142</f>
        <v>#N/A</v>
      </c>
      <c r="I143" s="831" t="e">
        <f t="shared" ref="I143:I146" si="96">F143-F142</f>
        <v>#N/A</v>
      </c>
      <c r="J143" s="831" t="e">
        <f t="shared" ref="J143:J146" si="97">G143-G142</f>
        <v>#N/A</v>
      </c>
      <c r="K143" s="112" t="e">
        <f>[5]OUTT!$B259</f>
        <v>#N/A</v>
      </c>
      <c r="L143" s="1268" t="e">
        <f t="shared" ref="L143:L146" si="98">LN(K143)</f>
        <v>#N/A</v>
      </c>
      <c r="M143" s="110" t="e">
        <f t="shared" ref="M143:M146" si="99">L143-L142</f>
        <v>#N/A</v>
      </c>
      <c r="N143" s="1265" t="e">
        <f>SUMIF(OUTM!$J$10:$J$420,$A143,REGV!$O$10:$O$420)</f>
        <v>#N/A</v>
      </c>
      <c r="O143" s="1266" t="e">
        <f>SUMIF(OUTM!$J$10:$J$420,$A143,REGV!$AP$10:$AP$420)</f>
        <v>#N/A</v>
      </c>
      <c r="P143" s="1262" t="e">
        <f t="shared" ref="P143:P146" si="100">B143/N143-1</f>
        <v>#N/A</v>
      </c>
      <c r="Q143" s="1263" t="e">
        <f t="shared" ref="Q143:Q146" si="101">C143/O143-1</f>
        <v>#N/A</v>
      </c>
      <c r="R143" s="1264" t="e">
        <f t="shared" ref="R143:R146" si="102">K143</f>
        <v>#N/A</v>
      </c>
      <c r="S143" s="1273" t="e">
        <f>[5]OUTT!$N259</f>
        <v>#N/A</v>
      </c>
      <c r="T143" s="1263" t="e">
        <f t="shared" ref="T143:T146" si="103">R143/S143-1</f>
        <v>#N/A</v>
      </c>
      <c r="U143" s="1252" t="e">
        <f>[1]OUTT!$R239</f>
        <v>#N/A</v>
      </c>
      <c r="V143" s="1253" t="e">
        <f>[1]OUTT!$S239</f>
        <v>#N/A</v>
      </c>
    </row>
    <row r="144" spans="1:22" x14ac:dyDescent="0.25">
      <c r="A144" s="44">
        <f t="shared" si="32"/>
        <v>2027.2</v>
      </c>
      <c r="B144" s="93" t="e">
        <f>SUMIF(OUTM!$J$10:$J$420,$A144,OUTM!$B$10:$B$420)</f>
        <v>#N/A</v>
      </c>
      <c r="C144" s="94" t="e">
        <f>SUMIF(OUTM!$J$10:$J$420,$A144,OUTM!$C$10:$C$420)</f>
        <v>#N/A</v>
      </c>
      <c r="D144" s="829" t="e">
        <f>SUMIF(OUTM!$J$10:$J$420,$A144,OUTM!$D$10:$D$420)</f>
        <v>#N/A</v>
      </c>
      <c r="E144" s="106" t="e">
        <f t="shared" si="92"/>
        <v>#N/A</v>
      </c>
      <c r="F144" s="58" t="e">
        <f t="shared" si="93"/>
        <v>#N/A</v>
      </c>
      <c r="G144" s="58" t="e">
        <f t="shared" si="94"/>
        <v>#N/A</v>
      </c>
      <c r="H144" s="108" t="e">
        <f t="shared" si="95"/>
        <v>#N/A</v>
      </c>
      <c r="I144" s="831" t="e">
        <f t="shared" si="96"/>
        <v>#N/A</v>
      </c>
      <c r="J144" s="831" t="e">
        <f t="shared" si="97"/>
        <v>#N/A</v>
      </c>
      <c r="K144" s="112" t="e">
        <f>[5]OUTT!$B260</f>
        <v>#N/A</v>
      </c>
      <c r="L144" s="1268" t="e">
        <f t="shared" si="98"/>
        <v>#N/A</v>
      </c>
      <c r="M144" s="110" t="e">
        <f t="shared" si="99"/>
        <v>#N/A</v>
      </c>
      <c r="N144" s="1265" t="e">
        <f>SUMIF(OUTM!$J$10:$J$420,$A144,REGV!$O$10:$O$420)</f>
        <v>#N/A</v>
      </c>
      <c r="O144" s="1266" t="e">
        <f>SUMIF(OUTM!$J$10:$J$420,$A144,REGV!$AP$10:$AP$420)</f>
        <v>#N/A</v>
      </c>
      <c r="P144" s="1262" t="e">
        <f t="shared" si="100"/>
        <v>#N/A</v>
      </c>
      <c r="Q144" s="1263" t="e">
        <f t="shared" si="101"/>
        <v>#N/A</v>
      </c>
      <c r="R144" s="1264" t="e">
        <f t="shared" si="102"/>
        <v>#N/A</v>
      </c>
      <c r="S144" s="1273" t="e">
        <f>[5]OUTT!$N260</f>
        <v>#N/A</v>
      </c>
      <c r="T144" s="1263" t="e">
        <f t="shared" si="103"/>
        <v>#N/A</v>
      </c>
      <c r="U144" s="1252" t="e">
        <f>[1]OUTT!$R240</f>
        <v>#N/A</v>
      </c>
      <c r="V144" s="1253" t="e">
        <f>[1]OUTT!$S240</f>
        <v>#N/A</v>
      </c>
    </row>
    <row r="145" spans="1:22" x14ac:dyDescent="0.25">
      <c r="A145" s="44">
        <f t="shared" si="32"/>
        <v>2027.3</v>
      </c>
      <c r="B145" s="93" t="e">
        <f>SUMIF(OUTM!$J$10:$J$420,$A145,OUTM!$B$10:$B$420)</f>
        <v>#N/A</v>
      </c>
      <c r="C145" s="94" t="e">
        <f>SUMIF(OUTM!$J$10:$J$420,$A145,OUTM!$C$10:$C$420)</f>
        <v>#N/A</v>
      </c>
      <c r="D145" s="829" t="e">
        <f>SUMIF(OUTM!$J$10:$J$420,$A145,OUTM!$D$10:$D$420)</f>
        <v>#N/A</v>
      </c>
      <c r="E145" s="106" t="e">
        <f t="shared" si="92"/>
        <v>#N/A</v>
      </c>
      <c r="F145" s="58" t="e">
        <f t="shared" si="93"/>
        <v>#N/A</v>
      </c>
      <c r="G145" s="58" t="e">
        <f t="shared" si="94"/>
        <v>#N/A</v>
      </c>
      <c r="H145" s="108" t="e">
        <f t="shared" si="95"/>
        <v>#N/A</v>
      </c>
      <c r="I145" s="831" t="e">
        <f t="shared" si="96"/>
        <v>#N/A</v>
      </c>
      <c r="J145" s="831" t="e">
        <f t="shared" si="97"/>
        <v>#N/A</v>
      </c>
      <c r="K145" s="112" t="e">
        <f>[5]OUTT!$B261</f>
        <v>#N/A</v>
      </c>
      <c r="L145" s="1268" t="e">
        <f t="shared" si="98"/>
        <v>#N/A</v>
      </c>
      <c r="M145" s="110" t="e">
        <f t="shared" si="99"/>
        <v>#N/A</v>
      </c>
      <c r="N145" s="1265" t="e">
        <f>SUMIF(OUTM!$J$10:$J$420,$A145,REGV!$O$10:$O$420)</f>
        <v>#N/A</v>
      </c>
      <c r="O145" s="1266" t="e">
        <f>SUMIF(OUTM!$J$10:$J$420,$A145,REGV!$AP$10:$AP$420)</f>
        <v>#N/A</v>
      </c>
      <c r="P145" s="1262" t="e">
        <f t="shared" si="100"/>
        <v>#N/A</v>
      </c>
      <c r="Q145" s="1263" t="e">
        <f t="shared" si="101"/>
        <v>#N/A</v>
      </c>
      <c r="R145" s="1264" t="e">
        <f t="shared" si="102"/>
        <v>#N/A</v>
      </c>
      <c r="S145" s="1273" t="e">
        <f>[5]OUTT!$N261</f>
        <v>#N/A</v>
      </c>
      <c r="T145" s="1263" t="e">
        <f t="shared" si="103"/>
        <v>#N/A</v>
      </c>
      <c r="U145" s="1252" t="e">
        <f>[1]OUTT!$R241</f>
        <v>#N/A</v>
      </c>
      <c r="V145" s="1253" t="e">
        <f>[1]OUTT!$S241</f>
        <v>#N/A</v>
      </c>
    </row>
    <row r="146" spans="1:22" x14ac:dyDescent="0.25">
      <c r="A146" s="44">
        <f t="shared" si="32"/>
        <v>2027.4</v>
      </c>
      <c r="B146" s="93" t="e">
        <f>SUMIF(OUTM!$J$10:$J$420,$A146,OUTM!$B$10:$B$420)</f>
        <v>#N/A</v>
      </c>
      <c r="C146" s="94" t="e">
        <f>SUMIF(OUTM!$J$10:$J$420,$A146,OUTM!$C$10:$C$420)</f>
        <v>#N/A</v>
      </c>
      <c r="D146" s="829" t="e">
        <f>SUMIF(OUTM!$J$10:$J$420,$A146,OUTM!$D$10:$D$420)</f>
        <v>#N/A</v>
      </c>
      <c r="E146" s="106" t="e">
        <f t="shared" si="92"/>
        <v>#N/A</v>
      </c>
      <c r="F146" s="58" t="e">
        <f t="shared" si="93"/>
        <v>#N/A</v>
      </c>
      <c r="G146" s="58" t="e">
        <f t="shared" si="94"/>
        <v>#N/A</v>
      </c>
      <c r="H146" s="108" t="e">
        <f t="shared" si="95"/>
        <v>#N/A</v>
      </c>
      <c r="I146" s="831" t="e">
        <f t="shared" si="96"/>
        <v>#N/A</v>
      </c>
      <c r="J146" s="831" t="e">
        <f t="shared" si="97"/>
        <v>#N/A</v>
      </c>
      <c r="K146" s="112" t="e">
        <f>[5]OUTT!$B262</f>
        <v>#N/A</v>
      </c>
      <c r="L146" s="1268" t="e">
        <f t="shared" si="98"/>
        <v>#N/A</v>
      </c>
      <c r="M146" s="110" t="e">
        <f t="shared" si="99"/>
        <v>#N/A</v>
      </c>
      <c r="N146" s="1265" t="e">
        <f>SUMIF(OUTM!$J$10:$J$420,$A146,REGV!$O$10:$O$420)</f>
        <v>#N/A</v>
      </c>
      <c r="O146" s="1266" t="e">
        <f>SUMIF(OUTM!$J$10:$J$420,$A146,REGV!$AP$10:$AP$420)</f>
        <v>#N/A</v>
      </c>
      <c r="P146" s="1262" t="e">
        <f t="shared" si="100"/>
        <v>#N/A</v>
      </c>
      <c r="Q146" s="1263" t="e">
        <f t="shared" si="101"/>
        <v>#N/A</v>
      </c>
      <c r="R146" s="1264" t="e">
        <f t="shared" si="102"/>
        <v>#N/A</v>
      </c>
      <c r="S146" s="1273" t="e">
        <f>[5]OUTT!$N262</f>
        <v>#N/A</v>
      </c>
      <c r="T146" s="1263" t="e">
        <f t="shared" si="103"/>
        <v>#N/A</v>
      </c>
      <c r="U146" s="1252" t="e">
        <f>[1]OUTT!$R242</f>
        <v>#N/A</v>
      </c>
      <c r="V146" s="1253" t="e">
        <f>[1]OUTT!$S242</f>
        <v>#N/A</v>
      </c>
    </row>
    <row r="147" spans="1:22" ht="13.8" thickBot="1" x14ac:dyDescent="0.3"/>
    <row r="148" spans="1:22" ht="27.75" customHeight="1" thickTop="1" thickBot="1" x14ac:dyDescent="0.3">
      <c r="A148" s="84" t="s">
        <v>23</v>
      </c>
      <c r="B148" s="85"/>
      <c r="C148" s="85"/>
      <c r="D148" s="828"/>
      <c r="E148" s="85"/>
      <c r="F148" s="85"/>
      <c r="G148" s="828"/>
      <c r="H148" s="86"/>
      <c r="I148" s="828"/>
      <c r="J148" s="86"/>
      <c r="K148" s="85"/>
      <c r="L148" s="85"/>
      <c r="M148" s="87"/>
    </row>
    <row r="149" spans="1:22" ht="13.8" thickTop="1" x14ac:dyDescent="0.25"/>
  </sheetData>
  <mergeCells count="18">
    <mergeCell ref="E7:G8"/>
    <mergeCell ref="B7:B8"/>
    <mergeCell ref="C7:C8"/>
    <mergeCell ref="D7:D8"/>
    <mergeCell ref="R1:T2"/>
    <mergeCell ref="T7:T8"/>
    <mergeCell ref="K7:M8"/>
    <mergeCell ref="H7:J8"/>
    <mergeCell ref="K1:M3"/>
    <mergeCell ref="N1:Q3"/>
    <mergeCell ref="N7:O8"/>
    <mergeCell ref="P7:Q8"/>
    <mergeCell ref="R7:S8"/>
    <mergeCell ref="U1:V2"/>
    <mergeCell ref="P5:Q6"/>
    <mergeCell ref="T5:T6"/>
    <mergeCell ref="U7:U8"/>
    <mergeCell ref="V7:V8"/>
  </mergeCells>
  <phoneticPr fontId="0" type="noConversion"/>
  <conditionalFormatting sqref="U11:U147">
    <cfRule type="cellIs" dxfId="10" priority="10" stopIfTrue="1" operator="equal">
      <formula>1</formula>
    </cfRule>
  </conditionalFormatting>
  <conditionalFormatting sqref="V11:V146">
    <cfRule type="cellIs" dxfId="9" priority="11" stopIfTrue="1" operator="equal">
      <formula>1</formula>
    </cfRule>
  </conditionalFormatting>
  <conditionalFormatting sqref="V147">
    <cfRule type="cellIs" dxfId="8" priority="1" stopIfTrue="1" operator="equal">
      <formula>1</formula>
    </cfRule>
  </conditionalFormatting>
  <pageMargins left="0.75" right="0.75" top="1" bottom="1" header="0" footer="0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33DD-673C-4D29-8F54-7D1236E83510}">
  <sheetPr codeName="Hoja27">
    <tabColor theme="1"/>
  </sheetPr>
  <dimension ref="A1:P78"/>
  <sheetViews>
    <sheetView workbookViewId="0"/>
  </sheetViews>
  <sheetFormatPr baseColWidth="10" defaultColWidth="11.5546875" defaultRowHeight="13.2" x14ac:dyDescent="0.25"/>
  <cols>
    <col min="1" max="1" width="6.88671875" style="45" bestFit="1" customWidth="1"/>
    <col min="2" max="2" width="13.88671875" style="45" bestFit="1" customWidth="1"/>
    <col min="3" max="3" width="18.109375" style="45" bestFit="1" customWidth="1"/>
    <col min="4" max="4" width="7.88671875" style="45" customWidth="1"/>
    <col min="5" max="5" width="7.109375" style="45" bestFit="1" customWidth="1"/>
    <col min="6" max="6" width="7.5546875" style="45" bestFit="1" customWidth="1"/>
    <col min="7" max="7" width="21.5546875" style="45" customWidth="1"/>
    <col min="8" max="8" width="6.5546875" style="45" bestFit="1" customWidth="1"/>
    <col min="9" max="9" width="15.44140625" style="45" bestFit="1" customWidth="1"/>
    <col min="10" max="10" width="4.109375" style="45" customWidth="1"/>
    <col min="11" max="11" width="16" style="45" customWidth="1"/>
    <col min="12" max="12" width="6.109375" style="45" customWidth="1"/>
    <col min="13" max="13" width="6.5546875" style="45" bestFit="1" customWidth="1"/>
    <col min="14" max="14" width="7.88671875" style="45" bestFit="1" customWidth="1"/>
    <col min="15" max="15" width="7.44140625" style="45" bestFit="1" customWidth="1"/>
    <col min="16" max="16" width="20.44140625" style="45" bestFit="1" customWidth="1"/>
    <col min="17" max="16384" width="11.5546875" style="45"/>
  </cols>
  <sheetData>
    <row r="1" spans="1:16" ht="34.35" customHeight="1" thickTop="1" thickBot="1" x14ac:dyDescent="0.3">
      <c r="A1" s="70" t="s">
        <v>66</v>
      </c>
      <c r="B1" s="71"/>
      <c r="C1" s="71"/>
      <c r="D1" s="71"/>
      <c r="E1" s="71"/>
      <c r="F1" s="71"/>
      <c r="G1" s="72"/>
      <c r="H1" s="73" t="s">
        <v>72</v>
      </c>
      <c r="I1" s="71"/>
      <c r="J1" s="74"/>
      <c r="K1" s="74"/>
      <c r="L1" s="74"/>
      <c r="M1" s="74"/>
      <c r="N1" s="74"/>
      <c r="O1" s="74"/>
      <c r="P1" s="75"/>
    </row>
    <row r="2" spans="1:16" ht="40.200000000000003" thickBot="1" x14ac:dyDescent="0.3">
      <c r="A2" s="76" t="s">
        <v>67</v>
      </c>
      <c r="B2" s="77" t="s">
        <v>53</v>
      </c>
      <c r="C2" s="77" t="s">
        <v>50</v>
      </c>
      <c r="D2" s="78" t="s">
        <v>55</v>
      </c>
      <c r="E2" s="78" t="s">
        <v>51</v>
      </c>
      <c r="F2" s="78" t="s">
        <v>68</v>
      </c>
      <c r="G2" s="79" t="s">
        <v>37</v>
      </c>
      <c r="H2" s="206" t="s">
        <v>57</v>
      </c>
      <c r="I2" s="207" t="s">
        <v>58</v>
      </c>
      <c r="J2" s="208"/>
      <c r="K2" s="209"/>
      <c r="L2" s="209" t="s">
        <v>73</v>
      </c>
      <c r="M2" s="210" t="s">
        <v>55</v>
      </c>
      <c r="N2" s="210" t="s">
        <v>45</v>
      </c>
      <c r="O2" s="210" t="s">
        <v>46</v>
      </c>
      <c r="P2" s="211" t="s">
        <v>37</v>
      </c>
    </row>
    <row r="3" spans="1:16" ht="22.35" customHeight="1" thickTop="1" thickBot="1" x14ac:dyDescent="0.3">
      <c r="A3" s="1567">
        <v>1</v>
      </c>
      <c r="B3" s="130" t="s">
        <v>25</v>
      </c>
      <c r="C3" s="130" t="s">
        <v>52</v>
      </c>
      <c r="D3" s="130">
        <v>313</v>
      </c>
      <c r="E3" s="104">
        <v>-0.79320800000000002</v>
      </c>
      <c r="F3" s="167">
        <v>0.96409999999999996</v>
      </c>
      <c r="G3" s="61" t="str">
        <f>IF(F3&lt;=1%,"RECHAZA Ho AL 1%",IF(F3&lt;=5%,"RECHAZA Ho AL 5%","no rechaza Ho"))</f>
        <v>no rechaza Ho</v>
      </c>
      <c r="H3" s="1571">
        <v>1</v>
      </c>
      <c r="I3" s="149" t="s">
        <v>74</v>
      </c>
      <c r="J3" s="150" t="s">
        <v>39</v>
      </c>
      <c r="K3" s="151" t="s">
        <v>40</v>
      </c>
      <c r="L3" s="1574">
        <v>2</v>
      </c>
      <c r="M3" s="1576">
        <v>312</v>
      </c>
      <c r="N3" s="152">
        <v>14.5166</v>
      </c>
      <c r="O3" s="212">
        <v>8.9999999999999996E-7</v>
      </c>
      <c r="P3" s="161" t="str">
        <f t="shared" ref="P3:P26" si="0">IF(O3&lt;=1%,"RECHAZA Ho AL 1%",IF(O3&lt;=5%,"Rechaza Ho al 5%","no rechaza Ho"))</f>
        <v>RECHAZA Ho AL 1%</v>
      </c>
    </row>
    <row r="4" spans="1:16" ht="22.35" customHeight="1" thickBot="1" x14ac:dyDescent="0.3">
      <c r="A4" s="1568"/>
      <c r="B4" s="169" t="str">
        <f>"Dif. "&amp;B3</f>
        <v>Dif. REGVN</v>
      </c>
      <c r="C4" s="169" t="s">
        <v>59</v>
      </c>
      <c r="D4" s="169">
        <v>313</v>
      </c>
      <c r="E4" s="170">
        <v>-8.9142919999999997</v>
      </c>
      <c r="F4" s="171">
        <v>0</v>
      </c>
      <c r="G4" s="172" t="str">
        <f>IF(F4&lt;=1%,"RECHAZA Ho AL 1%",IF(F4&lt;=5%,"Rechaza Ho al 5%","no rechaza Ho"))</f>
        <v>RECHAZA Ho AL 1%</v>
      </c>
      <c r="H4" s="1572"/>
      <c r="I4" s="189" t="str">
        <f>K3</f>
        <v>Dif. Log. REGVN</v>
      </c>
      <c r="J4" s="190" t="s">
        <v>39</v>
      </c>
      <c r="K4" s="191" t="str">
        <f>I3</f>
        <v>Dif. Log. ICAE</v>
      </c>
      <c r="L4" s="1575"/>
      <c r="M4" s="1577"/>
      <c r="N4" s="192">
        <v>0.26785999999999999</v>
      </c>
      <c r="O4" s="193">
        <v>0.76519999999999999</v>
      </c>
      <c r="P4" s="194" t="str">
        <f t="shared" si="0"/>
        <v>no rechaza Ho</v>
      </c>
    </row>
    <row r="5" spans="1:16" ht="22.35" customHeight="1" thickTop="1" thickBot="1" x14ac:dyDescent="0.3">
      <c r="A5" s="1568"/>
      <c r="B5" s="180" t="str">
        <f>"Ln "&amp;B3</f>
        <v>Ln REGVN</v>
      </c>
      <c r="C5" s="180" t="s">
        <v>52</v>
      </c>
      <c r="D5" s="180">
        <v>313</v>
      </c>
      <c r="E5" s="181">
        <v>-0.56578099999999998</v>
      </c>
      <c r="F5" s="182">
        <v>0.97989999999999999</v>
      </c>
      <c r="G5" s="183" t="str">
        <f t="shared" ref="G5" si="1">IF(F5&lt;=1%,"RECHAZA Ho AL 1%",IF(F5&lt;=5%,"RECHAZA Ho AL 5%","no rechaza Ho"))</f>
        <v>no rechaza Ho</v>
      </c>
      <c r="H5" s="1572"/>
      <c r="I5" s="195" t="str">
        <f>I3</f>
        <v>Dif. Log. ICAE</v>
      </c>
      <c r="J5" s="196" t="s">
        <v>39</v>
      </c>
      <c r="K5" s="197" t="str">
        <f>K3</f>
        <v>Dif. Log. REGVN</v>
      </c>
      <c r="L5" s="1578">
        <f>L3+1</f>
        <v>3</v>
      </c>
      <c r="M5" s="1579">
        <f>M3-1</f>
        <v>311</v>
      </c>
      <c r="N5" s="198">
        <v>11.2331</v>
      </c>
      <c r="O5" s="181">
        <v>4.9999999999999998E-7</v>
      </c>
      <c r="P5" s="199" t="str">
        <f t="shared" si="0"/>
        <v>RECHAZA Ho AL 1%</v>
      </c>
    </row>
    <row r="6" spans="1:16" ht="22.35" customHeight="1" thickBot="1" x14ac:dyDescent="0.3">
      <c r="A6" s="1568"/>
      <c r="B6" s="184" t="str">
        <f>"Dif. Ln "&amp;B3</f>
        <v>Dif. Ln REGVN</v>
      </c>
      <c r="C6" s="166" t="s">
        <v>59</v>
      </c>
      <c r="D6" s="166">
        <v>313</v>
      </c>
      <c r="E6" s="155">
        <v>-6.8699620000000001</v>
      </c>
      <c r="F6" s="185">
        <v>0</v>
      </c>
      <c r="G6" s="136" t="str">
        <f>IF(F6&lt;=1%,"RECHAZA Ho AL 1%",IF(F6&lt;=5%,"Rechaza Ho al 5%","no rechaza Ho"))</f>
        <v>RECHAZA Ho AL 1%</v>
      </c>
      <c r="H6" s="1572"/>
      <c r="I6" s="189" t="str">
        <f t="shared" ref="I6:I14" si="2">I4</f>
        <v>Dif. Log. REGVN</v>
      </c>
      <c r="J6" s="190" t="s">
        <v>39</v>
      </c>
      <c r="K6" s="191" t="str">
        <f t="shared" ref="K6:K14" si="3">K4</f>
        <v>Dif. Log. ICAE</v>
      </c>
      <c r="L6" s="1575"/>
      <c r="M6" s="1577"/>
      <c r="N6" s="192">
        <v>9.4229999999999994E-2</v>
      </c>
      <c r="O6" s="193">
        <v>0.96319999999999995</v>
      </c>
      <c r="P6" s="194" t="str">
        <f t="shared" si="0"/>
        <v>no rechaza Ho</v>
      </c>
    </row>
    <row r="7" spans="1:16" ht="22.35" customHeight="1" thickBot="1" x14ac:dyDescent="0.3">
      <c r="A7" s="1568">
        <v>2</v>
      </c>
      <c r="B7" s="176" t="s">
        <v>26</v>
      </c>
      <c r="C7" s="176" t="s">
        <v>52</v>
      </c>
      <c r="D7" s="176">
        <v>315</v>
      </c>
      <c r="E7" s="177">
        <v>0.57056399999999996</v>
      </c>
      <c r="F7" s="178">
        <v>0.99950000000000006</v>
      </c>
      <c r="G7" s="179" t="str">
        <f>IF(F7&lt;=1%,"RECHAZA Ho AL 1%",IF(F7&lt;=5%,"RECHAZA Ho AL 5%","no rechaza Ho"))</f>
        <v>no rechaza Ho</v>
      </c>
      <c r="H7" s="1572"/>
      <c r="I7" s="137" t="str">
        <f t="shared" si="2"/>
        <v>Dif. Log. ICAE</v>
      </c>
      <c r="J7" s="138" t="s">
        <v>39</v>
      </c>
      <c r="K7" s="139" t="str">
        <f t="shared" si="3"/>
        <v>Dif. Log. REGVN</v>
      </c>
      <c r="L7" s="1580">
        <f>L5+1</f>
        <v>4</v>
      </c>
      <c r="M7" s="1581">
        <f t="shared" ref="M7" si="4">M5-1</f>
        <v>310</v>
      </c>
      <c r="N7" s="140">
        <v>7.3514999999999997</v>
      </c>
      <c r="O7" s="141">
        <v>1.0000000000000001E-5</v>
      </c>
      <c r="P7" s="157" t="str">
        <f t="shared" si="0"/>
        <v>RECHAZA Ho AL 1%</v>
      </c>
    </row>
    <row r="8" spans="1:16" ht="22.35" customHeight="1" thickBot="1" x14ac:dyDescent="0.3">
      <c r="A8" s="1568"/>
      <c r="B8" s="173" t="str">
        <f>"Dif. "&amp;B7</f>
        <v>Dif. REGVU</v>
      </c>
      <c r="C8" s="173" t="s">
        <v>59</v>
      </c>
      <c r="D8" s="173">
        <v>314</v>
      </c>
      <c r="E8" s="173">
        <v>-14.88387</v>
      </c>
      <c r="F8" s="174">
        <v>0</v>
      </c>
      <c r="G8" s="175" t="str">
        <f>IF(F8&lt;=1%,"RECHAZA Ho AL 1%",IF(F8&lt;=5%,"Rechaza Ho al 5%","no rechaza Ho"))</f>
        <v>RECHAZA Ho AL 1%</v>
      </c>
      <c r="H8" s="1572"/>
      <c r="I8" s="143" t="str">
        <f t="shared" si="2"/>
        <v>Dif. Log. REGVN</v>
      </c>
      <c r="J8" s="144" t="s">
        <v>39</v>
      </c>
      <c r="K8" s="145" t="str">
        <f t="shared" si="3"/>
        <v>Dif. Log. ICAE</v>
      </c>
      <c r="L8" s="1580"/>
      <c r="M8" s="1581"/>
      <c r="N8" s="146">
        <v>0.14088999999999999</v>
      </c>
      <c r="O8" s="158">
        <v>0.96689999999999998</v>
      </c>
      <c r="P8" s="159" t="str">
        <f t="shared" si="0"/>
        <v>no rechaza Ho</v>
      </c>
    </row>
    <row r="9" spans="1:16" ht="22.35" customHeight="1" thickTop="1" thickBot="1" x14ac:dyDescent="0.3">
      <c r="A9" s="1568"/>
      <c r="B9" s="180" t="str">
        <f>"Ln "&amp;B7</f>
        <v>Ln REGVU</v>
      </c>
      <c r="C9" s="180" t="s">
        <v>52</v>
      </c>
      <c r="D9" s="180">
        <v>315</v>
      </c>
      <c r="E9" s="181">
        <v>0.99884499999999998</v>
      </c>
      <c r="F9" s="182">
        <v>0.99990000000000001</v>
      </c>
      <c r="G9" s="183" t="str">
        <f t="shared" ref="G9" si="5">IF(F9&lt;=1%,"RECHAZA Ho AL 1%",IF(F9&lt;=5%,"RECHAZA Ho AL 5%","no rechaza Ho"))</f>
        <v>no rechaza Ho</v>
      </c>
      <c r="H9" s="1572"/>
      <c r="I9" s="195" t="str">
        <f t="shared" si="2"/>
        <v>Dif. Log. ICAE</v>
      </c>
      <c r="J9" s="196" t="s">
        <v>39</v>
      </c>
      <c r="K9" s="197" t="str">
        <f t="shared" si="3"/>
        <v>Dif. Log. REGVN</v>
      </c>
      <c r="L9" s="1578">
        <f>L7+1</f>
        <v>5</v>
      </c>
      <c r="M9" s="1579">
        <f t="shared" ref="M9" si="6">M7-1</f>
        <v>309</v>
      </c>
      <c r="N9" s="198">
        <v>6.8105700000000002</v>
      </c>
      <c r="O9" s="181">
        <v>5.0000000000000004E-6</v>
      </c>
      <c r="P9" s="199" t="str">
        <f>[1]OUTM!$C$6</f>
        <v>Índice Base 2004=100</v>
      </c>
    </row>
    <row r="10" spans="1:16" ht="22.35" customHeight="1" thickBot="1" x14ac:dyDescent="0.3">
      <c r="A10" s="1568"/>
      <c r="B10" s="184" t="str">
        <f>"Dif. Ln "&amp;B7</f>
        <v>Dif. Ln REGVU</v>
      </c>
      <c r="C10" s="166" t="s">
        <v>59</v>
      </c>
      <c r="D10" s="166">
        <v>314</v>
      </c>
      <c r="E10" s="155">
        <v>-14.5869</v>
      </c>
      <c r="F10" s="185">
        <v>0</v>
      </c>
      <c r="G10" s="136" t="str">
        <f>IF(F10&lt;=1%,"RECHAZA Ho AL 1%",IF(F10&lt;=5%,"Rechaza Ho al 5%","no rechaza Ho"))</f>
        <v>RECHAZA Ho AL 1%</v>
      </c>
      <c r="H10" s="1572"/>
      <c r="I10" s="189" t="str">
        <f t="shared" si="2"/>
        <v>Dif. Log. REGVN</v>
      </c>
      <c r="J10" s="190" t="s">
        <v>39</v>
      </c>
      <c r="K10" s="191" t="str">
        <f t="shared" si="3"/>
        <v>Dif. Log. ICAE</v>
      </c>
      <c r="L10" s="1575"/>
      <c r="M10" s="1577"/>
      <c r="N10" s="192">
        <v>0.16628999999999999</v>
      </c>
      <c r="O10" s="193">
        <v>0.9748</v>
      </c>
      <c r="P10" s="194" t="str">
        <f t="shared" si="0"/>
        <v>no rechaza Ho</v>
      </c>
    </row>
    <row r="11" spans="1:16" ht="22.35" customHeight="1" thickTop="1" thickBot="1" x14ac:dyDescent="0.3">
      <c r="A11" s="1568">
        <f>A7+1</f>
        <v>3</v>
      </c>
      <c r="B11" s="186" t="s">
        <v>75</v>
      </c>
      <c r="C11" s="186" t="s">
        <v>52</v>
      </c>
      <c r="D11" s="186">
        <v>312</v>
      </c>
      <c r="E11" s="153">
        <v>-0.86131899999999995</v>
      </c>
      <c r="F11" s="187">
        <v>0.9577</v>
      </c>
      <c r="G11" s="188" t="str">
        <f>IF(F11&lt;=1%,"RECHAZA Ho AL 1%",IF(F11&lt;=5%,"RECHAZA Ho AL 5%","no rechaza Ho"))</f>
        <v>no rechaza Ho</v>
      </c>
      <c r="H11" s="1572"/>
      <c r="I11" s="195" t="str">
        <f t="shared" si="2"/>
        <v>Dif. Log. ICAE</v>
      </c>
      <c r="J11" s="196" t="s">
        <v>39</v>
      </c>
      <c r="K11" s="197" t="str">
        <f t="shared" si="3"/>
        <v>Dif. Log. REGVN</v>
      </c>
      <c r="L11" s="1578">
        <f>L9+1</f>
        <v>6</v>
      </c>
      <c r="M11" s="1579">
        <f t="shared" ref="M11" si="7">M9-1</f>
        <v>308</v>
      </c>
      <c r="N11" s="198">
        <v>5.4478200000000001</v>
      </c>
      <c r="O11" s="181">
        <v>2.0000000000000002E-5</v>
      </c>
      <c r="P11" s="199" t="str">
        <f t="shared" si="0"/>
        <v>RECHAZA Ho AL 1%</v>
      </c>
    </row>
    <row r="12" spans="1:16" ht="22.35" customHeight="1" thickBot="1" x14ac:dyDescent="0.3">
      <c r="A12" s="1568"/>
      <c r="B12" s="169" t="str">
        <f>"Dif. "&amp;B11</f>
        <v>Dif. ICAE</v>
      </c>
      <c r="C12" s="169" t="s">
        <v>59</v>
      </c>
      <c r="D12" s="169">
        <v>312</v>
      </c>
      <c r="E12" s="169">
        <v>-3.7670430000000001</v>
      </c>
      <c r="F12" s="171">
        <v>3.5999999999999999E-3</v>
      </c>
      <c r="G12" s="172" t="str">
        <f>IF(F12&lt;=1%,"RECHAZA Ho AL 1%",IF(F12&lt;=5%,"Rechaza Ho al 5%","no rechaza Ho"))</f>
        <v>RECHAZA Ho AL 1%</v>
      </c>
      <c r="H12" s="1572"/>
      <c r="I12" s="189" t="str">
        <f t="shared" si="2"/>
        <v>Dif. Log. REGVN</v>
      </c>
      <c r="J12" s="190" t="s">
        <v>39</v>
      </c>
      <c r="K12" s="191" t="str">
        <f t="shared" si="3"/>
        <v>Dif. Log. ICAE</v>
      </c>
      <c r="L12" s="1575"/>
      <c r="M12" s="1577"/>
      <c r="N12" s="192">
        <v>0.34283000000000002</v>
      </c>
      <c r="O12" s="193">
        <v>0.91369999999999996</v>
      </c>
      <c r="P12" s="194" t="str">
        <f t="shared" si="0"/>
        <v>no rechaza Ho</v>
      </c>
    </row>
    <row r="13" spans="1:16" ht="22.35" customHeight="1" thickBot="1" x14ac:dyDescent="0.3">
      <c r="A13" s="1568"/>
      <c r="B13" s="164" t="str">
        <f>"Ln "&amp;B11</f>
        <v>Ln ICAE</v>
      </c>
      <c r="C13" s="164" t="s">
        <v>52</v>
      </c>
      <c r="D13" s="164">
        <v>312</v>
      </c>
      <c r="E13" s="154">
        <v>-1.343737</v>
      </c>
      <c r="F13" s="168">
        <v>0.87490000000000001</v>
      </c>
      <c r="G13" s="165" t="str">
        <f t="shared" ref="G13" si="8">IF(F13&lt;=1%,"RECHAZA Ho AL 1%",IF(F13&lt;=5%,"RECHAZA Ho AL 5%","no rechaza Ho"))</f>
        <v>no rechaza Ho</v>
      </c>
      <c r="H13" s="1572"/>
      <c r="I13" s="137" t="str">
        <f t="shared" si="2"/>
        <v>Dif. Log. ICAE</v>
      </c>
      <c r="J13" s="138" t="s">
        <v>39</v>
      </c>
      <c r="K13" s="139" t="str">
        <f t="shared" si="3"/>
        <v>Dif. Log. REGVN</v>
      </c>
      <c r="L13" s="1580">
        <f>L11+1</f>
        <v>7</v>
      </c>
      <c r="M13" s="1581">
        <f t="shared" ref="M13" si="9">M11-1</f>
        <v>307</v>
      </c>
      <c r="N13" s="140">
        <v>4.4402200000000001</v>
      </c>
      <c r="O13" s="154">
        <v>1E-4</v>
      </c>
      <c r="P13" s="157" t="str">
        <f t="shared" si="0"/>
        <v>RECHAZA Ho AL 1%</v>
      </c>
    </row>
    <row r="14" spans="1:16" ht="22.35" customHeight="1" thickBot="1" x14ac:dyDescent="0.3">
      <c r="A14" s="1569"/>
      <c r="B14" s="162" t="str">
        <f>"Dif. Ln "&amp;B11</f>
        <v>Dif. Ln ICAE</v>
      </c>
      <c r="C14" s="163" t="s">
        <v>59</v>
      </c>
      <c r="D14" s="163">
        <v>312</v>
      </c>
      <c r="E14" s="160">
        <v>-3.5840239999999999</v>
      </c>
      <c r="F14" s="51">
        <v>6.6E-3</v>
      </c>
      <c r="G14" s="52" t="str">
        <f>IF(F14&lt;=1%,"RECHAZA Ho AL 1%",IF(F14&lt;=5%,"Rechaza Ho al 5%","no rechaza Ho"))</f>
        <v>RECHAZA Ho AL 1%</v>
      </c>
      <c r="H14" s="1573"/>
      <c r="I14" s="132" t="str">
        <f t="shared" si="2"/>
        <v>Dif. Log. REGVN</v>
      </c>
      <c r="J14" s="133" t="s">
        <v>39</v>
      </c>
      <c r="K14" s="134" t="str">
        <f t="shared" si="3"/>
        <v>Dif. Log. ICAE</v>
      </c>
      <c r="L14" s="1582"/>
      <c r="M14" s="1583"/>
      <c r="N14" s="135">
        <v>0.32327</v>
      </c>
      <c r="O14" s="155">
        <v>0.94320000000000004</v>
      </c>
      <c r="P14" s="156" t="str">
        <f t="shared" si="0"/>
        <v>no rechaza Ho</v>
      </c>
    </row>
    <row r="15" spans="1:16" ht="20.100000000000001" customHeight="1" thickTop="1" x14ac:dyDescent="0.25">
      <c r="H15" s="1571">
        <f>H3+1</f>
        <v>2</v>
      </c>
      <c r="I15" s="149" t="s">
        <v>74</v>
      </c>
      <c r="J15" s="150" t="s">
        <v>39</v>
      </c>
      <c r="K15" s="151" t="s">
        <v>41</v>
      </c>
      <c r="L15" s="1574">
        <v>2</v>
      </c>
      <c r="M15" s="1576">
        <v>312</v>
      </c>
      <c r="N15" s="152">
        <v>6.0039300000000004</v>
      </c>
      <c r="O15" s="153">
        <v>2.8E-3</v>
      </c>
      <c r="P15" s="161" t="str">
        <f t="shared" si="0"/>
        <v>RECHAZA Ho AL 1%</v>
      </c>
    </row>
    <row r="16" spans="1:16" ht="20.100000000000001" customHeight="1" thickBot="1" x14ac:dyDescent="0.3">
      <c r="H16" s="1572"/>
      <c r="I16" s="143" t="str">
        <f>K15</f>
        <v>Dif. Log. REGVU</v>
      </c>
      <c r="J16" s="144" t="s">
        <v>39</v>
      </c>
      <c r="K16" s="145" t="str">
        <f>I15</f>
        <v>Dif. Log. ICAE</v>
      </c>
      <c r="L16" s="1580"/>
      <c r="M16" s="1581"/>
      <c r="N16" s="146">
        <v>2.2812700000000001</v>
      </c>
      <c r="O16" s="158">
        <v>0.10390000000000001</v>
      </c>
      <c r="P16" s="159" t="str">
        <f t="shared" si="0"/>
        <v>no rechaza Ho</v>
      </c>
    </row>
    <row r="17" spans="8:16" ht="20.100000000000001" customHeight="1" thickTop="1" x14ac:dyDescent="0.25">
      <c r="H17" s="1572"/>
      <c r="I17" s="195" t="str">
        <f>I15</f>
        <v>Dif. Log. ICAE</v>
      </c>
      <c r="J17" s="196" t="s">
        <v>39</v>
      </c>
      <c r="K17" s="197" t="str">
        <f>K15</f>
        <v>Dif. Log. REGVU</v>
      </c>
      <c r="L17" s="1578">
        <f>L15+1</f>
        <v>3</v>
      </c>
      <c r="M17" s="1579">
        <f>M15-1</f>
        <v>311</v>
      </c>
      <c r="N17" s="198">
        <v>4.3246799999999999</v>
      </c>
      <c r="O17" s="181">
        <v>5.3E-3</v>
      </c>
      <c r="P17" s="199" t="str">
        <f t="shared" si="0"/>
        <v>RECHAZA Ho AL 1%</v>
      </c>
    </row>
    <row r="18" spans="8:16" ht="20.100000000000001" customHeight="1" thickBot="1" x14ac:dyDescent="0.3">
      <c r="H18" s="1572"/>
      <c r="I18" s="189" t="str">
        <f t="shared" ref="I18:I26" si="10">I16</f>
        <v>Dif. Log. REGVU</v>
      </c>
      <c r="J18" s="190" t="s">
        <v>39</v>
      </c>
      <c r="K18" s="191" t="str">
        <f t="shared" ref="K18:K26" si="11">K16</f>
        <v>Dif. Log. ICAE</v>
      </c>
      <c r="L18" s="1575"/>
      <c r="M18" s="1577"/>
      <c r="N18" s="192">
        <v>1.93248</v>
      </c>
      <c r="O18" s="193">
        <v>0.12429999999999999</v>
      </c>
      <c r="P18" s="194" t="str">
        <f t="shared" si="0"/>
        <v>no rechaza Ho</v>
      </c>
    </row>
    <row r="19" spans="8:16" ht="20.100000000000001" customHeight="1" thickTop="1" x14ac:dyDescent="0.25">
      <c r="H19" s="1572"/>
      <c r="I19" s="137" t="str">
        <f t="shared" si="10"/>
        <v>Dif. Log. ICAE</v>
      </c>
      <c r="J19" s="138" t="s">
        <v>39</v>
      </c>
      <c r="K19" s="139" t="str">
        <f t="shared" si="11"/>
        <v>Dif. Log. REGVU</v>
      </c>
      <c r="L19" s="1580">
        <f>L17+1</f>
        <v>4</v>
      </c>
      <c r="M19" s="1581">
        <f t="shared" ref="M19" si="12">M17-1</f>
        <v>310</v>
      </c>
      <c r="N19" s="140">
        <v>3.1365400000000001</v>
      </c>
      <c r="O19" s="141">
        <v>1.4999999999999999E-2</v>
      </c>
      <c r="P19" s="142" t="str">
        <f t="shared" si="0"/>
        <v>Rechaza Ho al 5%</v>
      </c>
    </row>
    <row r="20" spans="8:16" ht="20.100000000000001" customHeight="1" thickBot="1" x14ac:dyDescent="0.3">
      <c r="H20" s="1572"/>
      <c r="I20" s="143" t="str">
        <f t="shared" si="10"/>
        <v>Dif. Log. REGVU</v>
      </c>
      <c r="J20" s="144" t="s">
        <v>39</v>
      </c>
      <c r="K20" s="145" t="str">
        <f t="shared" si="11"/>
        <v>Dif. Log. ICAE</v>
      </c>
      <c r="L20" s="1580"/>
      <c r="M20" s="1581"/>
      <c r="N20" s="146">
        <v>3.7120600000000001</v>
      </c>
      <c r="O20" s="147">
        <v>5.7999999999999996E-3</v>
      </c>
      <c r="P20" s="148" t="str">
        <f t="shared" si="0"/>
        <v>RECHAZA Ho AL 1%</v>
      </c>
    </row>
    <row r="21" spans="8:16" ht="20.100000000000001" customHeight="1" thickTop="1" x14ac:dyDescent="0.25">
      <c r="H21" s="1572"/>
      <c r="I21" s="195" t="str">
        <f t="shared" si="10"/>
        <v>Dif. Log. ICAE</v>
      </c>
      <c r="J21" s="196" t="s">
        <v>39</v>
      </c>
      <c r="K21" s="197" t="str">
        <f t="shared" si="11"/>
        <v>Dif. Log. REGVU</v>
      </c>
      <c r="L21" s="1578">
        <f>L19+1</f>
        <v>5</v>
      </c>
      <c r="M21" s="1579">
        <f t="shared" ref="M21" si="13">M19-1</f>
        <v>309</v>
      </c>
      <c r="N21" s="198">
        <v>2.6032500000000001</v>
      </c>
      <c r="O21" s="181">
        <v>2.53E-2</v>
      </c>
      <c r="P21" s="200" t="str">
        <f t="shared" si="0"/>
        <v>Rechaza Ho al 5%</v>
      </c>
    </row>
    <row r="22" spans="8:16" ht="20.100000000000001" customHeight="1" thickBot="1" x14ac:dyDescent="0.3">
      <c r="H22" s="1572"/>
      <c r="I22" s="189" t="str">
        <f t="shared" si="10"/>
        <v>Dif. Log. REGVU</v>
      </c>
      <c r="J22" s="190" t="s">
        <v>39</v>
      </c>
      <c r="K22" s="191" t="str">
        <f t="shared" si="11"/>
        <v>Dif. Log. ICAE</v>
      </c>
      <c r="L22" s="1575"/>
      <c r="M22" s="1577"/>
      <c r="N22" s="192">
        <v>3.12277</v>
      </c>
      <c r="O22" s="201">
        <v>9.1999999999999998E-3</v>
      </c>
      <c r="P22" s="202" t="str">
        <f t="shared" si="0"/>
        <v>RECHAZA Ho AL 1%</v>
      </c>
    </row>
    <row r="23" spans="8:16" ht="20.100000000000001" customHeight="1" thickTop="1" x14ac:dyDescent="0.25">
      <c r="H23" s="1572"/>
      <c r="I23" s="195" t="str">
        <f t="shared" si="10"/>
        <v>Dif. Log. ICAE</v>
      </c>
      <c r="J23" s="196" t="s">
        <v>39</v>
      </c>
      <c r="K23" s="197" t="str">
        <f t="shared" si="11"/>
        <v>Dif. Log. REGVU</v>
      </c>
      <c r="L23" s="1578">
        <f>L21+1</f>
        <v>6</v>
      </c>
      <c r="M23" s="1579">
        <f t="shared" ref="M23" si="14">M21-1</f>
        <v>308</v>
      </c>
      <c r="N23" s="198">
        <v>2.46224</v>
      </c>
      <c r="O23" s="203">
        <v>2.4400000000000002E-2</v>
      </c>
      <c r="P23" s="200" t="str">
        <f t="shared" si="0"/>
        <v>Rechaza Ho al 5%</v>
      </c>
    </row>
    <row r="24" spans="8:16" ht="20.100000000000001" customHeight="1" thickBot="1" x14ac:dyDescent="0.3">
      <c r="H24" s="1572"/>
      <c r="I24" s="189" t="str">
        <f t="shared" si="10"/>
        <v>Dif. Log. REGVU</v>
      </c>
      <c r="J24" s="190" t="s">
        <v>39</v>
      </c>
      <c r="K24" s="191" t="str">
        <f t="shared" si="11"/>
        <v>Dif. Log. ICAE</v>
      </c>
      <c r="L24" s="1575"/>
      <c r="M24" s="1577"/>
      <c r="N24" s="192">
        <v>2.4737499999999999</v>
      </c>
      <c r="O24" s="204">
        <v>2.3800000000000002E-2</v>
      </c>
      <c r="P24" s="205" t="str">
        <f t="shared" si="0"/>
        <v>Rechaza Ho al 5%</v>
      </c>
    </row>
    <row r="25" spans="8:16" ht="20.100000000000001" customHeight="1" thickTop="1" x14ac:dyDescent="0.25">
      <c r="H25" s="1572"/>
      <c r="I25" s="137" t="str">
        <f t="shared" si="10"/>
        <v>Dif. Log. ICAE</v>
      </c>
      <c r="J25" s="138" t="s">
        <v>39</v>
      </c>
      <c r="K25" s="139" t="str">
        <f t="shared" si="11"/>
        <v>Dif. Log. REGVU</v>
      </c>
      <c r="L25" s="1580">
        <v>7</v>
      </c>
      <c r="M25" s="1581">
        <v>592</v>
      </c>
      <c r="N25" s="140">
        <v>2.5439500000000002</v>
      </c>
      <c r="O25" s="154">
        <v>1.4800000000000001E-2</v>
      </c>
      <c r="P25" s="142" t="str">
        <f t="shared" si="0"/>
        <v>Rechaza Ho al 5%</v>
      </c>
    </row>
    <row r="26" spans="8:16" ht="20.100000000000001" customHeight="1" thickBot="1" x14ac:dyDescent="0.3">
      <c r="H26" s="1573"/>
      <c r="I26" s="132" t="str">
        <f t="shared" si="10"/>
        <v>Dif. Log. REGVU</v>
      </c>
      <c r="J26" s="133" t="s">
        <v>39</v>
      </c>
      <c r="K26" s="134" t="str">
        <f t="shared" si="11"/>
        <v>Dif. Log. ICAE</v>
      </c>
      <c r="L26" s="1582"/>
      <c r="M26" s="1583"/>
      <c r="N26" s="135">
        <v>1.95418</v>
      </c>
      <c r="O26" s="155">
        <v>6.1199999999999997E-2</v>
      </c>
      <c r="P26" s="156" t="str">
        <f t="shared" si="0"/>
        <v>no rechaza Ho</v>
      </c>
    </row>
    <row r="63" spans="1:15" ht="13.8" thickBot="1" x14ac:dyDescent="0.3"/>
    <row r="64" spans="1:15" ht="28.8" thickTop="1" thickBot="1" x14ac:dyDescent="0.3">
      <c r="A64" s="81" t="s">
        <v>69</v>
      </c>
      <c r="B64" s="95"/>
      <c r="C64" s="95"/>
      <c r="D64" s="95"/>
      <c r="E64" s="95"/>
      <c r="F64" s="95"/>
      <c r="G64" s="96"/>
      <c r="H64" s="82" t="s">
        <v>70</v>
      </c>
      <c r="I64" s="97"/>
      <c r="J64" s="97"/>
      <c r="K64" s="97"/>
      <c r="L64" s="97"/>
      <c r="M64" s="97"/>
      <c r="N64" s="97"/>
      <c r="O64" s="98"/>
    </row>
    <row r="65" spans="1:15" ht="53.4" thickBot="1" x14ac:dyDescent="0.3">
      <c r="A65" s="113" t="s">
        <v>67</v>
      </c>
      <c r="B65" s="99" t="s">
        <v>53</v>
      </c>
      <c r="C65" s="99" t="s">
        <v>50</v>
      </c>
      <c r="D65" s="83" t="s">
        <v>55</v>
      </c>
      <c r="E65" s="100" t="s">
        <v>51</v>
      </c>
      <c r="F65" s="99" t="s">
        <v>68</v>
      </c>
      <c r="G65" s="101" t="s">
        <v>37</v>
      </c>
      <c r="H65" s="114" t="s">
        <v>56</v>
      </c>
      <c r="I65" s="115" t="s">
        <v>44</v>
      </c>
      <c r="J65" s="115"/>
      <c r="K65" s="115"/>
      <c r="L65" s="116" t="s">
        <v>55</v>
      </c>
      <c r="M65" s="116" t="s">
        <v>45</v>
      </c>
      <c r="N65" s="116" t="s">
        <v>46</v>
      </c>
      <c r="O65" s="117" t="s">
        <v>37</v>
      </c>
    </row>
    <row r="66" spans="1:15" ht="22.35" customHeight="1" thickTop="1" thickBot="1" x14ac:dyDescent="0.3">
      <c r="A66" s="1570">
        <v>1</v>
      </c>
      <c r="B66" s="59" t="s">
        <v>25</v>
      </c>
      <c r="C66" s="59" t="s">
        <v>52</v>
      </c>
      <c r="D66" s="65">
        <v>102</v>
      </c>
      <c r="E66" s="60">
        <v>-2.4795919999999998</v>
      </c>
      <c r="F66" s="60">
        <v>0.33750000000000002</v>
      </c>
      <c r="G66" s="61" t="str">
        <f>IF(F66&lt;=1%,"RECHAZA Ho AL 1%",IF(F66&lt;=5%,"RECHAZA Ho AL 5%","no rechaza Ho"))</f>
        <v>no rechaza Ho</v>
      </c>
      <c r="H66" s="1566">
        <v>1</v>
      </c>
      <c r="I66" s="119" t="s">
        <v>38</v>
      </c>
      <c r="J66" s="120" t="s">
        <v>39</v>
      </c>
      <c r="K66" s="119" t="s">
        <v>40</v>
      </c>
      <c r="L66" s="121">
        <v>99</v>
      </c>
      <c r="M66" s="122">
        <v>3.5963400000000001</v>
      </c>
      <c r="N66" s="123">
        <v>1.6500000000000001E-2</v>
      </c>
      <c r="O66" s="124" t="str">
        <f t="shared" ref="O66:O67" si="15">IF(N66&lt;=1%,"RECHAZA Ho al 1%",IF(N66&lt;=5%,"RECHAZA Ho al 5%","no rechaza"))</f>
        <v>RECHAZA Ho al 5%</v>
      </c>
    </row>
    <row r="67" spans="1:15" ht="22.35" customHeight="1" thickTop="1" thickBot="1" x14ac:dyDescent="0.3">
      <c r="A67" s="1563"/>
      <c r="B67" s="80" t="str">
        <f>"Dif. "&amp;B66</f>
        <v>Dif. REGVN</v>
      </c>
      <c r="C67" s="80" t="s">
        <v>59</v>
      </c>
      <c r="D67" s="80">
        <v>102</v>
      </c>
      <c r="E67" s="80">
        <v>-5.4166590000000001</v>
      </c>
      <c r="F67" s="80">
        <v>0</v>
      </c>
      <c r="G67" s="80" t="str">
        <f>IF(F67&lt;=1%,"RECHAZA Ho AL 1%",IF(F67&lt;=5%,"Rechaza Ho al 5%","no rechaza Ho"))</f>
        <v>RECHAZA Ho AL 1%</v>
      </c>
      <c r="H67" s="1566"/>
      <c r="I67" s="125" t="str">
        <f>K66</f>
        <v>Dif. Log. REGVN</v>
      </c>
      <c r="J67" s="126" t="s">
        <v>39</v>
      </c>
      <c r="K67" s="125" t="str">
        <f>I66</f>
        <v>Dif. Log. PIB</v>
      </c>
      <c r="L67" s="125"/>
      <c r="M67" s="127">
        <v>3.0329000000000002</v>
      </c>
      <c r="N67" s="128">
        <v>3.32E-2</v>
      </c>
      <c r="O67" s="129" t="str">
        <f t="shared" si="15"/>
        <v>RECHAZA Ho al 5%</v>
      </c>
    </row>
    <row r="68" spans="1:15" ht="22.35" customHeight="1" thickTop="1" thickBot="1" x14ac:dyDescent="0.3">
      <c r="A68" s="1563"/>
      <c r="B68" s="62" t="str">
        <f>"Ln "&amp;B66</f>
        <v>Ln REGVN</v>
      </c>
      <c r="C68" s="62" t="s">
        <v>52</v>
      </c>
      <c r="D68" s="62">
        <v>102</v>
      </c>
      <c r="E68" s="63">
        <v>-2.4196710000000001</v>
      </c>
      <c r="F68" s="63">
        <v>0.3674</v>
      </c>
      <c r="G68" s="64" t="str">
        <f t="shared" ref="G68" si="16">IF(F68&lt;=1%,"RECHAZA Ho AL 1%",IF(F68&lt;=5%,"RECHAZA Ho AL 5%","no rechaza Ho"))</f>
        <v>no rechaza Ho</v>
      </c>
      <c r="H68" s="1566">
        <v>2</v>
      </c>
      <c r="I68" s="130" t="s">
        <v>38</v>
      </c>
      <c r="J68" s="131" t="s">
        <v>39</v>
      </c>
      <c r="K68" s="130" t="s">
        <v>41</v>
      </c>
      <c r="L68" s="102">
        <v>99</v>
      </c>
      <c r="M68" s="104">
        <v>0.94335000000000002</v>
      </c>
      <c r="N68" s="103">
        <v>0.42309999999999998</v>
      </c>
      <c r="O68" s="105" t="str">
        <f t="shared" ref="O68:O69" si="17">IF(N68&lt;=1%,"RECHAZA Ho al 1%",IF(N68&lt;=5%,"RECHAZA Ho al 5%","no rechaza"))</f>
        <v>no rechaza</v>
      </c>
    </row>
    <row r="69" spans="1:15" ht="22.35" customHeight="1" thickTop="1" thickBot="1" x14ac:dyDescent="0.3">
      <c r="A69" s="1563"/>
      <c r="B69" s="67" t="str">
        <f>"Dif. Ln "&amp;B66</f>
        <v>Dif. Ln REGVN</v>
      </c>
      <c r="C69" s="67" t="s">
        <v>54</v>
      </c>
      <c r="D69" s="67">
        <v>102</v>
      </c>
      <c r="E69" s="68">
        <v>-5.2178019999999998</v>
      </c>
      <c r="F69" s="68">
        <v>0</v>
      </c>
      <c r="G69" s="69" t="str">
        <f t="shared" ref="G69" si="18">IF(F69&lt;=1%,"RECHAZA Ho AL 1%",IF(F69&lt;=5%,"RECHAZA Ho AL 5%","no rechaza Ho"))</f>
        <v>RECHAZA Ho AL 1%</v>
      </c>
      <c r="H69" s="1566"/>
      <c r="I69" s="50" t="str">
        <f>K68</f>
        <v>Dif. Log. REGVU</v>
      </c>
      <c r="J69" s="118" t="s">
        <v>39</v>
      </c>
      <c r="K69" s="50" t="str">
        <f>I68</f>
        <v>Dif. Log. PIB</v>
      </c>
      <c r="L69" s="50"/>
      <c r="M69" s="54">
        <v>8.2770399999999995</v>
      </c>
      <c r="N69" s="51">
        <v>6.0000000000000002E-5</v>
      </c>
      <c r="O69" s="52" t="str">
        <f t="shared" si="17"/>
        <v>RECHAZA Ho al 1%</v>
      </c>
    </row>
    <row r="70" spans="1:15" ht="22.35" customHeight="1" thickTop="1" x14ac:dyDescent="0.25">
      <c r="A70" s="1562">
        <f>A66+1</f>
        <v>2</v>
      </c>
      <c r="B70" s="65" t="s">
        <v>26</v>
      </c>
      <c r="C70" s="65" t="s">
        <v>52</v>
      </c>
      <c r="D70" s="65">
        <v>102</v>
      </c>
      <c r="E70" s="66">
        <v>-2.9335650000000002</v>
      </c>
      <c r="F70" s="66">
        <v>0.15659999999999999</v>
      </c>
      <c r="G70" s="61" t="str">
        <f t="shared" ref="G70" si="19">IF(F70&lt;=1%,"RECHAZA Ho AL 1%",IF(F70&lt;=5%,"RECHAZA Ho AL 5%","no rechaza Ho"))</f>
        <v>no rechaza Ho</v>
      </c>
    </row>
    <row r="71" spans="1:15" ht="22.35" customHeight="1" x14ac:dyDescent="0.25">
      <c r="A71" s="1563"/>
      <c r="B71" s="80" t="str">
        <f>"Dif. "&amp;B70</f>
        <v>Dif. REGVU</v>
      </c>
      <c r="C71" s="80" t="s">
        <v>59</v>
      </c>
      <c r="D71" s="80">
        <v>100</v>
      </c>
      <c r="E71" s="80">
        <v>-7.2020239999999998</v>
      </c>
      <c r="F71" s="80">
        <v>0</v>
      </c>
      <c r="G71" s="80" t="str">
        <f>IF(F71&lt;=1%,"RECHAZA Ho AL 1%",IF(F71&lt;=5%,"Rechaza Ho al 5%","no rechaza Ho"))</f>
        <v>RECHAZA Ho AL 1%</v>
      </c>
    </row>
    <row r="72" spans="1:15" ht="22.35" customHeight="1" x14ac:dyDescent="0.25">
      <c r="A72" s="1563"/>
      <c r="B72" s="62" t="str">
        <f>"Ln "&amp;B70</f>
        <v>Ln REGVU</v>
      </c>
      <c r="C72" s="62" t="s">
        <v>52</v>
      </c>
      <c r="D72" s="62">
        <v>98</v>
      </c>
      <c r="E72" s="63">
        <v>-2.277164</v>
      </c>
      <c r="F72" s="63">
        <v>0.442</v>
      </c>
      <c r="G72" s="64" t="str">
        <f>IF(F72&lt;=1%,"RECHAZA Ho AL 1%",IF(F72&lt;=5%,"RECHAZA Ho AL 5%","no rechaza Ho"))</f>
        <v>no rechaza Ho</v>
      </c>
    </row>
    <row r="73" spans="1:15" ht="22.35" customHeight="1" thickBot="1" x14ac:dyDescent="0.3">
      <c r="A73" s="1564"/>
      <c r="B73" s="50" t="str">
        <f>"Dif. Ln "&amp;B70</f>
        <v>Dif. Ln REGVU</v>
      </c>
      <c r="C73" s="50" t="s">
        <v>54</v>
      </c>
      <c r="D73" s="50">
        <v>98</v>
      </c>
      <c r="E73" s="54">
        <v>-3.756157</v>
      </c>
      <c r="F73" s="54">
        <v>4.5999999999999999E-3</v>
      </c>
      <c r="G73" s="52" t="str">
        <f>IF(F73&lt;=1%,"RECHAZA Ho AL 1%",IF(F73&lt;=5%,"RECHAZA Ho AL 5%","no rechaza Ho"))</f>
        <v>RECHAZA Ho AL 1%</v>
      </c>
    </row>
    <row r="74" spans="1:15" ht="22.35" customHeight="1" thickTop="1" x14ac:dyDescent="0.25">
      <c r="A74" s="1562">
        <f>A70+1</f>
        <v>3</v>
      </c>
      <c r="B74" s="65" t="s">
        <v>42</v>
      </c>
      <c r="C74" s="65" t="s">
        <v>52</v>
      </c>
      <c r="D74" s="65">
        <v>101</v>
      </c>
      <c r="E74" s="66">
        <v>-2.2233640000000001</v>
      </c>
      <c r="F74" s="66">
        <v>0.4713</v>
      </c>
      <c r="G74" s="61" t="str">
        <f>IF(F74&lt;=1%,"RECHAZA Ho AL 1%",IF(F74&lt;=5%,"RECHAZA Ho AL 5%","no rechaza Ho"))</f>
        <v>no rechaza Ho</v>
      </c>
    </row>
    <row r="75" spans="1:15" ht="22.35" customHeight="1" x14ac:dyDescent="0.25">
      <c r="A75" s="1563"/>
      <c r="B75" s="80" t="str">
        <f>"Dif. "&amp;B74</f>
        <v>Dif. PIB</v>
      </c>
      <c r="C75" s="80" t="s">
        <v>59</v>
      </c>
      <c r="D75" s="80">
        <v>101</v>
      </c>
      <c r="E75" s="80">
        <v>-5.309806</v>
      </c>
      <c r="F75" s="80">
        <v>0</v>
      </c>
      <c r="G75" s="80" t="str">
        <f>IF(F75&lt;=1%,"RECHAZA Ho AL 1%",IF(F75&lt;=5%,"Rechaza Ho al 5%","no rechaza Ho"))</f>
        <v>RECHAZA Ho AL 1%</v>
      </c>
    </row>
    <row r="76" spans="1:15" ht="22.35" customHeight="1" x14ac:dyDescent="0.25">
      <c r="A76" s="1563"/>
      <c r="B76" s="62" t="str">
        <f>"Ln "&amp;B74</f>
        <v>Ln PIB</v>
      </c>
      <c r="C76" s="62" t="s">
        <v>52</v>
      </c>
      <c r="D76" s="62">
        <v>101</v>
      </c>
      <c r="E76" s="63">
        <v>-2.3614440000000001</v>
      </c>
      <c r="F76" s="63">
        <v>0.39729999999999999</v>
      </c>
      <c r="G76" s="64" t="str">
        <f>IF(F76&lt;=1%,"RECHAZA Ho AL 1%",IF(F76&lt;=5%,"RECHAZA Ho AL 5%","no rechaza Ho"))</f>
        <v>no rechaza Ho</v>
      </c>
    </row>
    <row r="77" spans="1:15" ht="22.35" customHeight="1" thickBot="1" x14ac:dyDescent="0.3">
      <c r="A77" s="1565"/>
      <c r="B77" s="50" t="str">
        <f>"Dif. Ln "&amp;B74</f>
        <v>Dif. Ln PIB</v>
      </c>
      <c r="C77" s="50" t="s">
        <v>54</v>
      </c>
      <c r="D77" s="50">
        <v>101</v>
      </c>
      <c r="E77" s="54">
        <v>-5.1005260000000003</v>
      </c>
      <c r="F77" s="54">
        <v>0</v>
      </c>
      <c r="G77" s="52" t="str">
        <f>IF(F77&lt;=1%,"RECHAZA Ho AL 1%",IF(F77&lt;=5%,"RECHAZA Ho AL 5%","no rechaza Ho"))</f>
        <v>RECHAZA Ho AL 1%</v>
      </c>
    </row>
    <row r="78" spans="1:15" ht="13.8" thickTop="1" x14ac:dyDescent="0.25"/>
  </sheetData>
  <mergeCells count="34">
    <mergeCell ref="L21:L22"/>
    <mergeCell ref="M21:M22"/>
    <mergeCell ref="L23:L24"/>
    <mergeCell ref="M23:M24"/>
    <mergeCell ref="L25:L26"/>
    <mergeCell ref="M25:M26"/>
    <mergeCell ref="L15:L16"/>
    <mergeCell ref="M15:M16"/>
    <mergeCell ref="L17:L18"/>
    <mergeCell ref="M17:M18"/>
    <mergeCell ref="L19:L20"/>
    <mergeCell ref="M19:M20"/>
    <mergeCell ref="L9:L10"/>
    <mergeCell ref="M9:M10"/>
    <mergeCell ref="L11:L12"/>
    <mergeCell ref="M11:M12"/>
    <mergeCell ref="L13:L14"/>
    <mergeCell ref="M13:M14"/>
    <mergeCell ref="L3:L4"/>
    <mergeCell ref="M3:M4"/>
    <mergeCell ref="L5:L6"/>
    <mergeCell ref="M5:M6"/>
    <mergeCell ref="L7:L8"/>
    <mergeCell ref="M7:M8"/>
    <mergeCell ref="A70:A73"/>
    <mergeCell ref="A74:A77"/>
    <mergeCell ref="H66:H67"/>
    <mergeCell ref="H68:H69"/>
    <mergeCell ref="A3:A6"/>
    <mergeCell ref="A7:A10"/>
    <mergeCell ref="A11:A14"/>
    <mergeCell ref="A66:A69"/>
    <mergeCell ref="H3:H14"/>
    <mergeCell ref="H15:H26"/>
  </mergeCells>
  <conditionalFormatting sqref="F3 F5:F7 F9:F11 F13:F14 F66 F68:F70 F72:F74 F76:F77">
    <cfRule type="cellIs" dxfId="7" priority="33" stopIfTrue="1" operator="lessThanOrEqual">
      <formula>0.01</formula>
    </cfRule>
    <cfRule type="cellIs" dxfId="6" priority="34" stopIfTrue="1" operator="lessThanOrEqual">
      <formula>0.05</formula>
    </cfRule>
  </conditionalFormatting>
  <conditionalFormatting sqref="N66:N69">
    <cfRule type="cellIs" dxfId="5" priority="27" stopIfTrue="1" operator="lessThanOrEqual">
      <formula>0.01</formula>
    </cfRule>
    <cfRule type="cellIs" dxfId="4" priority="28" stopIfTrue="1" operator="lessThanOrEqual">
      <formula>0.05</formula>
    </cfRule>
  </conditionalFormatting>
  <conditionalFormatting sqref="O3:O26">
    <cfRule type="cellIs" dxfId="3" priority="23" stopIfTrue="1" operator="lessThanOrEqual">
      <formula>0.01</formula>
    </cfRule>
    <cfRule type="cellIs" dxfId="2" priority="24" stopIfTrue="1" operator="between">
      <formula>0.01</formula>
      <formula>0.05</formula>
    </cfRule>
  </conditionalFormatting>
  <conditionalFormatting sqref="P3:P26">
    <cfRule type="cellIs" dxfId="1" priority="1" stopIfTrue="1" operator="lessThanOrEqual">
      <formula>0.01</formula>
    </cfRule>
    <cfRule type="cellIs" dxfId="0" priority="2" stopIfTrue="1" operator="between">
      <formula>"""&gt;1%"""</formula>
      <formula>"""&lt;=5%"""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E84F-9E35-477D-ABC2-79835F72A8B1}">
  <sheetPr codeName="Hoja28">
    <tabColor theme="1"/>
  </sheetPr>
  <dimension ref="A1:P150"/>
  <sheetViews>
    <sheetView workbookViewId="0"/>
  </sheetViews>
  <sheetFormatPr baseColWidth="10" defaultColWidth="11.5546875" defaultRowHeight="13.2" x14ac:dyDescent="0.25"/>
  <cols>
    <col min="1" max="1" width="26.109375" style="45" customWidth="1"/>
    <col min="2" max="2" width="12.109375" style="45" bestFit="1" customWidth="1"/>
    <col min="3" max="3" width="14.88671875" style="45" customWidth="1"/>
    <col min="4" max="4" width="10.109375" style="45" customWidth="1"/>
    <col min="5" max="5" width="8.88671875" style="45" customWidth="1"/>
    <col min="6" max="15" width="11.5546875" style="45"/>
    <col min="16" max="16" width="10.5546875" style="45" customWidth="1"/>
    <col min="17" max="16384" width="11.5546875" style="45"/>
  </cols>
  <sheetData>
    <row r="1" spans="1:16" ht="36" customHeight="1" thickTop="1" x14ac:dyDescent="0.25">
      <c r="A1" s="249" t="s">
        <v>119</v>
      </c>
      <c r="B1" s="250"/>
      <c r="C1" s="250"/>
      <c r="D1" s="250"/>
      <c r="E1" s="251"/>
      <c r="F1" s="1584" t="s">
        <v>129</v>
      </c>
      <c r="G1" s="1585"/>
      <c r="H1" s="1585"/>
      <c r="I1" s="1585"/>
      <c r="J1" s="1585"/>
      <c r="K1" s="1585"/>
      <c r="L1" s="1586"/>
    </row>
    <row r="2" spans="1:16" ht="13.8" thickBot="1" x14ac:dyDescent="0.3">
      <c r="A2" s="1590" t="s">
        <v>175</v>
      </c>
      <c r="B2" s="1591"/>
      <c r="C2" s="1591"/>
      <c r="D2" s="1591"/>
      <c r="E2" s="1592"/>
      <c r="F2" s="1587"/>
      <c r="G2" s="1588"/>
      <c r="H2" s="1588"/>
      <c r="I2" s="1588"/>
      <c r="J2" s="1588"/>
      <c r="K2" s="1588"/>
      <c r="L2" s="1589"/>
    </row>
    <row r="3" spans="1:16" ht="13.8" thickBot="1" x14ac:dyDescent="0.3">
      <c r="A3" s="337" t="s">
        <v>109</v>
      </c>
      <c r="B3" s="338" t="s">
        <v>110</v>
      </c>
      <c r="C3" s="239" t="s">
        <v>111</v>
      </c>
      <c r="D3" s="339" t="s">
        <v>51</v>
      </c>
      <c r="E3" s="340" t="s">
        <v>87</v>
      </c>
    </row>
    <row r="4" spans="1:16" ht="13.8" thickTop="1" x14ac:dyDescent="0.25">
      <c r="A4" s="275" t="s">
        <v>100</v>
      </c>
      <c r="B4" s="298">
        <v>8.94E-3</v>
      </c>
      <c r="C4" s="298">
        <v>2.5673000000000001E-2</v>
      </c>
      <c r="D4" s="298">
        <v>0.34822199999999998</v>
      </c>
      <c r="E4" s="299">
        <v>0.72789999999999999</v>
      </c>
    </row>
    <row r="5" spans="1:16" x14ac:dyDescent="0.25">
      <c r="A5" s="300" t="s">
        <v>101</v>
      </c>
      <c r="B5" s="301">
        <v>0.50192599999999998</v>
      </c>
      <c r="C5" s="301">
        <v>3.3126999999999997E-2</v>
      </c>
      <c r="D5" s="301">
        <v>15.15156</v>
      </c>
      <c r="E5" s="302">
        <v>0</v>
      </c>
    </row>
    <row r="6" spans="1:16" x14ac:dyDescent="0.25">
      <c r="A6" s="300" t="s">
        <v>120</v>
      </c>
      <c r="B6" s="301">
        <v>2.4691320000000001</v>
      </c>
      <c r="C6" s="301">
        <v>0.10166500000000001</v>
      </c>
      <c r="D6" s="301">
        <v>24.286989999999999</v>
      </c>
      <c r="E6" s="302">
        <v>0</v>
      </c>
    </row>
    <row r="7" spans="1:16" ht="13.8" thickBot="1" x14ac:dyDescent="0.3">
      <c r="A7" s="254"/>
      <c r="B7" s="255"/>
      <c r="C7" s="255"/>
      <c r="D7" s="255"/>
      <c r="E7" s="256"/>
    </row>
    <row r="8" spans="1:16" ht="14.4" thickTop="1" thickBot="1" x14ac:dyDescent="0.3">
      <c r="A8" s="257" t="s">
        <v>112</v>
      </c>
      <c r="B8" s="258"/>
      <c r="C8" s="259"/>
      <c r="D8" s="258"/>
      <c r="E8" s="260"/>
    </row>
    <row r="9" spans="1:16" ht="14.4" thickTop="1" thickBot="1" x14ac:dyDescent="0.3">
      <c r="A9" s="261" t="s">
        <v>113</v>
      </c>
      <c r="B9" s="262" t="s">
        <v>114</v>
      </c>
      <c r="C9" s="263" t="s">
        <v>91</v>
      </c>
      <c r="D9" s="264" t="s">
        <v>92</v>
      </c>
      <c r="E9" s="265" t="s">
        <v>93</v>
      </c>
      <c r="P9" s="45" t="str">
        <f>[1]OUTM!$C$6</f>
        <v>Índice Base 2004=100</v>
      </c>
    </row>
    <row r="10" spans="1:16" ht="13.8" thickTop="1" x14ac:dyDescent="0.25">
      <c r="A10" s="266" t="s">
        <v>94</v>
      </c>
      <c r="B10" s="267">
        <v>4.8538620000000003</v>
      </c>
      <c r="C10" s="424">
        <v>0.1</v>
      </c>
      <c r="D10" s="425">
        <v>2.63</v>
      </c>
      <c r="E10" s="426">
        <v>3.35</v>
      </c>
    </row>
    <row r="11" spans="1:16" x14ac:dyDescent="0.25">
      <c r="A11" s="266" t="s">
        <v>95</v>
      </c>
      <c r="B11" s="268">
        <v>2</v>
      </c>
      <c r="C11" s="427">
        <v>0.05</v>
      </c>
      <c r="D11" s="428">
        <v>3.1</v>
      </c>
      <c r="E11" s="429">
        <v>3.87</v>
      </c>
    </row>
    <row r="12" spans="1:16" x14ac:dyDescent="0.25">
      <c r="A12" s="266"/>
      <c r="B12" s="268"/>
      <c r="C12" s="410">
        <v>2.5000000000000001E-2</v>
      </c>
      <c r="D12" s="411">
        <v>3.55</v>
      </c>
      <c r="E12" s="412">
        <v>4.38</v>
      </c>
    </row>
    <row r="13" spans="1:16" ht="13.8" thickBot="1" x14ac:dyDescent="0.3">
      <c r="A13" s="313" t="s">
        <v>96</v>
      </c>
      <c r="B13" s="336">
        <v>338</v>
      </c>
      <c r="C13" s="413">
        <v>0.01</v>
      </c>
      <c r="D13" s="414">
        <v>4.13</v>
      </c>
      <c r="E13" s="415">
        <v>5</v>
      </c>
    </row>
    <row r="14" spans="1:16" ht="14.4" thickTop="1" thickBot="1" x14ac:dyDescent="0.3">
      <c r="A14" s="252" t="s">
        <v>115</v>
      </c>
      <c r="B14" s="262" t="s">
        <v>114</v>
      </c>
      <c r="C14" s="263" t="s">
        <v>91</v>
      </c>
      <c r="D14" s="264" t="s">
        <v>92</v>
      </c>
      <c r="E14" s="265" t="s">
        <v>93</v>
      </c>
    </row>
    <row r="15" spans="1:16" ht="13.8" thickTop="1" x14ac:dyDescent="0.25">
      <c r="A15" s="253" t="s">
        <v>116</v>
      </c>
      <c r="B15" s="303"/>
      <c r="C15" s="310"/>
      <c r="D15" s="311"/>
      <c r="E15" s="312"/>
    </row>
    <row r="16" spans="1:16" x14ac:dyDescent="0.25">
      <c r="A16" s="270"/>
      <c r="B16" s="304"/>
      <c r="C16" s="305"/>
      <c r="D16" s="306"/>
      <c r="E16" s="307"/>
    </row>
    <row r="17" spans="1:5" x14ac:dyDescent="0.25">
      <c r="A17" s="270"/>
      <c r="B17" s="304"/>
      <c r="C17" s="305"/>
      <c r="D17" s="306"/>
      <c r="E17" s="307"/>
    </row>
    <row r="18" spans="1:5" ht="13.8" thickBot="1" x14ac:dyDescent="0.3">
      <c r="A18" s="274"/>
      <c r="B18" s="341"/>
      <c r="C18" s="342"/>
      <c r="D18" s="308"/>
      <c r="E18" s="309"/>
    </row>
    <row r="19" spans="1:5" ht="13.8" thickBot="1" x14ac:dyDescent="0.3">
      <c r="A19" s="343" t="s">
        <v>102</v>
      </c>
      <c r="B19" s="344"/>
      <c r="C19" s="345"/>
      <c r="D19" s="346"/>
      <c r="E19" s="347"/>
    </row>
    <row r="20" spans="1:5" ht="14.4" thickTop="1" thickBot="1" x14ac:dyDescent="0.3">
      <c r="A20" s="238" t="s">
        <v>130</v>
      </c>
      <c r="B20" s="355" t="s">
        <v>131</v>
      </c>
      <c r="C20" s="358" t="s">
        <v>111</v>
      </c>
      <c r="D20" s="348" t="s">
        <v>132</v>
      </c>
      <c r="E20" s="349" t="s">
        <v>68</v>
      </c>
    </row>
    <row r="21" spans="1:5" ht="13.8" thickTop="1" x14ac:dyDescent="0.25">
      <c r="A21" s="300" t="s">
        <v>133</v>
      </c>
      <c r="B21" s="356">
        <v>0.78707499999999997</v>
      </c>
      <c r="C21" s="350">
        <v>3.3619000000000003E-2</v>
      </c>
      <c r="D21" s="350">
        <v>23.411840000000002</v>
      </c>
      <c r="E21" s="351">
        <v>0</v>
      </c>
    </row>
    <row r="22" spans="1:5" x14ac:dyDescent="0.25">
      <c r="A22" s="300" t="s">
        <v>136</v>
      </c>
      <c r="B22" s="356">
        <v>2.8108999999999999E-2</v>
      </c>
      <c r="C22" s="350">
        <v>5.2119999999999996E-3</v>
      </c>
      <c r="D22" s="350">
        <v>5.3927310000000004</v>
      </c>
      <c r="E22" s="351">
        <v>0</v>
      </c>
    </row>
    <row r="23" spans="1:5" x14ac:dyDescent="0.25">
      <c r="A23" s="300" t="s">
        <v>137</v>
      </c>
      <c r="B23" s="356">
        <v>-2.4001999999999999E-2</v>
      </c>
      <c r="C23" s="350">
        <v>6.8269999999999997E-3</v>
      </c>
      <c r="D23" s="350">
        <v>-3.515978</v>
      </c>
      <c r="E23" s="351">
        <v>5.0000000000000001E-4</v>
      </c>
    </row>
    <row r="24" spans="1:5" x14ac:dyDescent="0.25">
      <c r="A24" s="300" t="s">
        <v>151</v>
      </c>
      <c r="B24" s="356">
        <v>1.3194000000000001E-2</v>
      </c>
      <c r="C24" s="350">
        <v>5.1599999999999997E-3</v>
      </c>
      <c r="D24" s="350">
        <v>2.5569280000000001</v>
      </c>
      <c r="E24" s="351">
        <v>1.0999999999999999E-2</v>
      </c>
    </row>
    <row r="25" spans="1:5" x14ac:dyDescent="0.25">
      <c r="A25" s="300" t="s">
        <v>138</v>
      </c>
      <c r="B25" s="356">
        <v>4.4838000000000003E-2</v>
      </c>
      <c r="C25" s="350">
        <v>7.4640000000000001E-3</v>
      </c>
      <c r="D25" s="350">
        <v>6.0071070000000004</v>
      </c>
      <c r="E25" s="351">
        <v>0</v>
      </c>
    </row>
    <row r="26" spans="1:5" x14ac:dyDescent="0.25">
      <c r="A26" s="300" t="s">
        <v>139</v>
      </c>
      <c r="B26" s="356">
        <v>-2.2197000000000001E-2</v>
      </c>
      <c r="C26" s="350">
        <v>1.2763E-2</v>
      </c>
      <c r="D26" s="350">
        <v>-1.7391350000000001</v>
      </c>
      <c r="E26" s="351">
        <v>8.3000000000000004E-2</v>
      </c>
    </row>
    <row r="27" spans="1:5" x14ac:dyDescent="0.25">
      <c r="A27" s="432" t="s">
        <v>140</v>
      </c>
      <c r="B27" s="433">
        <v>2.5871999999999999E-2</v>
      </c>
      <c r="C27" s="434">
        <v>1.7044E-2</v>
      </c>
      <c r="D27" s="434">
        <v>1.5179100000000001</v>
      </c>
      <c r="E27" s="435">
        <v>0.13</v>
      </c>
    </row>
    <row r="28" spans="1:5" x14ac:dyDescent="0.25">
      <c r="A28" s="432" t="s">
        <v>141</v>
      </c>
      <c r="B28" s="433">
        <v>-3.4601E-2</v>
      </c>
      <c r="C28" s="434">
        <v>2.0903000000000001E-2</v>
      </c>
      <c r="D28" s="434">
        <v>-1.655313</v>
      </c>
      <c r="E28" s="435">
        <v>9.8799999999999999E-2</v>
      </c>
    </row>
    <row r="29" spans="1:5" x14ac:dyDescent="0.25">
      <c r="A29" s="432" t="s">
        <v>142</v>
      </c>
      <c r="B29" s="433">
        <v>2.1590999999999999E-2</v>
      </c>
      <c r="C29" s="434">
        <v>2.2807999999999998E-2</v>
      </c>
      <c r="D29" s="434">
        <v>0.94665900000000003</v>
      </c>
      <c r="E29" s="435">
        <v>0.34449999999999997</v>
      </c>
    </row>
    <row r="30" spans="1:5" x14ac:dyDescent="0.25">
      <c r="A30" s="432" t="s">
        <v>143</v>
      </c>
      <c r="B30" s="433">
        <v>-2.6738999999999999E-2</v>
      </c>
      <c r="C30" s="434">
        <v>2.2856000000000001E-2</v>
      </c>
      <c r="D30" s="434">
        <v>-1.169905</v>
      </c>
      <c r="E30" s="435">
        <v>0.2429</v>
      </c>
    </row>
    <row r="31" spans="1:5" x14ac:dyDescent="0.25">
      <c r="A31" s="432" t="s">
        <v>144</v>
      </c>
      <c r="B31" s="433">
        <v>1.0045999999999999E-2</v>
      </c>
      <c r="C31" s="434">
        <v>2.0749E-2</v>
      </c>
      <c r="D31" s="434">
        <v>0.48414299999999999</v>
      </c>
      <c r="E31" s="435">
        <v>0.62860000000000005</v>
      </c>
    </row>
    <row r="32" spans="1:5" x14ac:dyDescent="0.25">
      <c r="A32" s="432" t="s">
        <v>145</v>
      </c>
      <c r="B32" s="433">
        <v>-1.9106999999999999E-2</v>
      </c>
      <c r="C32" s="434">
        <v>1.6714E-2</v>
      </c>
      <c r="D32" s="434">
        <v>-1.1431690000000001</v>
      </c>
      <c r="E32" s="435">
        <v>0.25380000000000003</v>
      </c>
    </row>
    <row r="33" spans="1:12" x14ac:dyDescent="0.25">
      <c r="A33" s="432" t="s">
        <v>146</v>
      </c>
      <c r="B33" s="433">
        <v>1.8245999999999998E-2</v>
      </c>
      <c r="C33" s="434">
        <v>1.1866E-2</v>
      </c>
      <c r="D33" s="434">
        <v>1.5377350000000001</v>
      </c>
      <c r="E33" s="435">
        <v>0.12509999999999999</v>
      </c>
    </row>
    <row r="34" spans="1:12" x14ac:dyDescent="0.25">
      <c r="A34" s="432" t="s">
        <v>147</v>
      </c>
      <c r="B34" s="433">
        <v>-2.1218999999999998E-2</v>
      </c>
      <c r="C34" s="434">
        <v>7.1980000000000004E-3</v>
      </c>
      <c r="D34" s="434">
        <v>-2.9480140000000001</v>
      </c>
      <c r="E34" s="435">
        <v>3.3999999999999998E-3</v>
      </c>
    </row>
    <row r="35" spans="1:12" x14ac:dyDescent="0.25">
      <c r="A35" s="300" t="s">
        <v>148</v>
      </c>
      <c r="B35" s="356">
        <v>-1.7618999999999999E-2</v>
      </c>
      <c r="C35" s="350">
        <v>3.98E-3</v>
      </c>
      <c r="D35" s="350">
        <v>-4.4269030000000003</v>
      </c>
      <c r="E35" s="351">
        <v>0</v>
      </c>
    </row>
    <row r="36" spans="1:12" x14ac:dyDescent="0.25">
      <c r="A36" s="360"/>
      <c r="B36" s="361"/>
      <c r="C36" s="362"/>
      <c r="D36" s="362"/>
      <c r="E36" s="363"/>
    </row>
    <row r="37" spans="1:12" x14ac:dyDescent="0.25">
      <c r="A37" s="360" t="str">
        <f>A35</f>
        <v>CointEq(-1)*</v>
      </c>
      <c r="B37" s="364">
        <f t="shared" ref="B37:E37" si="0">B35</f>
        <v>-1.7618999999999999E-2</v>
      </c>
      <c r="C37" s="362">
        <f t="shared" si="0"/>
        <v>3.98E-3</v>
      </c>
      <c r="D37" s="362">
        <f t="shared" si="0"/>
        <v>-4.4269030000000003</v>
      </c>
      <c r="E37" s="363">
        <f t="shared" si="0"/>
        <v>0</v>
      </c>
    </row>
    <row r="38" spans="1:12" ht="13.8" thickBot="1" x14ac:dyDescent="0.3">
      <c r="A38" s="352"/>
      <c r="B38" s="357"/>
      <c r="C38" s="359"/>
      <c r="D38" s="353"/>
      <c r="E38" s="354"/>
    </row>
    <row r="39" spans="1:12" ht="14.4" thickTop="1" thickBot="1" x14ac:dyDescent="0.3">
      <c r="A39" s="252" t="s">
        <v>99</v>
      </c>
      <c r="B39" s="262" t="s">
        <v>90</v>
      </c>
      <c r="C39" s="263" t="s">
        <v>91</v>
      </c>
      <c r="D39" s="264" t="s">
        <v>92</v>
      </c>
      <c r="E39" s="265" t="s">
        <v>93</v>
      </c>
    </row>
    <row r="40" spans="1:12" ht="13.8" thickTop="1" x14ac:dyDescent="0.25">
      <c r="A40" s="276" t="s">
        <v>117</v>
      </c>
      <c r="B40" s="277">
        <f>D37</f>
        <v>-4.4269030000000003</v>
      </c>
      <c r="C40" s="269"/>
      <c r="D40" s="272"/>
      <c r="E40" s="273"/>
    </row>
    <row r="41" spans="1:12" x14ac:dyDescent="0.25">
      <c r="A41" s="276"/>
      <c r="B41" s="277"/>
      <c r="C41" s="269"/>
      <c r="D41" s="272"/>
      <c r="E41" s="273"/>
    </row>
    <row r="42" spans="1:12" x14ac:dyDescent="0.25">
      <c r="A42" s="270"/>
      <c r="B42" s="271"/>
      <c r="C42" s="269"/>
      <c r="D42" s="272"/>
      <c r="E42" s="273"/>
    </row>
    <row r="43" spans="1:12" ht="13.8" thickBot="1" x14ac:dyDescent="0.3">
      <c r="A43" s="278"/>
      <c r="B43" s="279"/>
      <c r="C43" s="280"/>
      <c r="D43" s="281"/>
      <c r="E43" s="282"/>
    </row>
    <row r="44" spans="1:12" ht="14.4" thickTop="1" thickBot="1" x14ac:dyDescent="0.3">
      <c r="A44" s="365"/>
      <c r="B44" s="365"/>
      <c r="C44" s="366"/>
      <c r="D44" s="367"/>
      <c r="E44" s="367"/>
    </row>
    <row r="45" spans="1:12" ht="30" customHeight="1" thickTop="1" x14ac:dyDescent="0.25">
      <c r="A45" s="285" t="s">
        <v>149</v>
      </c>
      <c r="B45" s="286"/>
      <c r="C45" s="286"/>
      <c r="D45" s="286"/>
      <c r="E45" s="287"/>
      <c r="F45" s="1584" t="s">
        <v>129</v>
      </c>
      <c r="G45" s="1585"/>
      <c r="H45" s="1585"/>
      <c r="I45" s="1585"/>
      <c r="J45" s="1585"/>
      <c r="K45" s="1585"/>
      <c r="L45" s="1586"/>
    </row>
    <row r="46" spans="1:12" ht="14.1" customHeight="1" thickBot="1" x14ac:dyDescent="0.3">
      <c r="A46" s="1590" t="s">
        <v>175</v>
      </c>
      <c r="B46" s="1591"/>
      <c r="C46" s="1591"/>
      <c r="D46" s="1591"/>
      <c r="E46" s="1592"/>
      <c r="F46" s="1587"/>
      <c r="G46" s="1588"/>
      <c r="H46" s="1588"/>
      <c r="I46" s="1588"/>
      <c r="J46" s="1588"/>
      <c r="K46" s="1588"/>
      <c r="L46" s="1589"/>
    </row>
    <row r="47" spans="1:12" ht="13.8" thickBot="1" x14ac:dyDescent="0.3">
      <c r="A47" s="379" t="s">
        <v>83</v>
      </c>
      <c r="B47" s="380" t="s">
        <v>84</v>
      </c>
      <c r="C47" s="380" t="s">
        <v>85</v>
      </c>
      <c r="D47" s="380" t="s">
        <v>86</v>
      </c>
      <c r="E47" s="381" t="s">
        <v>87</v>
      </c>
    </row>
    <row r="48" spans="1:12" ht="13.8" thickTop="1" x14ac:dyDescent="0.25">
      <c r="A48" s="213" t="s">
        <v>98</v>
      </c>
      <c r="B48" s="214">
        <v>2.3363390000000002</v>
      </c>
      <c r="C48" s="214">
        <v>0.21230099999999999</v>
      </c>
      <c r="D48" s="214">
        <v>11.00483</v>
      </c>
      <c r="E48" s="215">
        <v>0</v>
      </c>
    </row>
    <row r="49" spans="1:5" x14ac:dyDescent="0.25">
      <c r="A49" s="216" t="s">
        <v>150</v>
      </c>
      <c r="B49" s="217">
        <v>-0.68707700000000005</v>
      </c>
      <c r="C49" s="217">
        <v>0.135243</v>
      </c>
      <c r="D49" s="217">
        <v>-5.0803029999999998</v>
      </c>
      <c r="E49" s="218">
        <v>0</v>
      </c>
    </row>
    <row r="50" spans="1:5" x14ac:dyDescent="0.25">
      <c r="A50" s="314" t="s">
        <v>120</v>
      </c>
      <c r="B50" s="315">
        <v>-4.0077360000000004</v>
      </c>
      <c r="C50" s="315">
        <v>1.2592429999999999</v>
      </c>
      <c r="D50" s="315">
        <v>-3.1826560000000002</v>
      </c>
      <c r="E50" s="316">
        <v>1.6000000000000001E-3</v>
      </c>
    </row>
    <row r="51" spans="1:5" ht="13.8" thickBot="1" x14ac:dyDescent="0.3">
      <c r="A51" s="314"/>
      <c r="B51" s="315"/>
      <c r="C51" s="315"/>
      <c r="D51" s="315"/>
      <c r="E51" s="316"/>
    </row>
    <row r="52" spans="1:5" ht="14.4" thickTop="1" thickBot="1" x14ac:dyDescent="0.3">
      <c r="A52" s="234" t="s">
        <v>88</v>
      </c>
      <c r="B52" s="235"/>
      <c r="C52" s="236"/>
      <c r="D52" s="235"/>
      <c r="E52" s="237"/>
    </row>
    <row r="53" spans="1:5" ht="14.4" thickTop="1" thickBot="1" x14ac:dyDescent="0.3">
      <c r="A53" s="440" t="s">
        <v>89</v>
      </c>
      <c r="B53" s="291" t="s">
        <v>90</v>
      </c>
      <c r="C53" s="292" t="s">
        <v>91</v>
      </c>
      <c r="D53" s="222" t="s">
        <v>92</v>
      </c>
      <c r="E53" s="223" t="s">
        <v>93</v>
      </c>
    </row>
    <row r="54" spans="1:5" ht="13.8" thickTop="1" x14ac:dyDescent="0.25">
      <c r="A54" s="213" t="s">
        <v>94</v>
      </c>
      <c r="B54" s="436">
        <v>3.4736159999999998</v>
      </c>
      <c r="C54" s="437">
        <v>0.1</v>
      </c>
      <c r="D54" s="438">
        <v>2.63</v>
      </c>
      <c r="E54" s="439">
        <v>3.35</v>
      </c>
    </row>
    <row r="55" spans="1:5" x14ac:dyDescent="0.25">
      <c r="A55" s="216" t="s">
        <v>95</v>
      </c>
      <c r="B55" s="290">
        <v>2</v>
      </c>
      <c r="C55" s="416">
        <v>0.05</v>
      </c>
      <c r="D55" s="417">
        <v>3.1</v>
      </c>
      <c r="E55" s="418">
        <v>3.87</v>
      </c>
    </row>
    <row r="56" spans="1:5" x14ac:dyDescent="0.25">
      <c r="A56" s="216"/>
      <c r="B56" s="290"/>
      <c r="C56" s="416">
        <v>2.5000000000000001E-2</v>
      </c>
      <c r="D56" s="417">
        <v>3.55</v>
      </c>
      <c r="E56" s="418">
        <v>4.38</v>
      </c>
    </row>
    <row r="57" spans="1:5" ht="13.8" thickBot="1" x14ac:dyDescent="0.3">
      <c r="A57" s="216" t="s">
        <v>96</v>
      </c>
      <c r="B57" s="422">
        <v>337</v>
      </c>
      <c r="C57" s="419">
        <v>0.01</v>
      </c>
      <c r="D57" s="420">
        <v>4.13</v>
      </c>
      <c r="E57" s="421">
        <v>5</v>
      </c>
    </row>
    <row r="58" spans="1:5" ht="14.4" thickTop="1" thickBot="1" x14ac:dyDescent="0.3">
      <c r="A58" s="221" t="s">
        <v>172</v>
      </c>
      <c r="B58" s="291" t="s">
        <v>90</v>
      </c>
      <c r="C58" s="292" t="s">
        <v>91</v>
      </c>
      <c r="D58" s="222" t="s">
        <v>92</v>
      </c>
      <c r="E58" s="223" t="s">
        <v>93</v>
      </c>
    </row>
    <row r="59" spans="1:5" ht="13.8" thickTop="1" x14ac:dyDescent="0.25">
      <c r="A59" s="213" t="s">
        <v>97</v>
      </c>
      <c r="B59" s="293"/>
      <c r="C59" s="317"/>
      <c r="D59" s="318"/>
      <c r="E59" s="319"/>
    </row>
    <row r="60" spans="1:5" x14ac:dyDescent="0.25">
      <c r="A60" s="225"/>
      <c r="B60" s="294"/>
      <c r="C60" s="289"/>
      <c r="D60" s="283"/>
      <c r="E60" s="284"/>
    </row>
    <row r="61" spans="1:5" x14ac:dyDescent="0.25">
      <c r="A61" s="225"/>
      <c r="B61" s="294"/>
      <c r="C61" s="289"/>
      <c r="D61" s="283"/>
      <c r="E61" s="284"/>
    </row>
    <row r="62" spans="1:5" ht="13.8" thickBot="1" x14ac:dyDescent="0.3">
      <c r="A62" s="288"/>
      <c r="B62" s="295"/>
      <c r="C62" s="320"/>
      <c r="D62" s="321"/>
      <c r="E62" s="322"/>
    </row>
    <row r="63" spans="1:5" ht="14.4" thickTop="1" thickBot="1" x14ac:dyDescent="0.3">
      <c r="A63" s="343" t="s">
        <v>102</v>
      </c>
      <c r="B63" s="344"/>
      <c r="C63" s="345"/>
      <c r="D63" s="346"/>
      <c r="E63" s="347"/>
    </row>
    <row r="64" spans="1:5" ht="14.4" thickTop="1" thickBot="1" x14ac:dyDescent="0.3">
      <c r="A64" s="238" t="s">
        <v>130</v>
      </c>
      <c r="B64" s="355" t="s">
        <v>131</v>
      </c>
      <c r="C64" s="358" t="s">
        <v>111</v>
      </c>
      <c r="D64" s="348" t="s">
        <v>132</v>
      </c>
      <c r="E64" s="349" t="s">
        <v>68</v>
      </c>
    </row>
    <row r="65" spans="1:5" ht="13.8" thickTop="1" x14ac:dyDescent="0.25">
      <c r="A65" s="245" t="s">
        <v>137</v>
      </c>
      <c r="B65" s="373">
        <v>1.412072</v>
      </c>
      <c r="C65" s="374">
        <v>5.4130999999999999E-2</v>
      </c>
      <c r="D65" s="374">
        <v>26.086320000000001</v>
      </c>
      <c r="E65" s="377">
        <v>0</v>
      </c>
    </row>
    <row r="66" spans="1:5" x14ac:dyDescent="0.25">
      <c r="A66" s="245" t="s">
        <v>151</v>
      </c>
      <c r="B66" s="373">
        <v>-1.705595</v>
      </c>
      <c r="C66" s="374">
        <v>9.4150999999999999E-2</v>
      </c>
      <c r="D66" s="374">
        <v>-18.115549999999999</v>
      </c>
      <c r="E66" s="377">
        <v>0</v>
      </c>
    </row>
    <row r="67" spans="1:5" x14ac:dyDescent="0.25">
      <c r="A67" s="245" t="s">
        <v>152</v>
      </c>
      <c r="B67" s="373">
        <v>1.791086</v>
      </c>
      <c r="C67" s="374">
        <v>0.13098199999999999</v>
      </c>
      <c r="D67" s="374">
        <v>13.67426</v>
      </c>
      <c r="E67" s="377">
        <v>0</v>
      </c>
    </row>
    <row r="68" spans="1:5" x14ac:dyDescent="0.25">
      <c r="A68" s="245" t="s">
        <v>153</v>
      </c>
      <c r="B68" s="373">
        <v>-1.7201500000000001</v>
      </c>
      <c r="C68" s="374">
        <v>0.15790999999999999</v>
      </c>
      <c r="D68" s="374">
        <v>-10.893219999999999</v>
      </c>
      <c r="E68" s="377">
        <v>0</v>
      </c>
    </row>
    <row r="69" spans="1:5" x14ac:dyDescent="0.25">
      <c r="A69" s="245" t="s">
        <v>154</v>
      </c>
      <c r="B69" s="373">
        <v>1.4680500000000001</v>
      </c>
      <c r="C69" s="374">
        <v>0.170821</v>
      </c>
      <c r="D69" s="374">
        <v>8.5940790000000007</v>
      </c>
      <c r="E69" s="377">
        <v>0</v>
      </c>
    </row>
    <row r="70" spans="1:5" x14ac:dyDescent="0.25">
      <c r="A70" s="245" t="s">
        <v>155</v>
      </c>
      <c r="B70" s="373">
        <v>-1.14994</v>
      </c>
      <c r="C70" s="374">
        <v>0.168846</v>
      </c>
      <c r="D70" s="374">
        <v>-6.8105690000000001</v>
      </c>
      <c r="E70" s="377">
        <v>0</v>
      </c>
    </row>
    <row r="71" spans="1:5" x14ac:dyDescent="0.25">
      <c r="A71" s="245" t="s">
        <v>156</v>
      </c>
      <c r="B71" s="373">
        <v>0.92350100000000002</v>
      </c>
      <c r="C71" s="374">
        <v>0.15248400000000001</v>
      </c>
      <c r="D71" s="374">
        <v>6.0563820000000002</v>
      </c>
      <c r="E71" s="377">
        <v>0</v>
      </c>
    </row>
    <row r="72" spans="1:5" x14ac:dyDescent="0.25">
      <c r="A72" s="245" t="s">
        <v>157</v>
      </c>
      <c r="B72" s="373">
        <v>-0.64815</v>
      </c>
      <c r="C72" s="374">
        <v>0.124607</v>
      </c>
      <c r="D72" s="374">
        <v>-5.2015419999999999</v>
      </c>
      <c r="E72" s="377">
        <v>0</v>
      </c>
    </row>
    <row r="73" spans="1:5" x14ac:dyDescent="0.25">
      <c r="A73" s="245" t="s">
        <v>158</v>
      </c>
      <c r="B73" s="373">
        <v>0.50434999999999997</v>
      </c>
      <c r="C73" s="374">
        <v>8.9027999999999996E-2</v>
      </c>
      <c r="D73" s="374">
        <v>5.6650729999999996</v>
      </c>
      <c r="E73" s="377">
        <v>0</v>
      </c>
    </row>
    <row r="74" spans="1:5" x14ac:dyDescent="0.25">
      <c r="A74" s="245" t="s">
        <v>159</v>
      </c>
      <c r="B74" s="373">
        <v>-0.23252300000000001</v>
      </c>
      <c r="C74" s="374">
        <v>4.8689000000000003E-2</v>
      </c>
      <c r="D74" s="374">
        <v>-4.7757290000000001</v>
      </c>
      <c r="E74" s="377">
        <v>0</v>
      </c>
    </row>
    <row r="75" spans="1:5" x14ac:dyDescent="0.25">
      <c r="A75" s="245" t="s">
        <v>160</v>
      </c>
      <c r="B75" s="373">
        <v>2.8172980000000001</v>
      </c>
      <c r="C75" s="374">
        <v>0.40632299999999999</v>
      </c>
      <c r="D75" s="374">
        <v>6.9336469999999997</v>
      </c>
      <c r="E75" s="377">
        <v>0</v>
      </c>
    </row>
    <row r="76" spans="1:5" x14ac:dyDescent="0.25">
      <c r="A76" s="245" t="s">
        <v>133</v>
      </c>
      <c r="B76" s="373">
        <v>-0.97715700000000005</v>
      </c>
      <c r="C76" s="374">
        <v>0.45191199999999998</v>
      </c>
      <c r="D76" s="374">
        <v>-2.162274</v>
      </c>
      <c r="E76" s="377">
        <v>3.1399999999999997E-2</v>
      </c>
    </row>
    <row r="77" spans="1:5" x14ac:dyDescent="0.25">
      <c r="A77" s="245" t="s">
        <v>161</v>
      </c>
      <c r="B77" s="373">
        <v>0.39967399999999997</v>
      </c>
      <c r="C77" s="374">
        <v>0.148594</v>
      </c>
      <c r="D77" s="374">
        <v>2.6897069999999998</v>
      </c>
      <c r="E77" s="377">
        <v>7.4999999999999997E-3</v>
      </c>
    </row>
    <row r="78" spans="1:5" x14ac:dyDescent="0.25">
      <c r="A78" s="245" t="s">
        <v>162</v>
      </c>
      <c r="B78" s="373">
        <v>-1.3365560000000001</v>
      </c>
      <c r="C78" s="374">
        <v>0.35606700000000002</v>
      </c>
      <c r="D78" s="374">
        <v>-3.7536659999999999</v>
      </c>
      <c r="E78" s="377">
        <v>2.0000000000000001E-4</v>
      </c>
    </row>
    <row r="79" spans="1:5" x14ac:dyDescent="0.25">
      <c r="A79" s="245" t="s">
        <v>163</v>
      </c>
      <c r="B79" s="373">
        <v>2.3817979999999999</v>
      </c>
      <c r="C79" s="374">
        <v>0.55113999999999996</v>
      </c>
      <c r="D79" s="374">
        <v>4.3215880000000002</v>
      </c>
      <c r="E79" s="377">
        <v>0</v>
      </c>
    </row>
    <row r="80" spans="1:5" x14ac:dyDescent="0.25">
      <c r="A80" s="245" t="s">
        <v>164</v>
      </c>
      <c r="B80" s="373">
        <v>-3.0029119999999998</v>
      </c>
      <c r="C80" s="374">
        <v>0.70503899999999997</v>
      </c>
      <c r="D80" s="374">
        <v>-4.2592169999999996</v>
      </c>
      <c r="E80" s="377">
        <v>0</v>
      </c>
    </row>
    <row r="81" spans="1:5" x14ac:dyDescent="0.25">
      <c r="A81" s="245" t="s">
        <v>165</v>
      </c>
      <c r="B81" s="373">
        <v>3.3504100000000001</v>
      </c>
      <c r="C81" s="374">
        <v>0.80028600000000005</v>
      </c>
      <c r="D81" s="374">
        <v>4.1865139999999998</v>
      </c>
      <c r="E81" s="377">
        <v>0</v>
      </c>
    </row>
    <row r="82" spans="1:5" x14ac:dyDescent="0.25">
      <c r="A82" s="245" t="s">
        <v>166</v>
      </c>
      <c r="B82" s="373">
        <v>-3.4996070000000001</v>
      </c>
      <c r="C82" s="374">
        <v>0.83699900000000005</v>
      </c>
      <c r="D82" s="374">
        <v>-4.1811369999999997</v>
      </c>
      <c r="E82" s="377">
        <v>0</v>
      </c>
    </row>
    <row r="83" spans="1:5" x14ac:dyDescent="0.25">
      <c r="A83" s="245" t="s">
        <v>167</v>
      </c>
      <c r="B83" s="373">
        <v>3.0060539999999998</v>
      </c>
      <c r="C83" s="374">
        <v>0.80978300000000003</v>
      </c>
      <c r="D83" s="374">
        <v>3.7121729999999999</v>
      </c>
      <c r="E83" s="377">
        <v>2.0000000000000001E-4</v>
      </c>
    </row>
    <row r="84" spans="1:5" x14ac:dyDescent="0.25">
      <c r="A84" s="245" t="s">
        <v>168</v>
      </c>
      <c r="B84" s="373">
        <v>-2.3052039999999998</v>
      </c>
      <c r="C84" s="374">
        <v>0.71247199999999999</v>
      </c>
      <c r="D84" s="374">
        <v>-3.235503</v>
      </c>
      <c r="E84" s="377">
        <v>1.2999999999999999E-3</v>
      </c>
    </row>
    <row r="85" spans="1:5" x14ac:dyDescent="0.25">
      <c r="A85" s="245" t="s">
        <v>169</v>
      </c>
      <c r="B85" s="373">
        <v>1.4493229999999999</v>
      </c>
      <c r="C85" s="374">
        <v>0.55794600000000005</v>
      </c>
      <c r="D85" s="374">
        <v>2.5976050000000002</v>
      </c>
      <c r="E85" s="377">
        <v>9.7999999999999997E-3</v>
      </c>
    </row>
    <row r="86" spans="1:5" x14ac:dyDescent="0.25">
      <c r="A86" s="245" t="s">
        <v>170</v>
      </c>
      <c r="B86" s="373">
        <v>-0.78458499999999998</v>
      </c>
      <c r="C86" s="374">
        <v>0.36464999999999997</v>
      </c>
      <c r="D86" s="374">
        <v>-2.1516120000000001</v>
      </c>
      <c r="E86" s="377">
        <v>3.2199999999999999E-2</v>
      </c>
    </row>
    <row r="87" spans="1:5" x14ac:dyDescent="0.25">
      <c r="A87" s="245" t="s">
        <v>171</v>
      </c>
      <c r="B87" s="373">
        <v>0.26644299999999999</v>
      </c>
      <c r="C87" s="374">
        <v>0.151528</v>
      </c>
      <c r="D87" s="374">
        <v>1.758381</v>
      </c>
      <c r="E87" s="377">
        <v>7.9699999999999993E-2</v>
      </c>
    </row>
    <row r="88" spans="1:5" x14ac:dyDescent="0.25">
      <c r="A88" s="245" t="s">
        <v>148</v>
      </c>
      <c r="B88" s="373">
        <v>-2.2202E-2</v>
      </c>
      <c r="C88" s="374">
        <v>5.9280000000000001E-3</v>
      </c>
      <c r="D88" s="374">
        <v>-3.7455210000000001</v>
      </c>
      <c r="E88" s="377">
        <v>2.0000000000000001E-4</v>
      </c>
    </row>
    <row r="89" spans="1:5" x14ac:dyDescent="0.25">
      <c r="A89" s="245"/>
      <c r="B89" s="373"/>
      <c r="C89" s="374"/>
      <c r="D89" s="374"/>
      <c r="E89" s="377"/>
    </row>
    <row r="90" spans="1:5" x14ac:dyDescent="0.25">
      <c r="A90" s="245" t="str">
        <f>A88</f>
        <v>CointEq(-1)*</v>
      </c>
      <c r="B90" s="378">
        <f t="shared" ref="B90:E90" si="1">B88</f>
        <v>-2.2202E-2</v>
      </c>
      <c r="C90" s="374">
        <f t="shared" si="1"/>
        <v>5.9280000000000001E-3</v>
      </c>
      <c r="D90" s="374">
        <f t="shared" si="1"/>
        <v>-3.7455210000000001</v>
      </c>
      <c r="E90" s="377">
        <f t="shared" si="1"/>
        <v>2.0000000000000001E-4</v>
      </c>
    </row>
    <row r="91" spans="1:5" x14ac:dyDescent="0.25">
      <c r="A91" s="245"/>
      <c r="B91" s="373"/>
      <c r="C91" s="374"/>
      <c r="D91" s="374"/>
      <c r="E91" s="375"/>
    </row>
    <row r="92" spans="1:5" ht="13.8" thickBot="1" x14ac:dyDescent="0.3">
      <c r="A92" s="245"/>
      <c r="B92" s="373"/>
      <c r="C92" s="376"/>
      <c r="D92" s="374"/>
      <c r="E92" s="375"/>
    </row>
    <row r="93" spans="1:5" ht="14.4" thickTop="1" thickBot="1" x14ac:dyDescent="0.3">
      <c r="A93" s="221" t="s">
        <v>99</v>
      </c>
      <c r="B93" s="291" t="s">
        <v>90</v>
      </c>
      <c r="C93" s="292" t="s">
        <v>91</v>
      </c>
      <c r="D93" s="222" t="s">
        <v>92</v>
      </c>
      <c r="E93" s="223" t="s">
        <v>93</v>
      </c>
    </row>
    <row r="94" spans="1:5" ht="13.8" thickTop="1" x14ac:dyDescent="0.25">
      <c r="A94" s="276" t="s">
        <v>117</v>
      </c>
      <c r="B94" s="296">
        <f>D90</f>
        <v>-3.7455210000000001</v>
      </c>
      <c r="C94" s="289"/>
      <c r="D94" s="283"/>
      <c r="E94" s="284"/>
    </row>
    <row r="95" spans="1:5" x14ac:dyDescent="0.25">
      <c r="A95" s="225"/>
      <c r="B95" s="294"/>
      <c r="C95" s="289"/>
      <c r="D95" s="283"/>
      <c r="E95" s="284"/>
    </row>
    <row r="96" spans="1:5" ht="13.8" thickBot="1" x14ac:dyDescent="0.3">
      <c r="A96" s="230"/>
      <c r="B96" s="297"/>
      <c r="C96" s="323"/>
      <c r="D96" s="324"/>
      <c r="E96" s="325"/>
    </row>
    <row r="97" spans="1:12" ht="14.4" thickTop="1" thickBot="1" x14ac:dyDescent="0.3">
      <c r="A97" s="365"/>
      <c r="B97" s="365"/>
      <c r="C97" s="366"/>
      <c r="D97" s="367"/>
      <c r="E97" s="367"/>
    </row>
    <row r="98" spans="1:12" ht="27" customHeight="1" thickTop="1" x14ac:dyDescent="0.25">
      <c r="A98" s="285" t="s">
        <v>103</v>
      </c>
      <c r="B98" s="286"/>
      <c r="C98" s="286"/>
      <c r="D98" s="286"/>
      <c r="E98" s="287"/>
      <c r="F98" s="1584" t="s">
        <v>129</v>
      </c>
      <c r="G98" s="1585"/>
      <c r="H98" s="1585"/>
      <c r="I98" s="1585"/>
      <c r="J98" s="1585"/>
      <c r="K98" s="1585"/>
      <c r="L98" s="1586"/>
    </row>
    <row r="99" spans="1:12" ht="13.8" thickBot="1" x14ac:dyDescent="0.3">
      <c r="A99" s="1590" t="s">
        <v>175</v>
      </c>
      <c r="B99" s="1591"/>
      <c r="C99" s="1591"/>
      <c r="D99" s="1591"/>
      <c r="E99" s="1592"/>
      <c r="F99" s="1587"/>
      <c r="G99" s="1588"/>
      <c r="H99" s="1588"/>
      <c r="I99" s="1588"/>
      <c r="J99" s="1588"/>
      <c r="K99" s="1588"/>
      <c r="L99" s="1589"/>
    </row>
    <row r="100" spans="1:12" ht="13.8" thickBot="1" x14ac:dyDescent="0.3">
      <c r="A100" s="379" t="s">
        <v>83</v>
      </c>
      <c r="B100" s="380" t="s">
        <v>84</v>
      </c>
      <c r="C100" s="380" t="s">
        <v>85</v>
      </c>
      <c r="D100" s="380" t="s">
        <v>86</v>
      </c>
      <c r="E100" s="381" t="s">
        <v>87</v>
      </c>
    </row>
    <row r="101" spans="1:12" ht="13.8" thickTop="1" x14ac:dyDescent="0.25">
      <c r="A101" s="382" t="s">
        <v>98</v>
      </c>
      <c r="B101" s="383">
        <v>1.5048029999999999</v>
      </c>
      <c r="C101" s="383">
        <v>0.18559800000000001</v>
      </c>
      <c r="D101" s="383">
        <v>8.1078810000000008</v>
      </c>
      <c r="E101" s="384">
        <v>0</v>
      </c>
    </row>
    <row r="102" spans="1:12" x14ac:dyDescent="0.25">
      <c r="A102" s="216" t="s">
        <v>178</v>
      </c>
      <c r="B102" s="217">
        <v>0.25572499999999998</v>
      </c>
      <c r="C102" s="217">
        <v>0.109705</v>
      </c>
      <c r="D102" s="217">
        <v>2.3310270000000002</v>
      </c>
      <c r="E102" s="218">
        <v>2.0400000000000001E-2</v>
      </c>
    </row>
    <row r="103" spans="1:12" x14ac:dyDescent="0.25">
      <c r="A103" s="314" t="s">
        <v>120</v>
      </c>
      <c r="B103" s="315">
        <v>-3.742356</v>
      </c>
      <c r="C103" s="315">
        <v>0.58177400000000001</v>
      </c>
      <c r="D103" s="315">
        <v>-6.4326660000000002</v>
      </c>
      <c r="E103" s="316">
        <v>0</v>
      </c>
    </row>
    <row r="104" spans="1:12" ht="13.8" thickBot="1" x14ac:dyDescent="0.3">
      <c r="A104" s="385"/>
      <c r="B104" s="386"/>
      <c r="C104" s="386"/>
      <c r="D104" s="386"/>
      <c r="E104" s="387"/>
    </row>
    <row r="105" spans="1:12" ht="14.4" thickTop="1" thickBot="1" x14ac:dyDescent="0.3">
      <c r="A105" s="234" t="s">
        <v>88</v>
      </c>
      <c r="B105" s="235"/>
      <c r="C105" s="236"/>
      <c r="D105" s="235"/>
      <c r="E105" s="237"/>
    </row>
    <row r="106" spans="1:12" ht="13.8" thickTop="1" x14ac:dyDescent="0.25">
      <c r="A106" s="231" t="s">
        <v>89</v>
      </c>
      <c r="B106" s="232" t="s">
        <v>90</v>
      </c>
      <c r="C106" s="232" t="s">
        <v>91</v>
      </c>
      <c r="D106" s="232" t="s">
        <v>92</v>
      </c>
      <c r="E106" s="233" t="s">
        <v>93</v>
      </c>
    </row>
    <row r="107" spans="1:12" x14ac:dyDescent="0.25">
      <c r="A107" s="216" t="s">
        <v>94</v>
      </c>
      <c r="B107" s="220">
        <v>2.9325459999999999</v>
      </c>
      <c r="C107" s="388">
        <v>0.1</v>
      </c>
      <c r="D107" s="368">
        <v>2.63</v>
      </c>
      <c r="E107" s="369">
        <v>3.35</v>
      </c>
    </row>
    <row r="108" spans="1:12" x14ac:dyDescent="0.25">
      <c r="A108" s="216" t="s">
        <v>95</v>
      </c>
      <c r="B108" s="219">
        <v>2</v>
      </c>
      <c r="C108" s="388">
        <v>0.05</v>
      </c>
      <c r="D108" s="368">
        <v>3.1</v>
      </c>
      <c r="E108" s="369">
        <v>3.87</v>
      </c>
    </row>
    <row r="109" spans="1:12" x14ac:dyDescent="0.25">
      <c r="A109" s="216"/>
      <c r="B109" s="219"/>
      <c r="C109" s="388">
        <v>2.5000000000000001E-2</v>
      </c>
      <c r="D109" s="368">
        <v>3.55</v>
      </c>
      <c r="E109" s="369">
        <v>4.38</v>
      </c>
    </row>
    <row r="110" spans="1:12" ht="13.8" thickBot="1" x14ac:dyDescent="0.3">
      <c r="A110" s="216" t="s">
        <v>96</v>
      </c>
      <c r="B110" s="423"/>
      <c r="C110" s="389">
        <v>0.01</v>
      </c>
      <c r="D110" s="370">
        <v>4.13</v>
      </c>
      <c r="E110" s="371">
        <v>5</v>
      </c>
    </row>
    <row r="111" spans="1:12" ht="14.4" thickTop="1" thickBot="1" x14ac:dyDescent="0.3">
      <c r="A111" s="221" t="s">
        <v>172</v>
      </c>
      <c r="B111" s="222" t="s">
        <v>90</v>
      </c>
      <c r="C111" s="222" t="s">
        <v>91</v>
      </c>
      <c r="D111" s="222" t="s">
        <v>92</v>
      </c>
      <c r="E111" s="223" t="s">
        <v>93</v>
      </c>
    </row>
    <row r="112" spans="1:12" ht="13.8" thickTop="1" x14ac:dyDescent="0.25">
      <c r="A112" s="213" t="s">
        <v>97</v>
      </c>
      <c r="B112" s="224"/>
      <c r="C112" s="326"/>
      <c r="D112" s="318"/>
      <c r="E112" s="319"/>
    </row>
    <row r="113" spans="1:5" x14ac:dyDescent="0.25">
      <c r="A113" s="225"/>
      <c r="B113" s="226"/>
      <c r="C113" s="327"/>
      <c r="D113" s="283"/>
      <c r="E113" s="284"/>
    </row>
    <row r="114" spans="1:5" x14ac:dyDescent="0.25">
      <c r="A114" s="225"/>
      <c r="B114" s="226"/>
      <c r="C114" s="327"/>
      <c r="D114" s="283"/>
      <c r="E114" s="284"/>
    </row>
    <row r="115" spans="1:5" ht="13.8" thickBot="1" x14ac:dyDescent="0.3">
      <c r="A115" s="227"/>
      <c r="B115" s="228"/>
      <c r="C115" s="328"/>
      <c r="D115" s="329"/>
      <c r="E115" s="330"/>
    </row>
    <row r="116" spans="1:5" ht="13.8" thickBot="1" x14ac:dyDescent="0.3">
      <c r="A116" s="240" t="s">
        <v>102</v>
      </c>
      <c r="B116" s="241"/>
      <c r="C116" s="242"/>
      <c r="D116" s="243"/>
      <c r="E116" s="244"/>
    </row>
    <row r="117" spans="1:5" ht="14.4" thickTop="1" thickBot="1" x14ac:dyDescent="0.3">
      <c r="A117" s="238" t="s">
        <v>130</v>
      </c>
      <c r="B117" s="355" t="s">
        <v>131</v>
      </c>
      <c r="C117" s="358" t="s">
        <v>111</v>
      </c>
      <c r="D117" s="348" t="s">
        <v>132</v>
      </c>
      <c r="E117" s="349" t="s">
        <v>68</v>
      </c>
    </row>
    <row r="118" spans="1:5" ht="13.8" thickTop="1" x14ac:dyDescent="0.25">
      <c r="A118" s="229" t="s">
        <v>139</v>
      </c>
      <c r="B118" s="390">
        <v>1.2965739999999999</v>
      </c>
      <c r="C118" s="372">
        <v>4.8902000000000001E-2</v>
      </c>
      <c r="D118" s="372">
        <v>26.513670000000001</v>
      </c>
      <c r="E118" s="394">
        <v>0</v>
      </c>
    </row>
    <row r="119" spans="1:5" x14ac:dyDescent="0.25">
      <c r="A119" s="276" t="s">
        <v>140</v>
      </c>
      <c r="B119" s="391">
        <v>-1.691959</v>
      </c>
      <c r="C119" s="392">
        <v>7.7641000000000002E-2</v>
      </c>
      <c r="D119" s="392">
        <v>-21.79213</v>
      </c>
      <c r="E119" s="395">
        <v>0</v>
      </c>
    </row>
    <row r="120" spans="1:5" x14ac:dyDescent="0.25">
      <c r="A120" s="276" t="s">
        <v>141</v>
      </c>
      <c r="B120" s="391">
        <v>1.898485</v>
      </c>
      <c r="C120" s="392">
        <v>0.10763399999999999</v>
      </c>
      <c r="D120" s="392">
        <v>17.638380000000002</v>
      </c>
      <c r="E120" s="395">
        <v>0</v>
      </c>
    </row>
    <row r="121" spans="1:5" x14ac:dyDescent="0.25">
      <c r="A121" s="276" t="s">
        <v>142</v>
      </c>
      <c r="B121" s="391">
        <v>-1.87826</v>
      </c>
      <c r="C121" s="392">
        <v>0.13400400000000001</v>
      </c>
      <c r="D121" s="392">
        <v>-14.01641</v>
      </c>
      <c r="E121" s="395">
        <v>0</v>
      </c>
    </row>
    <row r="122" spans="1:5" x14ac:dyDescent="0.25">
      <c r="A122" s="276" t="s">
        <v>143</v>
      </c>
      <c r="B122" s="391">
        <v>1.72709</v>
      </c>
      <c r="C122" s="392">
        <v>0.14469299999999999</v>
      </c>
      <c r="D122" s="392">
        <v>11.93623</v>
      </c>
      <c r="E122" s="395">
        <v>0</v>
      </c>
    </row>
    <row r="123" spans="1:5" x14ac:dyDescent="0.25">
      <c r="A123" s="276" t="s">
        <v>144</v>
      </c>
      <c r="B123" s="391">
        <v>-1.5374410000000001</v>
      </c>
      <c r="C123" s="392">
        <v>0.14538799999999999</v>
      </c>
      <c r="D123" s="392">
        <v>-10.57474</v>
      </c>
      <c r="E123" s="395">
        <v>0</v>
      </c>
    </row>
    <row r="124" spans="1:5" x14ac:dyDescent="0.25">
      <c r="A124" s="276" t="s">
        <v>145</v>
      </c>
      <c r="B124" s="391">
        <v>1.3215079999999999</v>
      </c>
      <c r="C124" s="392">
        <v>0.13003000000000001</v>
      </c>
      <c r="D124" s="392">
        <v>10.163130000000001</v>
      </c>
      <c r="E124" s="395">
        <v>0</v>
      </c>
    </row>
    <row r="125" spans="1:5" x14ac:dyDescent="0.25">
      <c r="A125" s="276" t="s">
        <v>146</v>
      </c>
      <c r="B125" s="391">
        <v>-1.0475509999999999</v>
      </c>
      <c r="C125" s="392">
        <v>0.104139</v>
      </c>
      <c r="D125" s="392">
        <v>-10.05913</v>
      </c>
      <c r="E125" s="395">
        <v>0</v>
      </c>
    </row>
    <row r="126" spans="1:5" x14ac:dyDescent="0.25">
      <c r="A126" s="276" t="s">
        <v>147</v>
      </c>
      <c r="B126" s="391">
        <v>0.79660799999999998</v>
      </c>
      <c r="C126" s="392">
        <v>7.3760999999999993E-2</v>
      </c>
      <c r="D126" s="392">
        <v>10.799810000000001</v>
      </c>
      <c r="E126" s="395">
        <v>0</v>
      </c>
    </row>
    <row r="127" spans="1:5" x14ac:dyDescent="0.25">
      <c r="A127" s="276" t="s">
        <v>173</v>
      </c>
      <c r="B127" s="391">
        <v>-0.43499199999999999</v>
      </c>
      <c r="C127" s="392">
        <v>4.4227000000000002E-2</v>
      </c>
      <c r="D127" s="392">
        <v>-9.8355259999999998</v>
      </c>
      <c r="E127" s="395">
        <v>0</v>
      </c>
    </row>
    <row r="128" spans="1:5" x14ac:dyDescent="0.25">
      <c r="A128" s="276" t="s">
        <v>160</v>
      </c>
      <c r="B128" s="391">
        <v>2.1021459999999998</v>
      </c>
      <c r="C128" s="392">
        <v>0.30717899999999998</v>
      </c>
      <c r="D128" s="392">
        <v>6.843388</v>
      </c>
      <c r="E128" s="395">
        <v>0</v>
      </c>
    </row>
    <row r="129" spans="1:5" x14ac:dyDescent="0.25">
      <c r="A129" s="276" t="s">
        <v>133</v>
      </c>
      <c r="B129" s="391">
        <v>-0.72376200000000002</v>
      </c>
      <c r="C129" s="392">
        <v>0.43408000000000002</v>
      </c>
      <c r="D129" s="392">
        <v>-1.6673480000000001</v>
      </c>
      <c r="E129" s="395">
        <v>9.6500000000000002E-2</v>
      </c>
    </row>
    <row r="130" spans="1:5" x14ac:dyDescent="0.25">
      <c r="A130" s="276" t="s">
        <v>134</v>
      </c>
      <c r="B130" s="391">
        <v>-6.3625000000000001E-2</v>
      </c>
      <c r="C130" s="392">
        <v>0.43951299999999999</v>
      </c>
      <c r="D130" s="392">
        <v>-0.144762</v>
      </c>
      <c r="E130" s="395">
        <v>0.88500000000000001</v>
      </c>
    </row>
    <row r="131" spans="1:5" x14ac:dyDescent="0.25">
      <c r="A131" s="276" t="s">
        <v>135</v>
      </c>
      <c r="B131" s="391">
        <v>-0.68647100000000005</v>
      </c>
      <c r="C131" s="392">
        <v>0.33067999999999997</v>
      </c>
      <c r="D131" s="392">
        <v>-2.0759379999999998</v>
      </c>
      <c r="E131" s="395">
        <v>3.8699999999999998E-2</v>
      </c>
    </row>
    <row r="132" spans="1:5" x14ac:dyDescent="0.25">
      <c r="A132" s="276" t="s">
        <v>179</v>
      </c>
      <c r="B132" s="391">
        <v>0.17515500000000001</v>
      </c>
      <c r="C132" s="392">
        <v>5.0969E-2</v>
      </c>
      <c r="D132" s="392">
        <v>3.4365019999999999</v>
      </c>
      <c r="E132" s="395">
        <v>6.9999999999999999E-4</v>
      </c>
    </row>
    <row r="133" spans="1:5" x14ac:dyDescent="0.25">
      <c r="A133" s="276" t="s">
        <v>180</v>
      </c>
      <c r="B133" s="391">
        <v>-0.34586800000000001</v>
      </c>
      <c r="C133" s="392">
        <v>0.109927</v>
      </c>
      <c r="D133" s="392">
        <v>-3.1463380000000001</v>
      </c>
      <c r="E133" s="395">
        <v>1.8E-3</v>
      </c>
    </row>
    <row r="134" spans="1:5" x14ac:dyDescent="0.25">
      <c r="A134" s="276" t="s">
        <v>181</v>
      </c>
      <c r="B134" s="391">
        <v>0.43408799999999997</v>
      </c>
      <c r="C134" s="392">
        <v>0.15956600000000001</v>
      </c>
      <c r="D134" s="392">
        <v>2.7204290000000002</v>
      </c>
      <c r="E134" s="395">
        <v>6.8999999999999999E-3</v>
      </c>
    </row>
    <row r="135" spans="1:5" x14ac:dyDescent="0.25">
      <c r="A135" s="276" t="s">
        <v>182</v>
      </c>
      <c r="B135" s="391">
        <v>-0.37322899999999998</v>
      </c>
      <c r="C135" s="392">
        <v>0.192052</v>
      </c>
      <c r="D135" s="392">
        <v>-1.9433739999999999</v>
      </c>
      <c r="E135" s="395">
        <v>5.2900000000000003E-2</v>
      </c>
    </row>
    <row r="136" spans="1:5" x14ac:dyDescent="0.25">
      <c r="A136" s="276" t="s">
        <v>183</v>
      </c>
      <c r="B136" s="391">
        <v>0.30041299999999999</v>
      </c>
      <c r="C136" s="392">
        <v>0.20224400000000001</v>
      </c>
      <c r="D136" s="392">
        <v>1.4854000000000001</v>
      </c>
      <c r="E136" s="395">
        <v>0.13850000000000001</v>
      </c>
    </row>
    <row r="137" spans="1:5" x14ac:dyDescent="0.25">
      <c r="A137" s="276" t="s">
        <v>184</v>
      </c>
      <c r="B137" s="391">
        <v>-0.135935</v>
      </c>
      <c r="C137" s="392">
        <v>0.19046099999999999</v>
      </c>
      <c r="D137" s="392">
        <v>-0.71371600000000002</v>
      </c>
      <c r="E137" s="395">
        <v>0.47589999999999999</v>
      </c>
    </row>
    <row r="138" spans="1:5" x14ac:dyDescent="0.25">
      <c r="A138" s="276" t="s">
        <v>185</v>
      </c>
      <c r="B138" s="391">
        <v>-1.2769000000000001E-2</v>
      </c>
      <c r="C138" s="392">
        <v>0.158751</v>
      </c>
      <c r="D138" s="392">
        <v>-8.0431000000000002E-2</v>
      </c>
      <c r="E138" s="395">
        <v>0.93589999999999995</v>
      </c>
    </row>
    <row r="139" spans="1:5" x14ac:dyDescent="0.25">
      <c r="A139" s="276" t="s">
        <v>186</v>
      </c>
      <c r="B139" s="391">
        <v>0.10476100000000001</v>
      </c>
      <c r="C139" s="392">
        <v>0.109904</v>
      </c>
      <c r="D139" s="392">
        <v>0.95320199999999999</v>
      </c>
      <c r="E139" s="395">
        <v>0.3412</v>
      </c>
    </row>
    <row r="140" spans="1:5" x14ac:dyDescent="0.25">
      <c r="A140" s="276" t="s">
        <v>187</v>
      </c>
      <c r="B140" s="391">
        <v>-0.10516300000000001</v>
      </c>
      <c r="C140" s="392">
        <v>5.2483000000000002E-2</v>
      </c>
      <c r="D140" s="392">
        <v>-2.0037630000000002</v>
      </c>
      <c r="E140" s="395">
        <v>4.5999999999999999E-2</v>
      </c>
    </row>
    <row r="141" spans="1:5" x14ac:dyDescent="0.25">
      <c r="A141" s="276" t="s">
        <v>148</v>
      </c>
      <c r="B141" s="391">
        <v>-3.1576E-2</v>
      </c>
      <c r="C141" s="392">
        <v>9.1750000000000009E-3</v>
      </c>
      <c r="D141" s="392">
        <v>-3.441468</v>
      </c>
      <c r="E141" s="395">
        <v>6.9999999999999999E-4</v>
      </c>
    </row>
    <row r="142" spans="1:5" x14ac:dyDescent="0.25">
      <c r="A142" s="276"/>
      <c r="B142" s="391"/>
      <c r="C142" s="392"/>
      <c r="D142" s="392"/>
      <c r="E142" s="395"/>
    </row>
    <row r="143" spans="1:5" x14ac:dyDescent="0.25">
      <c r="A143" s="276" t="str">
        <f>A141</f>
        <v>CointEq(-1)*</v>
      </c>
      <c r="B143" s="396">
        <f t="shared" ref="B143:E143" si="2">B141</f>
        <v>-3.1576E-2</v>
      </c>
      <c r="C143" s="392">
        <f t="shared" si="2"/>
        <v>9.1750000000000009E-3</v>
      </c>
      <c r="D143" s="392">
        <f t="shared" si="2"/>
        <v>-3.441468</v>
      </c>
      <c r="E143" s="395">
        <f t="shared" si="2"/>
        <v>6.9999999999999999E-4</v>
      </c>
    </row>
    <row r="144" spans="1:5" ht="13.8" thickBot="1" x14ac:dyDescent="0.3">
      <c r="A144" s="276"/>
      <c r="B144" s="391"/>
      <c r="C144" s="392"/>
      <c r="D144" s="392"/>
      <c r="E144" s="393"/>
    </row>
    <row r="145" spans="1:5" ht="14.4" thickTop="1" thickBot="1" x14ac:dyDescent="0.3">
      <c r="A145" s="221" t="s">
        <v>99</v>
      </c>
      <c r="B145" s="331" t="s">
        <v>90</v>
      </c>
      <c r="C145" s="292" t="s">
        <v>91</v>
      </c>
      <c r="D145" s="222" t="s">
        <v>92</v>
      </c>
      <c r="E145" s="223" t="s">
        <v>93</v>
      </c>
    </row>
    <row r="146" spans="1:5" ht="13.8" thickTop="1" x14ac:dyDescent="0.25">
      <c r="A146" s="276" t="s">
        <v>117</v>
      </c>
      <c r="B146" s="332">
        <f>D143</f>
        <v>-3.441468</v>
      </c>
      <c r="C146" s="317"/>
      <c r="D146" s="318"/>
      <c r="E146" s="319"/>
    </row>
    <row r="147" spans="1:5" x14ac:dyDescent="0.25">
      <c r="A147" s="276"/>
      <c r="B147" s="332"/>
      <c r="C147" s="289"/>
      <c r="D147" s="283"/>
      <c r="E147" s="284"/>
    </row>
    <row r="148" spans="1:5" x14ac:dyDescent="0.25">
      <c r="A148" s="225"/>
      <c r="B148" s="333"/>
      <c r="C148" s="289"/>
      <c r="D148" s="283"/>
      <c r="E148" s="284"/>
    </row>
    <row r="149" spans="1:5" ht="13.8" thickBot="1" x14ac:dyDescent="0.3">
      <c r="A149" s="230"/>
      <c r="B149" s="334"/>
      <c r="C149" s="323"/>
      <c r="D149" s="324"/>
      <c r="E149" s="325"/>
    </row>
    <row r="150" spans="1:5" ht="13.8" thickTop="1" x14ac:dyDescent="0.25"/>
  </sheetData>
  <mergeCells count="6">
    <mergeCell ref="F1:L2"/>
    <mergeCell ref="F45:L46"/>
    <mergeCell ref="F98:L99"/>
    <mergeCell ref="A46:E46"/>
    <mergeCell ref="A2:E2"/>
    <mergeCell ref="A99:E99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Views.Workfile.2" shapeId="33800" r:id="rId3">
          <objectPr defaultSize="0" r:id="rId4">
            <anchor moveWithCells="1">
              <from>
                <xdr:col>5</xdr:col>
                <xdr:colOff>76200</xdr:colOff>
                <xdr:row>3</xdr:row>
                <xdr:rowOff>0</xdr:rowOff>
              </from>
              <to>
                <xdr:col>12</xdr:col>
                <xdr:colOff>38100</xdr:colOff>
                <xdr:row>19</xdr:row>
                <xdr:rowOff>144780</xdr:rowOff>
              </to>
            </anchor>
          </objectPr>
        </oleObject>
      </mc:Choice>
      <mc:Fallback>
        <oleObject progId="EViews.Workfile.2" shapeId="33800" r:id="rId3"/>
      </mc:Fallback>
    </mc:AlternateContent>
    <mc:AlternateContent xmlns:mc="http://schemas.openxmlformats.org/markup-compatibility/2006">
      <mc:Choice Requires="x14">
        <oleObject progId="EViews.Workfile.2" shapeId="33801" r:id="rId5">
          <objectPr defaultSize="0" r:id="rId6">
            <anchor moveWithCells="1">
              <from>
                <xdr:col>5</xdr:col>
                <xdr:colOff>121920</xdr:colOff>
                <xdr:row>46</xdr:row>
                <xdr:rowOff>152400</xdr:rowOff>
              </from>
              <to>
                <xdr:col>12</xdr:col>
                <xdr:colOff>0</xdr:colOff>
                <xdr:row>63</xdr:row>
                <xdr:rowOff>114300</xdr:rowOff>
              </to>
            </anchor>
          </objectPr>
        </oleObject>
      </mc:Choice>
      <mc:Fallback>
        <oleObject progId="EViews.Workfile.2" shapeId="33801" r:id="rId5"/>
      </mc:Fallback>
    </mc:AlternateContent>
    <mc:AlternateContent xmlns:mc="http://schemas.openxmlformats.org/markup-compatibility/2006">
      <mc:Choice Requires="x14">
        <oleObject progId="EViews.Workfile.2" shapeId="33802" r:id="rId7">
          <objectPr defaultSize="0" r:id="rId8">
            <anchor moveWithCells="1">
              <from>
                <xdr:col>5</xdr:col>
                <xdr:colOff>106680</xdr:colOff>
                <xdr:row>100</xdr:row>
                <xdr:rowOff>45720</xdr:rowOff>
              </from>
              <to>
                <xdr:col>11</xdr:col>
                <xdr:colOff>762000</xdr:colOff>
                <xdr:row>117</xdr:row>
                <xdr:rowOff>30480</xdr:rowOff>
              </to>
            </anchor>
          </objectPr>
        </oleObject>
      </mc:Choice>
      <mc:Fallback>
        <oleObject progId="EViews.Workfile.2" shapeId="33802" r:id="rId7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EB34085BCFF24383D5C01A47E8AED3" ma:contentTypeVersion="12" ma:contentTypeDescription="Crear nuevo documento." ma:contentTypeScope="" ma:versionID="11e97b652ac855c8d210190d942128ba">
  <xsd:schema xmlns:xsd="http://www.w3.org/2001/XMLSchema" xmlns:xs="http://www.w3.org/2001/XMLSchema" xmlns:p="http://schemas.microsoft.com/office/2006/metadata/properties" xmlns:ns2="991a5568-7e8f-4553-a00c-120fee6a947a" xmlns:ns3="a4b81d55-e12b-45bf-8975-d2af3c2a8ae5" targetNamespace="http://schemas.microsoft.com/office/2006/metadata/properties" ma:root="true" ma:fieldsID="4fce2abb53a491247fa1ffacd5e5a437" ns2:_="" ns3:_="">
    <xsd:import namespace="991a5568-7e8f-4553-a00c-120fee6a947a"/>
    <xsd:import namespace="a4b81d55-e12b-45bf-8975-d2af3c2a8a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a5568-7e8f-4553-a00c-120fee6a94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ab20cb4-9c0f-41d2-89f3-02c382a657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81d55-e12b-45bf-8975-d2af3c2a8a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83c039-7072-4f15-b51e-64f50226029a}" ma:internalName="TaxCatchAll" ma:showField="CatchAllData" ma:web="a4b81d55-e12b-45bf-8975-d2af3c2a8a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1a5568-7e8f-4553-a00c-120fee6a947a">
      <Terms xmlns="http://schemas.microsoft.com/office/infopath/2007/PartnerControls"/>
    </lcf76f155ced4ddcb4097134ff3c332f>
    <TaxCatchAll xmlns="a4b81d55-e12b-45bf-8975-d2af3c2a8ae5" xsi:nil="true"/>
  </documentManagement>
</p:properties>
</file>

<file path=customXml/itemProps1.xml><?xml version="1.0" encoding="utf-8"?>
<ds:datastoreItem xmlns:ds="http://schemas.openxmlformats.org/officeDocument/2006/customXml" ds:itemID="{9ABA13B7-6F6D-450F-8F25-BAFE0722A1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10946A-A601-46F6-B5A7-470E6EC20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1a5568-7e8f-4553-a00c-120fee6a947a"/>
    <ds:schemaRef ds:uri="a4b81d55-e12b-45bf-8975-d2af3c2a8a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2C4939-8D0E-4913-9705-6DD4A0AE19B0}">
  <ds:schemaRefs>
    <ds:schemaRef ds:uri="http://schemas.microsoft.com/office/2006/metadata/properties"/>
    <ds:schemaRef ds:uri="http://schemas.microsoft.com/office/infopath/2007/PartnerControls"/>
    <ds:schemaRef ds:uri="991a5568-7e8f-4553-a00c-120fee6a947a"/>
    <ds:schemaRef ds:uri="a4b81d55-e12b-45bf-8975-d2af3c2a8a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13</vt:i4>
      </vt:variant>
      <vt:variant>
        <vt:lpstr>Gráficos</vt:lpstr>
      </vt:variant>
      <vt:variant>
        <vt:i4>18</vt:i4>
      </vt:variant>
      <vt:variant>
        <vt:lpstr>Rangos con nombre</vt:lpstr>
      </vt:variant>
      <vt:variant>
        <vt:i4>4</vt:i4>
      </vt:variant>
    </vt:vector>
  </HeadingPairs>
  <TitlesOfParts>
    <vt:vector size="35" baseType="lpstr">
      <vt:lpstr>REGV</vt:lpstr>
      <vt:lpstr>X13</vt:lpstr>
      <vt:lpstr>FCT</vt:lpstr>
      <vt:lpstr>VARS</vt:lpstr>
      <vt:lpstr>Fechas_BC</vt:lpstr>
      <vt:lpstr>REGV_BC</vt:lpstr>
      <vt:lpstr>R_Trim</vt:lpstr>
      <vt:lpstr>T_Trim</vt:lpstr>
      <vt:lpstr>Res</vt:lpstr>
      <vt:lpstr>OUTM</vt:lpstr>
      <vt:lpstr>OUTT</vt:lpstr>
      <vt:lpstr>TRU_TCG</vt:lpstr>
      <vt:lpstr>ARDL</vt:lpstr>
      <vt:lpstr>G_VARS</vt:lpstr>
      <vt:lpstr>Gráfico2</vt:lpstr>
      <vt:lpstr>G_REGVN_X13</vt:lpstr>
      <vt:lpstr>G_REGVN_BC</vt:lpstr>
      <vt:lpstr>G_REGVN_GC</vt:lpstr>
      <vt:lpstr>G_REGVN_TCA-VAS</vt:lpstr>
      <vt:lpstr>G_REGVN_Pred</vt:lpstr>
      <vt:lpstr>G_REGVU_X13</vt:lpstr>
      <vt:lpstr>G_REGVU_BC</vt:lpstr>
      <vt:lpstr>G_REGVU_GC</vt:lpstr>
      <vt:lpstr>G_REGVU_TCA-VAS</vt:lpstr>
      <vt:lpstr>G_REGVU_Pred</vt:lpstr>
      <vt:lpstr>G_REMAQN_X13</vt:lpstr>
      <vt:lpstr>G_REMAQN_BC</vt:lpstr>
      <vt:lpstr>G_REMAQN_Pred</vt:lpstr>
      <vt:lpstr>G_REMAQN_TCA-VAS</vt:lpstr>
      <vt:lpstr>Gráfico17</vt:lpstr>
      <vt:lpstr>Gráfico18</vt:lpstr>
      <vt:lpstr>AJEST</vt:lpstr>
      <vt:lpstr>DERx2</vt:lpstr>
      <vt:lpstr>REGVN</vt:lpstr>
      <vt:lpstr>REGVU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JUAN MARIO JORRAT</dc:creator>
  <cp:lastModifiedBy>Ramseyer, Franco</cp:lastModifiedBy>
  <cp:lastPrinted>2013-12-15T13:05:06Z</cp:lastPrinted>
  <dcterms:created xsi:type="dcterms:W3CDTF">1997-04-16T23:03:06Z</dcterms:created>
  <dcterms:modified xsi:type="dcterms:W3CDTF">2026-02-03T18:13:16Z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0x01010097EB34085BCFF24383D5C01A47E8AED3</vt:lpwstr>
  </property>
  <property fmtid="{D5CDD505-2E9C-101B-9397-08002B2CF9AE}" pid="3" name="MediaServiceImageTags">
    <vt:lpwstr/>
  </property>
</Properties>
</file>