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en\Documents\Curso IFCT56 Excel Avanzado y Power BI\Mentiona\Programación didáctica\1-5_Tipos_de_Funciones\"/>
    </mc:Choice>
  </mc:AlternateContent>
  <xr:revisionPtr revIDLastSave="0" documentId="13_ncr:1_{17705171-A2AE-45B1-89F8-668942A94C6D}" xr6:coauthVersionLast="47" xr6:coauthVersionMax="47" xr10:uidLastSave="{00000000-0000-0000-0000-000000000000}"/>
  <bookViews>
    <workbookView xWindow="-108" yWindow="-108" windowWidth="23256" windowHeight="12456" activeTab="5" xr2:uid="{952AFACD-A413-44F7-8578-E2D94E2A6537}"/>
  </bookViews>
  <sheets>
    <sheet name="Ejercicio 4" sheetId="4" r:id="rId1"/>
    <sheet name="Ejercicio 5" sheetId="5" r:id="rId2"/>
    <sheet name="Ejercicio 6" sheetId="6" r:id="rId3"/>
    <sheet name="Ejercicio 7" sheetId="9" r:id="rId4"/>
    <sheet name="Ejercicio 8" sheetId="10" r:id="rId5"/>
    <sheet name="Ejercicio 9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" i="11" l="1"/>
  <c r="L25" i="11"/>
  <c r="L26" i="11"/>
  <c r="L27" i="11"/>
  <c r="L28" i="11"/>
  <c r="L23" i="11"/>
  <c r="K24" i="11"/>
  <c r="K25" i="11"/>
  <c r="K26" i="11"/>
  <c r="K27" i="11"/>
  <c r="K28" i="11"/>
  <c r="K23" i="11"/>
  <c r="M16" i="11"/>
  <c r="M15" i="11"/>
  <c r="M14" i="11"/>
  <c r="M13" i="11"/>
  <c r="L16" i="11"/>
  <c r="L15" i="11"/>
  <c r="F31" i="11"/>
  <c r="F30" i="11"/>
  <c r="F29" i="11"/>
  <c r="F28" i="11"/>
  <c r="F27" i="11"/>
  <c r="F26" i="11"/>
  <c r="F19" i="11"/>
  <c r="F13" i="11"/>
  <c r="F12" i="11"/>
  <c r="F11" i="11"/>
  <c r="C22" i="11"/>
  <c r="B22" i="11"/>
  <c r="C15" i="11"/>
  <c r="B15" i="11"/>
  <c r="C9" i="11"/>
  <c r="B9" i="11"/>
  <c r="D20" i="10"/>
  <c r="D19" i="10"/>
  <c r="F15" i="10"/>
  <c r="F16" i="10"/>
  <c r="F17" i="10"/>
  <c r="F14" i="10"/>
  <c r="C9" i="10"/>
  <c r="D9" i="10"/>
  <c r="E9" i="10"/>
  <c r="F9" i="10"/>
  <c r="G9" i="10"/>
  <c r="H9" i="10"/>
  <c r="I9" i="10"/>
  <c r="J9" i="10"/>
  <c r="B9" i="10"/>
  <c r="F7" i="10"/>
  <c r="G7" i="10"/>
  <c r="H7" i="10"/>
  <c r="I7" i="10"/>
  <c r="J7" i="10"/>
  <c r="F8" i="10"/>
  <c r="G8" i="10"/>
  <c r="H8" i="10"/>
  <c r="I8" i="10"/>
  <c r="J8" i="10"/>
  <c r="J6" i="10"/>
  <c r="I6" i="10"/>
  <c r="H6" i="10"/>
  <c r="G6" i="10"/>
  <c r="F6" i="10"/>
  <c r="C2" i="10"/>
  <c r="D30" i="9"/>
  <c r="E30" i="9"/>
  <c r="F30" i="9"/>
  <c r="G30" i="9"/>
  <c r="H30" i="9"/>
  <c r="C30" i="9"/>
  <c r="I21" i="9"/>
  <c r="J21" i="9"/>
  <c r="K21" i="9"/>
  <c r="I22" i="9"/>
  <c r="J22" i="9"/>
  <c r="K22" i="9" s="1"/>
  <c r="I23" i="9"/>
  <c r="J23" i="9"/>
  <c r="K23" i="9"/>
  <c r="I24" i="9"/>
  <c r="J24" i="9"/>
  <c r="K24" i="9"/>
  <c r="I25" i="9"/>
  <c r="K25" i="9" s="1"/>
  <c r="J25" i="9"/>
  <c r="I26" i="9"/>
  <c r="K26" i="9" s="1"/>
  <c r="J26" i="9"/>
  <c r="I27" i="9"/>
  <c r="J27" i="9"/>
  <c r="K27" i="9"/>
  <c r="I28" i="9"/>
  <c r="J28" i="9"/>
  <c r="K28" i="9"/>
  <c r="I29" i="9"/>
  <c r="J29" i="9"/>
  <c r="K29" i="9"/>
  <c r="K20" i="9"/>
  <c r="J20" i="9"/>
  <c r="I20" i="9"/>
  <c r="F7" i="9"/>
  <c r="G7" i="9"/>
  <c r="H7" i="9"/>
  <c r="F8" i="9"/>
  <c r="G8" i="9"/>
  <c r="H8" i="9"/>
  <c r="F9" i="9"/>
  <c r="G9" i="9" s="1"/>
  <c r="F10" i="9"/>
  <c r="G10" i="9" s="1"/>
  <c r="H10" i="9" s="1"/>
  <c r="H6" i="9"/>
  <c r="G6" i="9"/>
  <c r="F6" i="9"/>
  <c r="E22" i="6"/>
  <c r="E10" i="6"/>
  <c r="E17" i="6"/>
  <c r="E18" i="6"/>
  <c r="E19" i="6"/>
  <c r="E20" i="6"/>
  <c r="E21" i="6"/>
  <c r="E16" i="6"/>
  <c r="E6" i="6"/>
  <c r="E7" i="6"/>
  <c r="E8" i="6"/>
  <c r="E9" i="6"/>
  <c r="E5" i="6"/>
  <c r="D12" i="5"/>
  <c r="E12" i="5"/>
  <c r="F12" i="5"/>
  <c r="C12" i="5"/>
  <c r="D6" i="5"/>
  <c r="E6" i="5"/>
  <c r="F6" i="5"/>
  <c r="C6" i="5"/>
  <c r="D14" i="4"/>
  <c r="E14" i="4"/>
  <c r="F14" i="4"/>
  <c r="C14" i="4"/>
  <c r="D8" i="4"/>
  <c r="E8" i="4"/>
  <c r="F8" i="4"/>
  <c r="C8" i="4"/>
  <c r="H9" i="9" l="1"/>
</calcChain>
</file>

<file path=xl/sharedStrings.xml><?xml version="1.0" encoding="utf-8"?>
<sst xmlns="http://schemas.openxmlformats.org/spreadsheetml/2006/main" count="130" uniqueCount="114">
  <si>
    <t>Totales</t>
  </si>
  <si>
    <t>SUMA DE CELDAS</t>
  </si>
  <si>
    <t>RESTA DE CELDAS</t>
  </si>
  <si>
    <t>Resultado</t>
  </si>
  <si>
    <t>MULTIPLICACIÓN DE CELDAS</t>
  </si>
  <si>
    <t>DIVISIÓN DE CELDAS</t>
  </si>
  <si>
    <t>CÁLCULO DEL PRECIO TOTAL</t>
  </si>
  <si>
    <t>Cantidad</t>
  </si>
  <si>
    <t>Producto</t>
  </si>
  <si>
    <t>Precio unitario</t>
  </si>
  <si>
    <t>Precio total</t>
  </si>
  <si>
    <t>Lápiz</t>
  </si>
  <si>
    <t>Carpeta</t>
  </si>
  <si>
    <t>Bolígrafo</t>
  </si>
  <si>
    <t>Goma</t>
  </si>
  <si>
    <t>Marcadores</t>
  </si>
  <si>
    <t>Total</t>
  </si>
  <si>
    <t>HORAS SEMANALES</t>
  </si>
  <si>
    <t>Día</t>
  </si>
  <si>
    <t>Entrada</t>
  </si>
  <si>
    <t>Salida</t>
  </si>
  <si>
    <t>Horas trabajadas</t>
  </si>
  <si>
    <t>Lunes</t>
  </si>
  <si>
    <t>Martes</t>
  </si>
  <si>
    <t>Miércoles</t>
  </si>
  <si>
    <t>Jueves</t>
  </si>
  <si>
    <t>Viernes</t>
  </si>
  <si>
    <t>Sábado</t>
  </si>
  <si>
    <t>Total de horas</t>
  </si>
  <si>
    <t>Ferretería "El tornillo molón"</t>
  </si>
  <si>
    <t>IVA=</t>
  </si>
  <si>
    <t>Artículos</t>
  </si>
  <si>
    <t>Descripción</t>
  </si>
  <si>
    <t>Cantidad vendida</t>
  </si>
  <si>
    <t>Subtotal</t>
  </si>
  <si>
    <t>IVA</t>
  </si>
  <si>
    <t>TOTAL</t>
  </si>
  <si>
    <t>Tornillo</t>
  </si>
  <si>
    <t>Puntilla</t>
  </si>
  <si>
    <t>Sierra</t>
  </si>
  <si>
    <t>Bote de cola</t>
  </si>
  <si>
    <t>Martillo</t>
  </si>
  <si>
    <t>Supermercado "El Salchichón" : Ventas diarias</t>
  </si>
  <si>
    <t>VENTAS DEL DÍA</t>
  </si>
  <si>
    <t>PERFUMERÍA</t>
  </si>
  <si>
    <t>PERCADERÍA</t>
  </si>
  <si>
    <t>PANADERÍA</t>
  </si>
  <si>
    <t>Días</t>
  </si>
  <si>
    <t>Contado</t>
  </si>
  <si>
    <t>Tarjeta</t>
  </si>
  <si>
    <t>Total por día</t>
  </si>
  <si>
    <t>TOTALES</t>
  </si>
  <si>
    <t>HOY ES:</t>
  </si>
  <si>
    <t>VALOR 1</t>
  </si>
  <si>
    <t>VALOR 2</t>
  </si>
  <si>
    <t>VALOR 3</t>
  </si>
  <si>
    <t>VALOR 4</t>
  </si>
  <si>
    <t>SUMA</t>
  </si>
  <si>
    <t>PRODUCTO</t>
  </si>
  <si>
    <t>PROMEDIO</t>
  </si>
  <si>
    <t>MÁXIMO</t>
  </si>
  <si>
    <t>MÍNIMO</t>
  </si>
  <si>
    <t>NOTAS DE INFORMÁTICA</t>
  </si>
  <si>
    <t>Alumnos</t>
  </si>
  <si>
    <t>Trabajo</t>
  </si>
  <si>
    <t>Examen</t>
  </si>
  <si>
    <t>Media</t>
  </si>
  <si>
    <t>Rodríguez, Juan</t>
  </si>
  <si>
    <t>Martín, Antonio</t>
  </si>
  <si>
    <t>Pérez, Elena</t>
  </si>
  <si>
    <t>Vélez, Arturo</t>
  </si>
  <si>
    <t xml:space="preserve">Mayor promedio: </t>
  </si>
  <si>
    <t>Menor promedio:</t>
  </si>
  <si>
    <t>COLORES</t>
  </si>
  <si>
    <t>CONTAR</t>
  </si>
  <si>
    <t>Color</t>
  </si>
  <si>
    <t>Código</t>
  </si>
  <si>
    <t>Rojo</t>
  </si>
  <si>
    <t>hola</t>
  </si>
  <si>
    <t>Verde</t>
  </si>
  <si>
    <t>Amarillo</t>
  </si>
  <si>
    <t>Naranja</t>
  </si>
  <si>
    <t>Azul</t>
  </si>
  <si>
    <t>Gris</t>
  </si>
  <si>
    <t>adiós</t>
  </si>
  <si>
    <t>Violeta</t>
  </si>
  <si>
    <t>Contar las celdas con números</t>
  </si>
  <si>
    <t>Rosa</t>
  </si>
  <si>
    <t>Contar las celdas rellenas</t>
  </si>
  <si>
    <t>Contar las celdas con "hola"</t>
  </si>
  <si>
    <t>Color con valor</t>
  </si>
  <si>
    <t>Color con valor más alto</t>
  </si>
  <si>
    <t>SI</t>
  </si>
  <si>
    <t>Color con valor más bajo</t>
  </si>
  <si>
    <t>A</t>
  </si>
  <si>
    <t>B</t>
  </si>
  <si>
    <t>DIAS DE LA SEMANA</t>
  </si>
  <si>
    <t>CONTAR.SI</t>
  </si>
  <si>
    <t>Fecha</t>
  </si>
  <si>
    <t>DIASEM</t>
  </si>
  <si>
    <t>Día de la semana</t>
  </si>
  <si>
    <t>Mayores que 0</t>
  </si>
  <si>
    <t>Iguales a 0</t>
  </si>
  <si>
    <t>Menores o iguales a 0</t>
  </si>
  <si>
    <t>Mayores o iguales a 5</t>
  </si>
  <si>
    <t>Menores que 5</t>
  </si>
  <si>
    <t>Iguales a 5</t>
  </si>
  <si>
    <t>LUNES</t>
  </si>
  <si>
    <t>MARTES</t>
  </si>
  <si>
    <t>MIÉRCOLES</t>
  </si>
  <si>
    <t>JUEVES</t>
  </si>
  <si>
    <t>VIERNES</t>
  </si>
  <si>
    <t>SÁBADO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</si>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</sst>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€&quot;;[Red]\-#,##0.00\ &quot;€&quot;"/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#,##0.00\ &quot;€&quot;"/>
    <numFmt numFmtId="167" formatCode="#,##0.00\ &quot;€&quot;;[Red]#,##0.00\ &quot;€&quot;"/>
    <numFmt numFmtId="168" formatCode="#,##0.00_ ;\-#,##0.00\ "/>
    <numFmt numFmtId="169" formatCode="[h]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omic Sans MS"/>
      <family val="4"/>
    </font>
    <font>
      <b/>
      <sz val="16"/>
      <color theme="0"/>
      <name val="Broadway"/>
      <family val="5"/>
    </font>
    <font>
      <b/>
      <i/>
      <sz val="12"/>
      <color theme="1"/>
      <name val="Arial"/>
      <family val="2"/>
    </font>
    <font>
      <b/>
      <i/>
      <sz val="16"/>
      <color theme="1"/>
      <name val="Verdana"/>
      <family val="2"/>
    </font>
    <font>
      <b/>
      <i/>
      <sz val="14"/>
      <color theme="1"/>
      <name val="Tahoma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Algerian"/>
      <family val="5"/>
    </font>
    <font>
      <b/>
      <i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Dashed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rgb="FF0070C0"/>
      </bottom>
      <diagonal/>
    </border>
    <border>
      <left/>
      <right/>
      <top style="thick">
        <color indexed="64"/>
      </top>
      <bottom style="double">
        <color rgb="FF0070C0"/>
      </bottom>
      <diagonal/>
    </border>
    <border>
      <left/>
      <right style="thick">
        <color indexed="64"/>
      </right>
      <top style="thick">
        <color indexed="64"/>
      </top>
      <bottom style="double">
        <color rgb="FF0070C0"/>
      </bottom>
      <diagonal/>
    </border>
    <border>
      <left style="thick">
        <color indexed="64"/>
      </left>
      <right/>
      <top/>
      <bottom style="mediumDashed">
        <color rgb="FFFF0000"/>
      </bottom>
      <diagonal/>
    </border>
    <border>
      <left/>
      <right style="thick">
        <color indexed="64"/>
      </right>
      <top/>
      <bottom style="mediumDashed">
        <color rgb="FFFF0000"/>
      </bottom>
      <diagonal/>
    </border>
    <border>
      <left/>
      <right/>
      <top style="mediumDashed">
        <color rgb="FF00B050"/>
      </top>
      <bottom/>
      <diagonal/>
    </border>
    <border>
      <left/>
      <right style="mediumDashed">
        <color rgb="FF00B050"/>
      </right>
      <top style="mediumDashed">
        <color rgb="FF00B050"/>
      </top>
      <bottom/>
      <diagonal/>
    </border>
    <border>
      <left style="mediumDashed">
        <color rgb="FF00B050"/>
      </left>
      <right/>
      <top style="mediumDashed">
        <color rgb="FF00B050"/>
      </top>
      <bottom style="thick">
        <color rgb="FFFF0000"/>
      </bottom>
      <diagonal/>
    </border>
    <border>
      <left/>
      <right/>
      <top style="mediumDashed">
        <color rgb="FF00B050"/>
      </top>
      <bottom style="thick">
        <color rgb="FFFF0000"/>
      </bottom>
      <diagonal/>
    </border>
    <border>
      <left/>
      <right style="mediumDashed">
        <color rgb="FF00B050"/>
      </right>
      <top style="mediumDashed">
        <color rgb="FF00B050"/>
      </top>
      <bottom style="thick">
        <color rgb="FFFF0000"/>
      </bottom>
      <diagonal/>
    </border>
    <border>
      <left style="mediumDashed">
        <color rgb="FF00B050"/>
      </left>
      <right style="thin">
        <color indexed="64"/>
      </right>
      <top style="thick">
        <color rgb="FFFF0000"/>
      </top>
      <bottom/>
      <diagonal/>
    </border>
    <border>
      <left style="mediumDashed">
        <color rgb="FF00B050"/>
      </left>
      <right style="thin">
        <color indexed="64"/>
      </right>
      <top/>
      <bottom/>
      <diagonal/>
    </border>
    <border>
      <left style="mediumDashed">
        <color rgb="FF00B050"/>
      </left>
      <right style="thin">
        <color indexed="64"/>
      </right>
      <top/>
      <bottom style="mediumDashed">
        <color rgb="FF00B050"/>
      </bottom>
      <diagonal/>
    </border>
    <border>
      <left style="thin">
        <color indexed="64"/>
      </left>
      <right style="thin">
        <color indexed="64"/>
      </right>
      <top/>
      <bottom style="mediumDashed">
        <color rgb="FF00B050"/>
      </bottom>
      <diagonal/>
    </border>
    <border>
      <left/>
      <right style="mediumDashed">
        <color rgb="FF00B050"/>
      </right>
      <top style="thin">
        <color indexed="64"/>
      </top>
      <bottom style="thin">
        <color indexed="64"/>
      </bottom>
      <diagonal/>
    </border>
    <border>
      <left/>
      <right style="mediumDashed">
        <color rgb="FF00B050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medium">
        <color rgb="FF0070C0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thin">
        <color indexed="64"/>
      </bottom>
      <diagonal/>
    </border>
    <border>
      <left/>
      <right/>
      <top style="medium">
        <color rgb="FF0070C0"/>
      </top>
      <bottom style="thin">
        <color indexed="64"/>
      </bottom>
      <diagonal/>
    </border>
    <border>
      <left/>
      <right style="medium">
        <color rgb="FF0070C0"/>
      </right>
      <top style="medium">
        <color rgb="FF0070C0"/>
      </top>
      <bottom style="thin">
        <color indexed="64"/>
      </bottom>
      <diagonal/>
    </border>
    <border>
      <left/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1" xfId="0" applyBorder="1"/>
    <xf numFmtId="0" fontId="0" fillId="0" borderId="8" xfId="0" applyBorder="1"/>
    <xf numFmtId="43" fontId="0" fillId="0" borderId="1" xfId="1" applyFont="1" applyBorder="1"/>
    <xf numFmtId="165" fontId="0" fillId="0" borderId="1" xfId="1" applyNumberFormat="1" applyFont="1" applyBorder="1"/>
    <xf numFmtId="0" fontId="0" fillId="0" borderId="0" xfId="0" applyAlignment="1">
      <alignment wrapText="1"/>
    </xf>
    <xf numFmtId="0" fontId="0" fillId="0" borderId="15" xfId="0" applyBorder="1" applyAlignment="1">
      <alignment wrapText="1"/>
    </xf>
    <xf numFmtId="0" fontId="0" fillId="0" borderId="22" xfId="0" applyBorder="1" applyAlignment="1">
      <alignment wrapText="1"/>
    </xf>
    <xf numFmtId="164" fontId="0" fillId="0" borderId="0" xfId="1" applyNumberFormat="1" applyFont="1" applyBorder="1" applyAlignment="1">
      <alignment horizontal="right" wrapText="1"/>
    </xf>
    <xf numFmtId="164" fontId="0" fillId="0" borderId="10" xfId="1" applyNumberFormat="1" applyFont="1" applyBorder="1" applyAlignment="1">
      <alignment horizontal="right" wrapText="1"/>
    </xf>
    <xf numFmtId="164" fontId="0" fillId="0" borderId="16" xfId="1" applyNumberFormat="1" applyFont="1" applyBorder="1" applyAlignment="1">
      <alignment horizontal="right" wrapText="1"/>
    </xf>
    <xf numFmtId="164" fontId="0" fillId="0" borderId="23" xfId="1" applyNumberFormat="1" applyFont="1" applyBorder="1" applyAlignment="1">
      <alignment horizontal="right" wrapText="1"/>
    </xf>
    <xf numFmtId="167" fontId="0" fillId="0" borderId="0" xfId="0" applyNumberFormat="1" applyAlignment="1">
      <alignment horizontal="right" wrapText="1"/>
    </xf>
    <xf numFmtId="167" fontId="0" fillId="0" borderId="16" xfId="0" applyNumberFormat="1" applyBorder="1" applyAlignment="1">
      <alignment horizontal="right" wrapText="1"/>
    </xf>
    <xf numFmtId="167" fontId="0" fillId="0" borderId="10" xfId="0" applyNumberFormat="1" applyBorder="1" applyAlignment="1">
      <alignment horizontal="right" wrapText="1"/>
    </xf>
    <xf numFmtId="167" fontId="0" fillId="0" borderId="23" xfId="0" applyNumberFormat="1" applyBorder="1" applyAlignment="1">
      <alignment horizontal="right" wrapText="1"/>
    </xf>
    <xf numFmtId="0" fontId="6" fillId="3" borderId="17" xfId="0" applyFont="1" applyFill="1" applyBorder="1" applyAlignment="1">
      <alignment wrapText="1"/>
    </xf>
    <xf numFmtId="164" fontId="6" fillId="3" borderId="18" xfId="1" applyNumberFormat="1" applyFont="1" applyFill="1" applyBorder="1" applyAlignment="1">
      <alignment wrapText="1"/>
    </xf>
    <xf numFmtId="43" fontId="0" fillId="0" borderId="35" xfId="1" applyFont="1" applyBorder="1"/>
    <xf numFmtId="43" fontId="0" fillId="0" borderId="33" xfId="1" applyFont="1" applyBorder="1"/>
    <xf numFmtId="165" fontId="0" fillId="0" borderId="35" xfId="1" applyNumberFormat="1" applyFont="1" applyBorder="1"/>
    <xf numFmtId="165" fontId="0" fillId="0" borderId="36" xfId="1" applyNumberFormat="1" applyFont="1" applyBorder="1"/>
    <xf numFmtId="165" fontId="0" fillId="0" borderId="33" xfId="1" applyNumberFormat="1" applyFont="1" applyBorder="1"/>
    <xf numFmtId="43" fontId="0" fillId="0" borderId="34" xfId="1" applyFont="1" applyBorder="1"/>
    <xf numFmtId="165" fontId="7" fillId="8" borderId="32" xfId="1" applyNumberFormat="1" applyFont="1" applyFill="1" applyBorder="1"/>
    <xf numFmtId="43" fontId="7" fillId="8" borderId="32" xfId="1" applyFont="1" applyFill="1" applyBorder="1"/>
    <xf numFmtId="0" fontId="9" fillId="9" borderId="1" xfId="0" applyFont="1" applyFill="1" applyBorder="1"/>
    <xf numFmtId="20" fontId="0" fillId="0" borderId="1" xfId="0" applyNumberFormat="1" applyBorder="1"/>
    <xf numFmtId="0" fontId="11" fillId="3" borderId="1" xfId="0" applyFont="1" applyFill="1" applyBorder="1"/>
    <xf numFmtId="166" fontId="0" fillId="0" borderId="1" xfId="0" applyNumberFormat="1" applyBorder="1"/>
    <xf numFmtId="166" fontId="11" fillId="3" borderId="1" xfId="0" applyNumberFormat="1" applyFont="1" applyFill="1" applyBorder="1"/>
    <xf numFmtId="0" fontId="12" fillId="4" borderId="0" xfId="0" applyFont="1" applyFill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3" fillId="7" borderId="37" xfId="0" applyFont="1" applyFill="1" applyBorder="1" applyAlignment="1">
      <alignment horizontal="center" vertical="center" wrapText="1"/>
    </xf>
    <xf numFmtId="0" fontId="3" fillId="7" borderId="38" xfId="0" applyFont="1" applyFill="1" applyBorder="1" applyAlignment="1">
      <alignment horizontal="center" vertical="center" wrapText="1"/>
    </xf>
    <xf numFmtId="0" fontId="3" fillId="7" borderId="39" xfId="0" applyFont="1" applyFill="1" applyBorder="1" applyAlignment="1">
      <alignment horizontal="center" vertical="center" wrapText="1"/>
    </xf>
    <xf numFmtId="0" fontId="14" fillId="7" borderId="1" xfId="0" applyFont="1" applyFill="1" applyBorder="1"/>
    <xf numFmtId="0" fontId="14" fillId="7" borderId="41" xfId="0" applyFont="1" applyFill="1" applyBorder="1"/>
    <xf numFmtId="0" fontId="14" fillId="7" borderId="43" xfId="0" applyFont="1" applyFill="1" applyBorder="1"/>
    <xf numFmtId="0" fontId="14" fillId="3" borderId="1" xfId="0" applyFont="1" applyFill="1" applyBorder="1"/>
    <xf numFmtId="0" fontId="14" fillId="3" borderId="1" xfId="0" applyFont="1" applyFill="1" applyBorder="1" applyAlignment="1">
      <alignment horizontal="center"/>
    </xf>
    <xf numFmtId="168" fontId="0" fillId="0" borderId="1" xfId="1" applyNumberFormat="1" applyFont="1" applyBorder="1"/>
    <xf numFmtId="168" fontId="0" fillId="5" borderId="1" xfId="1" applyNumberFormat="1" applyFont="1" applyFill="1" applyBorder="1"/>
    <xf numFmtId="168" fontId="0" fillId="4" borderId="1" xfId="1" applyNumberFormat="1" applyFont="1" applyFill="1" applyBorder="1"/>
    <xf numFmtId="168" fontId="0" fillId="8" borderId="1" xfId="1" applyNumberFormat="1" applyFont="1" applyFill="1" applyBorder="1"/>
    <xf numFmtId="168" fontId="0" fillId="11" borderId="1" xfId="1" applyNumberFormat="1" applyFont="1" applyFill="1" applyBorder="1"/>
    <xf numFmtId="168" fontId="0" fillId="12" borderId="1" xfId="1" applyNumberFormat="1" applyFont="1" applyFill="1" applyBorder="1"/>
    <xf numFmtId="168" fontId="0" fillId="13" borderId="1" xfId="1" applyNumberFormat="1" applyFont="1" applyFill="1" applyBorder="1"/>
    <xf numFmtId="0" fontId="14" fillId="2" borderId="1" xfId="0" applyFont="1" applyFill="1" applyBorder="1"/>
    <xf numFmtId="0" fontId="14" fillId="2" borderId="6" xfId="0" applyFont="1" applyFill="1" applyBorder="1"/>
    <xf numFmtId="0" fontId="2" fillId="15" borderId="6" xfId="0" applyFont="1" applyFill="1" applyBorder="1"/>
    <xf numFmtId="0" fontId="2" fillId="15" borderId="9" xfId="0" applyFont="1" applyFill="1" applyBorder="1"/>
    <xf numFmtId="0" fontId="2" fillId="15" borderId="4" xfId="0" applyFont="1" applyFill="1" applyBorder="1"/>
    <xf numFmtId="0" fontId="0" fillId="0" borderId="14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52" xfId="0" applyBorder="1"/>
    <xf numFmtId="0" fontId="0" fillId="0" borderId="53" xfId="0" applyBorder="1"/>
    <xf numFmtId="0" fontId="0" fillId="0" borderId="5" xfId="0" applyBorder="1"/>
    <xf numFmtId="0" fontId="0" fillId="0" borderId="54" xfId="0" applyBorder="1"/>
    <xf numFmtId="0" fontId="0" fillId="0" borderId="55" xfId="0" applyBorder="1"/>
    <xf numFmtId="0" fontId="0" fillId="0" borderId="7" xfId="0" applyBorder="1"/>
    <xf numFmtId="164" fontId="0" fillId="0" borderId="1" xfId="1" applyNumberFormat="1" applyFont="1" applyBorder="1"/>
    <xf numFmtId="0" fontId="3" fillId="11" borderId="1" xfId="0" applyFont="1" applyFill="1" applyBorder="1" applyAlignment="1">
      <alignment horizontal="center" vertical="center"/>
    </xf>
    <xf numFmtId="164" fontId="3" fillId="16" borderId="1" xfId="1" applyNumberFormat="1" applyFont="1" applyFill="1" applyBorder="1"/>
    <xf numFmtId="0" fontId="3" fillId="16" borderId="1" xfId="0" applyFont="1" applyFill="1" applyBorder="1"/>
    <xf numFmtId="0" fontId="3" fillId="16" borderId="8" xfId="0" applyFont="1" applyFill="1" applyBorder="1"/>
    <xf numFmtId="0" fontId="3" fillId="16" borderId="6" xfId="0" applyFont="1" applyFill="1" applyBorder="1"/>
    <xf numFmtId="0" fontId="3" fillId="16" borderId="9" xfId="0" applyFont="1" applyFill="1" applyBorder="1"/>
    <xf numFmtId="0" fontId="0" fillId="0" borderId="0" xfId="0" applyAlignment="1">
      <alignment horizontal="right"/>
    </xf>
    <xf numFmtId="9" fontId="0" fillId="0" borderId="0" xfId="2" applyFont="1" applyAlignment="1">
      <alignment horizontal="left"/>
    </xf>
    <xf numFmtId="169" fontId="11" fillId="3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6" borderId="27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0" fillId="0" borderId="29" xfId="0" applyBorder="1" applyAlignment="1">
      <alignment horizontal="justify"/>
    </xf>
    <xf numFmtId="0" fontId="0" fillId="0" borderId="30" xfId="0" applyBorder="1" applyAlignment="1">
      <alignment horizontal="justify"/>
    </xf>
    <xf numFmtId="0" fontId="0" fillId="0" borderId="31" xfId="0" applyBorder="1" applyAlignment="1">
      <alignment horizontal="justify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3" fillId="7" borderId="45" xfId="0" applyFont="1" applyFill="1" applyBorder="1" applyAlignment="1">
      <alignment horizontal="center" vertical="center"/>
    </xf>
    <xf numFmtId="0" fontId="13" fillId="7" borderId="46" xfId="0" applyFont="1" applyFill="1" applyBorder="1" applyAlignment="1">
      <alignment horizontal="center" vertical="center"/>
    </xf>
    <xf numFmtId="0" fontId="13" fillId="7" borderId="47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0" fillId="14" borderId="2" xfId="0" applyFont="1" applyFill="1" applyBorder="1" applyAlignment="1">
      <alignment horizontal="center"/>
    </xf>
    <xf numFmtId="0" fontId="10" fillId="14" borderId="3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center"/>
    </xf>
    <xf numFmtId="0" fontId="14" fillId="2" borderId="5" xfId="0" applyFont="1" applyFill="1" applyBorder="1"/>
    <xf numFmtId="0" fontId="14" fillId="2" borderId="1" xfId="0" applyFont="1" applyFill="1" applyBorder="1"/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3" fillId="2" borderId="1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14" fillId="4" borderId="11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left"/>
    </xf>
    <xf numFmtId="0" fontId="3" fillId="13" borderId="11" xfId="0" applyFont="1" applyFill="1" applyBorder="1" applyAlignment="1">
      <alignment horizontal="right"/>
    </xf>
    <xf numFmtId="0" fontId="3" fillId="13" borderId="13" xfId="0" applyFont="1" applyFill="1" applyBorder="1" applyAlignment="1">
      <alignment horizontal="right"/>
    </xf>
    <xf numFmtId="0" fontId="17" fillId="17" borderId="11" xfId="0" applyFont="1" applyFill="1" applyBorder="1" applyAlignment="1">
      <alignment horizontal="center"/>
    </xf>
    <xf numFmtId="0" fontId="17" fillId="17" borderId="12" xfId="0" applyFont="1" applyFill="1" applyBorder="1" applyAlignment="1">
      <alignment horizontal="center"/>
    </xf>
    <xf numFmtId="0" fontId="17" fillId="17" borderId="13" xfId="0" applyFont="1" applyFill="1" applyBorder="1" applyAlignment="1">
      <alignment horizontal="center"/>
    </xf>
    <xf numFmtId="0" fontId="3" fillId="16" borderId="11" xfId="0" applyFont="1" applyFill="1" applyBorder="1" applyAlignment="1">
      <alignment horizontal="center"/>
    </xf>
    <xf numFmtId="0" fontId="3" fillId="16" borderId="12" xfId="0" applyFont="1" applyFill="1" applyBorder="1" applyAlignment="1">
      <alignment horizontal="center"/>
    </xf>
    <xf numFmtId="0" fontId="3" fillId="16" borderId="13" xfId="0" applyFont="1" applyFill="1" applyBorder="1" applyAlignment="1">
      <alignment horizontal="center"/>
    </xf>
    <xf numFmtId="0" fontId="16" fillId="6" borderId="11" xfId="0" applyFont="1" applyFill="1" applyBorder="1" applyAlignment="1">
      <alignment horizontal="center"/>
    </xf>
    <xf numFmtId="0" fontId="16" fillId="6" borderId="13" xfId="0" applyFont="1" applyFill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8" fontId="6" fillId="3" borderId="18" xfId="0" applyNumberFormat="1" applyFont="1" applyFill="1" applyBorder="1" applyAlignment="1">
      <alignment wrapText="1"/>
    </xf>
    <xf numFmtId="14" fontId="15" fillId="10" borderId="1" xfId="0" applyNumberFormat="1" applyFont="1" applyFill="1" applyBorder="1"/>
    <xf numFmtId="0" fontId="0" fillId="0" borderId="56" xfId="0" applyBorder="1"/>
    <xf numFmtId="0" fontId="0" fillId="0" borderId="57" xfId="0" applyBorder="1"/>
    <xf numFmtId="0" fontId="0" fillId="0" borderId="58" xfId="0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12" Type="http://schemas.openxmlformats.org/officeDocument/2006/relationships/image" Target="../media/image19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5" Type="http://schemas.openxmlformats.org/officeDocument/2006/relationships/image" Target="../media/image2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Relationship Id="rId1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15709</xdr:colOff>
      <xdr:row>2</xdr:row>
      <xdr:rowOff>62846</xdr:rowOff>
    </xdr:from>
    <xdr:to>
      <xdr:col>13</xdr:col>
      <xdr:colOff>782290</xdr:colOff>
      <xdr:row>8</xdr:row>
      <xdr:rowOff>131876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F165BF-7CD0-AB8D-7BE7-68573A7AAF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284" t="74843" r="284" b="360"/>
        <a:stretch>
          <a:fillRect/>
        </a:stretch>
      </xdr:blipFill>
      <xdr:spPr>
        <a:xfrm>
          <a:off x="5962451" y="432062"/>
          <a:ext cx="5530927" cy="1304040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211359</xdr:colOff>
      <xdr:row>2</xdr:row>
      <xdr:rowOff>0</xdr:rowOff>
    </xdr:from>
    <xdr:to>
      <xdr:col>12</xdr:col>
      <xdr:colOff>132834</xdr:colOff>
      <xdr:row>8</xdr:row>
      <xdr:rowOff>98435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73343A-52AC-7D97-AC7D-8B60FDBF50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2189"/>
        <a:stretch>
          <a:fillRect/>
        </a:stretch>
      </xdr:blipFill>
      <xdr:spPr>
        <a:xfrm>
          <a:off x="4957715" y="371314"/>
          <a:ext cx="4664021" cy="13722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422802</xdr:colOff>
      <xdr:row>2</xdr:row>
      <xdr:rowOff>161584</xdr:rowOff>
    </xdr:from>
    <xdr:to>
      <xdr:col>13</xdr:col>
      <xdr:colOff>461682</xdr:colOff>
      <xdr:row>11</xdr:row>
      <xdr:rowOff>97677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46B23F-FAC3-604D-9D36-6500674537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5384" b="24234"/>
        <a:stretch>
          <a:fillRect/>
        </a:stretch>
      </xdr:blipFill>
      <xdr:spPr>
        <a:xfrm>
          <a:off x="7044945" y="524441"/>
          <a:ext cx="5563380" cy="1650593"/>
        </a:xfrm>
        <a:prstGeom prst="rect">
          <a:avLst/>
        </a:prstGeom>
      </xdr:spPr>
    </xdr:pic>
    <xdr:clientData/>
  </xdr:twoCellAnchor>
  <xdr:twoCellAnchor>
    <xdr:from>
      <xdr:col>3</xdr:col>
      <xdr:colOff>970643</xdr:colOff>
      <xdr:row>22</xdr:row>
      <xdr:rowOff>127000</xdr:rowOff>
    </xdr:from>
    <xdr:to>
      <xdr:col>6</xdr:col>
      <xdr:colOff>27214</xdr:colOff>
      <xdr:row>27</xdr:row>
      <xdr:rowOff>117929</xdr:rowOff>
    </xdr:to>
    <xdr:sp macro="" textlink="">
      <xdr:nvSpPr>
        <xdr:cNvPr id="4" name="Globo: flecha hacia arriba 3">
          <a:extLst>
            <a:ext uri="{FF2B5EF4-FFF2-40B4-BE49-F238E27FC236}">
              <a16:creationId xmlns:a16="http://schemas.microsoft.com/office/drawing/2014/main" id="{C81672BA-4E0A-99E2-25F9-9BB61402CD24}"/>
            </a:ext>
          </a:extLst>
        </xdr:cNvPr>
        <xdr:cNvSpPr/>
      </xdr:nvSpPr>
      <xdr:spPr>
        <a:xfrm>
          <a:off x="4281714" y="4281714"/>
          <a:ext cx="2367643" cy="898072"/>
        </a:xfrm>
        <a:prstGeom prst="upArrowCallou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200"/>
            <a:t>Dar el formato personalizado a la casilla Total</a:t>
          </a:r>
          <a:r>
            <a:rPr lang="es-ES" sz="1200" baseline="0"/>
            <a:t> de horas: </a:t>
          </a:r>
          <a:r>
            <a:rPr lang="es-ES" sz="1200" b="1" baseline="0"/>
            <a:t>[h] : mm</a:t>
          </a:r>
          <a:endParaRPr lang="es-ES" sz="12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125728</xdr:colOff>
      <xdr:row>1</xdr:row>
      <xdr:rowOff>135857</xdr:rowOff>
    </xdr:from>
    <xdr:to>
      <xdr:col>20</xdr:col>
      <xdr:colOff>393625</xdr:colOff>
      <xdr:row>11</xdr:row>
      <xdr:rowOff>91440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1D4DE3-E4FB-9948-000E-41E728A71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5488" y="318737"/>
          <a:ext cx="6607737" cy="2051083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 editAs="oneCell">
    <xdr:from>
      <xdr:col>12</xdr:col>
      <xdr:colOff>262890</xdr:colOff>
      <xdr:row>16</xdr:row>
      <xdr:rowOff>219013</xdr:rowOff>
    </xdr:from>
    <xdr:to>
      <xdr:col>19</xdr:col>
      <xdr:colOff>777795</xdr:colOff>
      <xdr:row>29</xdr:row>
      <xdr:rowOff>91440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91C0ED-A5EF-4D04-5513-06E9ECE38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9790" y="3457513"/>
          <a:ext cx="6041310" cy="2455607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262890</xdr:colOff>
      <xdr:row>2</xdr:row>
      <xdr:rowOff>72390</xdr:rowOff>
    </xdr:from>
    <xdr:to>
      <xdr:col>18</xdr:col>
      <xdr:colOff>191523</xdr:colOff>
      <xdr:row>11</xdr:row>
      <xdr:rowOff>76181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EB410A-5925-4FF3-BCFC-354FCBFCC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9215" y="434340"/>
          <a:ext cx="5462658" cy="1632566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 editAs="oneCell">
    <xdr:from>
      <xdr:col>7</xdr:col>
      <xdr:colOff>83820</xdr:colOff>
      <xdr:row>15</xdr:row>
      <xdr:rowOff>83820</xdr:rowOff>
    </xdr:from>
    <xdr:to>
      <xdr:col>13</xdr:col>
      <xdr:colOff>651511</xdr:colOff>
      <xdr:row>26</xdr:row>
      <xdr:rowOff>172320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92AC8C-BCD3-42F3-AB19-7D8C952F4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7845" y="2855595"/>
          <a:ext cx="5341621" cy="2100180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476250</xdr:colOff>
      <xdr:row>0</xdr:row>
      <xdr:rowOff>165734</xdr:rowOff>
    </xdr:from>
    <xdr:to>
      <xdr:col>20</xdr:col>
      <xdr:colOff>201930</xdr:colOff>
      <xdr:row>7</xdr:row>
      <xdr:rowOff>140970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19F2BB27-F5E4-689C-ABFF-406C5D52516F}"/>
            </a:ext>
          </a:extLst>
        </xdr:cNvPr>
        <xdr:cNvGrpSpPr/>
      </xdr:nvGrpSpPr>
      <xdr:grpSpPr>
        <a:xfrm>
          <a:off x="11960679" y="165734"/>
          <a:ext cx="5288280" cy="1292407"/>
          <a:chOff x="12022455" y="1304925"/>
          <a:chExt cx="5185410" cy="1377315"/>
        </a:xfrm>
      </xdr:grpSpPr>
      <xdr:sp macro="" textlink="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70876315-540C-8151-7920-8E10F139C3A3}"/>
              </a:ext>
            </a:extLst>
          </xdr:cNvPr>
          <xdr:cNvSpPr/>
        </xdr:nvSpPr>
        <xdr:spPr>
          <a:xfrm>
            <a:off x="12022455" y="1304925"/>
            <a:ext cx="5185410" cy="1377315"/>
          </a:xfrm>
          <a:prstGeom prst="round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B16CE530-FD84-34DF-6AA3-FBE9FF35015B}"/>
              </a:ext>
            </a:extLst>
          </xdr:cNvPr>
          <xdr:cNvGrpSpPr/>
        </xdr:nvGrpSpPr>
        <xdr:grpSpPr>
          <a:xfrm>
            <a:off x="12285345" y="1390649"/>
            <a:ext cx="4818642" cy="1122190"/>
            <a:chOff x="12432030" y="259079"/>
            <a:chExt cx="4811022" cy="1118380"/>
          </a:xfrm>
        </xdr:grpSpPr>
        <xdr:pic>
          <xdr:nvPicPr>
            <xdr:cNvPr id="3" name="Imagen 2">
              <a:extLst>
                <a:ext uri="{FF2B5EF4-FFF2-40B4-BE49-F238E27FC236}">
                  <a16:creationId xmlns:a16="http://schemas.microsoft.com/office/drawing/2014/main" id="{5782B39D-F879-BF17-E269-3FBB27CD33A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alphaModFix/>
            </a:blip>
            <a:stretch>
              <a:fillRect/>
            </a:stretch>
          </xdr:blipFill>
          <xdr:spPr>
            <a:xfrm>
              <a:off x="12432030" y="259079"/>
              <a:ext cx="4447475" cy="299086"/>
            </a:xfrm>
            <a:prstGeom prst="rect">
              <a:avLst/>
            </a:prstGeom>
          </xdr:spPr>
        </xdr:pic>
        <xdr:pic>
          <xdr:nvPicPr>
            <xdr:cNvPr id="4" name="Imagen 3">
              <a:extLst>
                <a:ext uri="{FF2B5EF4-FFF2-40B4-BE49-F238E27FC236}">
                  <a16:creationId xmlns:a16="http://schemas.microsoft.com/office/drawing/2014/main" id="{E0E59102-86F1-A6F7-B61B-13B95AA0A6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alphaModFix/>
            </a:blip>
            <a:stretch>
              <a:fillRect/>
            </a:stretch>
          </xdr:blipFill>
          <xdr:spPr>
            <a:xfrm>
              <a:off x="12702540" y="653666"/>
              <a:ext cx="4540512" cy="72379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13</xdr:col>
      <xdr:colOff>472440</xdr:colOff>
      <xdr:row>7</xdr:row>
      <xdr:rowOff>167640</xdr:rowOff>
    </xdr:from>
    <xdr:to>
      <xdr:col>20</xdr:col>
      <xdr:colOff>205740</xdr:colOff>
      <xdr:row>14</xdr:row>
      <xdr:rowOff>64770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D8D0BA10-9A95-D3D8-184B-46A3DDF6105E}"/>
            </a:ext>
          </a:extLst>
        </xdr:cNvPr>
        <xdr:cNvGrpSpPr/>
      </xdr:nvGrpSpPr>
      <xdr:grpSpPr>
        <a:xfrm>
          <a:off x="11956869" y="1484811"/>
          <a:ext cx="5295900" cy="1192530"/>
          <a:chOff x="11873865" y="1800225"/>
          <a:chExt cx="5259705" cy="1255396"/>
        </a:xfrm>
      </xdr:grpSpPr>
      <xdr:sp macro="" textlink="">
        <xdr:nvSpPr>
          <xdr:cNvPr id="9" name="Rectángulo: esquinas redondeadas 8">
            <a:extLst>
              <a:ext uri="{FF2B5EF4-FFF2-40B4-BE49-F238E27FC236}">
                <a16:creationId xmlns:a16="http://schemas.microsoft.com/office/drawing/2014/main" id="{1CAC932D-505F-EBFD-FB4F-9B0671371A02}"/>
              </a:ext>
            </a:extLst>
          </xdr:cNvPr>
          <xdr:cNvSpPr/>
        </xdr:nvSpPr>
        <xdr:spPr>
          <a:xfrm>
            <a:off x="11873865" y="1800225"/>
            <a:ext cx="5259705" cy="1255396"/>
          </a:xfrm>
          <a:prstGeom prst="roundRect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C76F9829-D707-B2DB-BE5A-2F0F0108B5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054840" y="1850823"/>
            <a:ext cx="4319011" cy="269442"/>
          </a:xfrm>
          <a:prstGeom prst="rect">
            <a:avLst/>
          </a:prstGeom>
        </xdr:spPr>
      </xdr:pic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E58D57B9-FBAE-F26E-BD8A-9A9037BF17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2464415" y="2174684"/>
            <a:ext cx="4405220" cy="764881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495300</xdr:colOff>
      <xdr:row>14</xdr:row>
      <xdr:rowOff>91440</xdr:rowOff>
    </xdr:from>
    <xdr:to>
      <xdr:col>20</xdr:col>
      <xdr:colOff>224790</xdr:colOff>
      <xdr:row>20</xdr:row>
      <xdr:rowOff>154305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875F94D9-4A9A-C38E-2149-AFC26832AAE7}"/>
            </a:ext>
          </a:extLst>
        </xdr:cNvPr>
        <xdr:cNvGrpSpPr/>
      </xdr:nvGrpSpPr>
      <xdr:grpSpPr>
        <a:xfrm>
          <a:off x="11979729" y="2704011"/>
          <a:ext cx="5292090" cy="1194980"/>
          <a:chOff x="11826240" y="2924175"/>
          <a:chExt cx="5263515" cy="1160145"/>
        </a:xfrm>
      </xdr:grpSpPr>
      <xdr:sp macro="" textlink="">
        <xdr:nvSpPr>
          <xdr:cNvPr id="17" name="Rectángulo: esquinas redondeadas 16">
            <a:extLst>
              <a:ext uri="{FF2B5EF4-FFF2-40B4-BE49-F238E27FC236}">
                <a16:creationId xmlns:a16="http://schemas.microsoft.com/office/drawing/2014/main" id="{C20B3D48-2028-6C1A-EBA3-0CAE516C9E0B}"/>
              </a:ext>
            </a:extLst>
          </xdr:cNvPr>
          <xdr:cNvSpPr/>
        </xdr:nvSpPr>
        <xdr:spPr>
          <a:xfrm>
            <a:off x="11826240" y="2924175"/>
            <a:ext cx="5263515" cy="1160145"/>
          </a:xfrm>
          <a:prstGeom prst="roundRect">
            <a:avLst/>
          </a:prstGeom>
          <a:solidFill>
            <a:srgbClr val="FFFF00"/>
          </a:solidFill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20" name="Imagen 19">
            <a:extLst>
              <a:ext uri="{FF2B5EF4-FFF2-40B4-BE49-F238E27FC236}">
                <a16:creationId xmlns:a16="http://schemas.microsoft.com/office/drawing/2014/main" id="{EC5D9C9A-BEFA-9537-D2D2-793FC629C3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2066271" y="3011806"/>
            <a:ext cx="4347209" cy="234489"/>
          </a:xfrm>
          <a:prstGeom prst="rect">
            <a:avLst/>
          </a:prstGeom>
        </xdr:spPr>
      </xdr:pic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C3E5D04C-C390-2769-B992-C025969B3E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2489178" y="3298914"/>
            <a:ext cx="4368327" cy="732065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481965</xdr:colOff>
      <xdr:row>21</xdr:row>
      <xdr:rowOff>17144</xdr:rowOff>
    </xdr:from>
    <xdr:to>
      <xdr:col>20</xdr:col>
      <xdr:colOff>219075</xdr:colOff>
      <xdr:row>31</xdr:row>
      <xdr:rowOff>131444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33A9063A-B54E-B246-99FD-5D934B1E0F36}"/>
            </a:ext>
          </a:extLst>
        </xdr:cNvPr>
        <xdr:cNvGrpSpPr/>
      </xdr:nvGrpSpPr>
      <xdr:grpSpPr>
        <a:xfrm>
          <a:off x="11966394" y="3957773"/>
          <a:ext cx="5299710" cy="1975757"/>
          <a:chOff x="11908155" y="3867149"/>
          <a:chExt cx="5263515" cy="1931670"/>
        </a:xfrm>
      </xdr:grpSpPr>
      <xdr:sp macro="" textlink="">
        <xdr:nvSpPr>
          <xdr:cNvPr id="24" name="Rectángulo: esquinas redondeadas 23">
            <a:extLst>
              <a:ext uri="{FF2B5EF4-FFF2-40B4-BE49-F238E27FC236}">
                <a16:creationId xmlns:a16="http://schemas.microsoft.com/office/drawing/2014/main" id="{5B78306E-E80F-BB7E-207C-40ED7D124DCB}"/>
              </a:ext>
            </a:extLst>
          </xdr:cNvPr>
          <xdr:cNvSpPr/>
        </xdr:nvSpPr>
        <xdr:spPr>
          <a:xfrm>
            <a:off x="11908155" y="3867149"/>
            <a:ext cx="5263515" cy="1931670"/>
          </a:xfrm>
          <a:prstGeom prst="roundRect">
            <a:avLst/>
          </a:prstGeom>
          <a:solidFill>
            <a:srgbClr val="FF0000"/>
          </a:solidFill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F57CF20C-840B-86D3-AFBE-E6BA7A8A47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214859" y="3943351"/>
            <a:ext cx="4339590" cy="211454"/>
          </a:xfrm>
          <a:prstGeom prst="rect">
            <a:avLst/>
          </a:prstGeom>
        </xdr:spPr>
      </xdr:pic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2EEAABF7-676D-E97C-D6EB-9E98BC2B26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582525" y="4202456"/>
            <a:ext cx="4124325" cy="525254"/>
          </a:xfrm>
          <a:prstGeom prst="rect">
            <a:avLst/>
          </a:prstGeom>
        </xdr:spPr>
      </xdr:pic>
      <xdr:pic>
        <xdr:nvPicPr>
          <xdr:cNvPr id="29" name="Imagen 28">
            <a:extLst>
              <a:ext uri="{FF2B5EF4-FFF2-40B4-BE49-F238E27FC236}">
                <a16:creationId xmlns:a16="http://schemas.microsoft.com/office/drawing/2014/main" id="{DCCE321B-FE78-065F-9027-6FD8832B47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580619" y="4702325"/>
            <a:ext cx="4137661" cy="10480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200025</xdr:colOff>
      <xdr:row>32</xdr:row>
      <xdr:rowOff>110490</xdr:rowOff>
    </xdr:from>
    <xdr:to>
      <xdr:col>5</xdr:col>
      <xdr:colOff>363855</xdr:colOff>
      <xdr:row>39</xdr:row>
      <xdr:rowOff>142875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6932F9FC-744F-5FDD-A933-E9A24F99EC5F}"/>
            </a:ext>
          </a:extLst>
        </xdr:cNvPr>
        <xdr:cNvGrpSpPr/>
      </xdr:nvGrpSpPr>
      <xdr:grpSpPr>
        <a:xfrm>
          <a:off x="200025" y="6097633"/>
          <a:ext cx="5291001" cy="1338671"/>
          <a:chOff x="11870055" y="5854065"/>
          <a:chExt cx="5263515" cy="1301115"/>
        </a:xfrm>
      </xdr:grpSpPr>
      <xdr:sp macro="" textlink="">
        <xdr:nvSpPr>
          <xdr:cNvPr id="32" name="Rectángulo: esquinas redondeadas 31">
            <a:extLst>
              <a:ext uri="{FF2B5EF4-FFF2-40B4-BE49-F238E27FC236}">
                <a16:creationId xmlns:a16="http://schemas.microsoft.com/office/drawing/2014/main" id="{B163BAAB-68FA-98B2-8064-34E536FF174D}"/>
              </a:ext>
            </a:extLst>
          </xdr:cNvPr>
          <xdr:cNvSpPr/>
        </xdr:nvSpPr>
        <xdr:spPr>
          <a:xfrm>
            <a:off x="11870055" y="5854065"/>
            <a:ext cx="5263515" cy="1301115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21AE3736-D35C-680F-502C-36451AAD4E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2192001" y="5926455"/>
            <a:ext cx="3478530" cy="187152"/>
          </a:xfrm>
          <a:prstGeom prst="rect">
            <a:avLst/>
          </a:prstGeom>
        </xdr:spPr>
      </xdr:pic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EA2FEEDA-6D3F-FAF6-D85E-1883AE56AF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2469233" y="6143626"/>
            <a:ext cx="4333738" cy="912494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281940</xdr:colOff>
      <xdr:row>41</xdr:row>
      <xdr:rowOff>53340</xdr:rowOff>
    </xdr:from>
    <xdr:to>
      <xdr:col>5</xdr:col>
      <xdr:colOff>180975</xdr:colOff>
      <xdr:row>48</xdr:row>
      <xdr:rowOff>72390</xdr:rowOff>
    </xdr:to>
    <xdr:grpSp>
      <xdr:nvGrpSpPr>
        <xdr:cNvPr id="44" name="Grupo 43">
          <a:extLst>
            <a:ext uri="{FF2B5EF4-FFF2-40B4-BE49-F238E27FC236}">
              <a16:creationId xmlns:a16="http://schemas.microsoft.com/office/drawing/2014/main" id="{2A4FF2D7-DF2A-DEFF-5A27-C497F0B298CC}"/>
            </a:ext>
          </a:extLst>
        </xdr:cNvPr>
        <xdr:cNvGrpSpPr/>
      </xdr:nvGrpSpPr>
      <xdr:grpSpPr>
        <a:xfrm>
          <a:off x="281940" y="7716883"/>
          <a:ext cx="5026206" cy="1314450"/>
          <a:chOff x="5654040" y="5968365"/>
          <a:chExt cx="4996815" cy="1285875"/>
        </a:xfrm>
      </xdr:grpSpPr>
      <xdr:sp macro="" textlink="">
        <xdr:nvSpPr>
          <xdr:cNvPr id="39" name="Rectángulo: esquinas redondeadas 38">
            <a:extLst>
              <a:ext uri="{FF2B5EF4-FFF2-40B4-BE49-F238E27FC236}">
                <a16:creationId xmlns:a16="http://schemas.microsoft.com/office/drawing/2014/main" id="{30B7CF50-A15C-7B36-BE6B-9309C7C72E5E}"/>
              </a:ext>
            </a:extLst>
          </xdr:cNvPr>
          <xdr:cNvSpPr/>
        </xdr:nvSpPr>
        <xdr:spPr>
          <a:xfrm>
            <a:off x="5654040" y="5968365"/>
            <a:ext cx="4996815" cy="1285875"/>
          </a:xfrm>
          <a:prstGeom prst="roundRect">
            <a:avLst/>
          </a:prstGeom>
          <a:solidFill>
            <a:schemeClr val="accent6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8E738217-F819-1C48-8FBE-3B32A33810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5854065" y="6019801"/>
            <a:ext cx="4070985" cy="201338"/>
          </a:xfrm>
          <a:prstGeom prst="rect">
            <a:avLst/>
          </a:prstGeom>
        </xdr:spPr>
      </xdr:pic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42171DDD-BD41-EE2E-799B-CB83C1FF07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5987415" y="6259830"/>
            <a:ext cx="4368165" cy="56848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476522</xdr:colOff>
      <xdr:row>32</xdr:row>
      <xdr:rowOff>72392</xdr:rowOff>
    </xdr:from>
    <xdr:to>
      <xdr:col>20</xdr:col>
      <xdr:colOff>615587</xdr:colOff>
      <xdr:row>44</xdr:row>
      <xdr:rowOff>103416</xdr:rowOff>
    </xdr:to>
    <xdr:grpSp>
      <xdr:nvGrpSpPr>
        <xdr:cNvPr id="50" name="Grupo 49">
          <a:extLst>
            <a:ext uri="{FF2B5EF4-FFF2-40B4-BE49-F238E27FC236}">
              <a16:creationId xmlns:a16="http://schemas.microsoft.com/office/drawing/2014/main" id="{D12783A1-0F12-227D-E673-2468EA50C54C}"/>
            </a:ext>
          </a:extLst>
        </xdr:cNvPr>
        <xdr:cNvGrpSpPr/>
      </xdr:nvGrpSpPr>
      <xdr:grpSpPr>
        <a:xfrm>
          <a:off x="11960951" y="6059535"/>
          <a:ext cx="5701665" cy="2262595"/>
          <a:chOff x="11054715" y="5949316"/>
          <a:chExt cx="5669280" cy="2213610"/>
        </a:xfrm>
      </xdr:grpSpPr>
      <xdr:sp macro="" textlink="">
        <xdr:nvSpPr>
          <xdr:cNvPr id="46" name="Rectángulo: esquinas redondeadas 45">
            <a:extLst>
              <a:ext uri="{FF2B5EF4-FFF2-40B4-BE49-F238E27FC236}">
                <a16:creationId xmlns:a16="http://schemas.microsoft.com/office/drawing/2014/main" id="{93718871-7297-4B94-A6FC-8A05551042CB}"/>
              </a:ext>
            </a:extLst>
          </xdr:cNvPr>
          <xdr:cNvSpPr/>
        </xdr:nvSpPr>
        <xdr:spPr>
          <a:xfrm>
            <a:off x="11054715" y="5949316"/>
            <a:ext cx="5669280" cy="2213610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49" name="Imagen 48">
            <a:extLst>
              <a:ext uri="{FF2B5EF4-FFF2-40B4-BE49-F238E27FC236}">
                <a16:creationId xmlns:a16="http://schemas.microsoft.com/office/drawing/2014/main" id="{EAD5B45E-F9E9-B6E7-3590-E72434D6CC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365230" y="6116955"/>
            <a:ext cx="5062589" cy="1874341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505368</xdr:colOff>
      <xdr:row>45</xdr:row>
      <xdr:rowOff>145871</xdr:rowOff>
    </xdr:from>
    <xdr:to>
      <xdr:col>20</xdr:col>
      <xdr:colOff>653958</xdr:colOff>
      <xdr:row>55</xdr:row>
      <xdr:rowOff>179887</xdr:rowOff>
    </xdr:to>
    <xdr:grpSp>
      <xdr:nvGrpSpPr>
        <xdr:cNvPr id="55" name="Grupo 54">
          <a:extLst>
            <a:ext uri="{FF2B5EF4-FFF2-40B4-BE49-F238E27FC236}">
              <a16:creationId xmlns:a16="http://schemas.microsoft.com/office/drawing/2014/main" id="{585DD7F8-21D7-C877-EC89-7C4BCA56748C}"/>
            </a:ext>
          </a:extLst>
        </xdr:cNvPr>
        <xdr:cNvGrpSpPr/>
      </xdr:nvGrpSpPr>
      <xdr:grpSpPr>
        <a:xfrm>
          <a:off x="11989797" y="8549642"/>
          <a:ext cx="5711190" cy="1884588"/>
          <a:chOff x="9380220" y="8486777"/>
          <a:chExt cx="5688330" cy="1821179"/>
        </a:xfrm>
      </xdr:grpSpPr>
      <xdr:sp macro="" textlink="">
        <xdr:nvSpPr>
          <xdr:cNvPr id="53" name="Rectángulo: esquinas redondeadas 52">
            <a:extLst>
              <a:ext uri="{FF2B5EF4-FFF2-40B4-BE49-F238E27FC236}">
                <a16:creationId xmlns:a16="http://schemas.microsoft.com/office/drawing/2014/main" id="{E260D102-7051-2144-CF9A-DC959EEA1A3A}"/>
              </a:ext>
            </a:extLst>
          </xdr:cNvPr>
          <xdr:cNvSpPr/>
        </xdr:nvSpPr>
        <xdr:spPr>
          <a:xfrm>
            <a:off x="9380220" y="8486777"/>
            <a:ext cx="5688330" cy="1821179"/>
          </a:xfrm>
          <a:prstGeom prst="roundRect">
            <a:avLst/>
          </a:prstGeom>
        </xdr:spPr>
        <xdr:style>
          <a:lnRef idx="1">
            <a:schemeClr val="accent3"/>
          </a:lnRef>
          <a:fillRef idx="3">
            <a:schemeClr val="accent3"/>
          </a:fillRef>
          <a:effectRef idx="2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51" name="Imagen 50">
            <a:extLst>
              <a:ext uri="{FF2B5EF4-FFF2-40B4-BE49-F238E27FC236}">
                <a16:creationId xmlns:a16="http://schemas.microsoft.com/office/drawing/2014/main" id="{2F09B351-A807-4B8B-CBF3-60AFC3C5FC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669780" y="8717280"/>
            <a:ext cx="5151120" cy="1372687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108858</xdr:colOff>
      <xdr:row>37</xdr:row>
      <xdr:rowOff>130629</xdr:rowOff>
    </xdr:from>
    <xdr:to>
      <xdr:col>12</xdr:col>
      <xdr:colOff>707573</xdr:colOff>
      <xdr:row>45</xdr:row>
      <xdr:rowOff>10886</xdr:rowOff>
    </xdr:to>
    <xdr:sp macro="" textlink="">
      <xdr:nvSpPr>
        <xdr:cNvPr id="8" name="Globo: flecha hacia arriba 7">
          <a:extLst>
            <a:ext uri="{FF2B5EF4-FFF2-40B4-BE49-F238E27FC236}">
              <a16:creationId xmlns:a16="http://schemas.microsoft.com/office/drawing/2014/main" id="{4350E6D9-B244-54AF-0408-7A25DD412FB5}"/>
            </a:ext>
          </a:extLst>
        </xdr:cNvPr>
        <xdr:cNvSpPr/>
      </xdr:nvSpPr>
      <xdr:spPr>
        <a:xfrm>
          <a:off x="8414658" y="7053943"/>
          <a:ext cx="2982686" cy="1360714"/>
        </a:xfrm>
        <a:prstGeom prst="upArrowCallou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400"/>
            <a:t>Creamos una tabla auxiliar para hacer la equivalencia entre</a:t>
          </a:r>
          <a:r>
            <a:rPr lang="es-ES" sz="1400" baseline="0"/>
            <a:t> números y días de la semana</a:t>
          </a:r>
          <a:endParaRPr lang="es-ES" sz="14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B0F3-551E-43CC-B88C-32B7C599E4FC}">
  <dimension ref="A1:G16"/>
  <sheetViews>
    <sheetView topLeftCell="A7" zoomScale="97" zoomScaleNormal="240" workbookViewId="0">
      <selection activeCell="E16" sqref="E16"/>
    </sheetView>
  </sheetViews>
  <sheetFormatPr baseColWidth="10" defaultRowHeight="14.4" x14ac:dyDescent="0.3"/>
  <cols>
    <col min="2" max="2" width="17.33203125" customWidth="1"/>
    <col min="3" max="6" width="15.5546875" customWidth="1"/>
  </cols>
  <sheetData>
    <row r="1" spans="1:7" x14ac:dyDescent="0.3">
      <c r="A1" s="5"/>
      <c r="B1" s="5"/>
      <c r="C1" s="5"/>
      <c r="D1" s="5"/>
      <c r="E1" s="5"/>
      <c r="F1" s="5"/>
      <c r="G1" s="5"/>
    </row>
    <row r="2" spans="1:7" ht="15" thickBot="1" x14ac:dyDescent="0.35">
      <c r="A2" s="5"/>
      <c r="B2" s="5"/>
      <c r="C2" s="5"/>
      <c r="D2" s="5"/>
      <c r="E2" s="5"/>
      <c r="F2" s="5"/>
      <c r="G2" s="5"/>
    </row>
    <row r="3" spans="1:7" ht="22.2" thickTop="1" thickBot="1" x14ac:dyDescent="0.35">
      <c r="A3" s="5"/>
      <c r="B3" s="78" t="s">
        <v>1</v>
      </c>
      <c r="C3" s="79"/>
      <c r="D3" s="79"/>
      <c r="E3" s="79"/>
      <c r="F3" s="80"/>
      <c r="G3" s="5"/>
    </row>
    <row r="4" spans="1:7" ht="15" thickTop="1" x14ac:dyDescent="0.3">
      <c r="A4" s="5"/>
      <c r="B4" s="6"/>
      <c r="C4" s="8">
        <v>2345</v>
      </c>
      <c r="D4" s="8">
        <v>5849</v>
      </c>
      <c r="E4" s="8">
        <v>658</v>
      </c>
      <c r="F4" s="10">
        <v>6987</v>
      </c>
      <c r="G4" s="5"/>
    </row>
    <row r="5" spans="1:7" x14ac:dyDescent="0.3">
      <c r="A5" s="5"/>
      <c r="B5" s="6"/>
      <c r="C5" s="8">
        <v>4532</v>
      </c>
      <c r="D5" s="8">
        <v>359</v>
      </c>
      <c r="E5" s="8">
        <v>548</v>
      </c>
      <c r="F5" s="10">
        <v>3547</v>
      </c>
      <c r="G5" s="5"/>
    </row>
    <row r="6" spans="1:7" x14ac:dyDescent="0.3">
      <c r="A6" s="5"/>
      <c r="B6" s="6"/>
      <c r="C6" s="8">
        <v>123</v>
      </c>
      <c r="D6" s="8">
        <v>98746</v>
      </c>
      <c r="E6" s="8">
        <v>658</v>
      </c>
      <c r="F6" s="10">
        <v>9875</v>
      </c>
      <c r="G6" s="5"/>
    </row>
    <row r="7" spans="1:7" ht="15" thickBot="1" x14ac:dyDescent="0.35">
      <c r="A7" s="5"/>
      <c r="B7" s="7"/>
      <c r="C7" s="9">
        <v>456</v>
      </c>
      <c r="D7" s="9">
        <v>356</v>
      </c>
      <c r="E7" s="9">
        <v>1111</v>
      </c>
      <c r="F7" s="11">
        <v>35487</v>
      </c>
      <c r="G7" s="5"/>
    </row>
    <row r="8" spans="1:7" ht="16.2" thickBot="1" x14ac:dyDescent="0.35">
      <c r="A8" s="5"/>
      <c r="B8" s="16" t="s">
        <v>0</v>
      </c>
      <c r="C8" s="17">
        <f>C4+C5+C6+C7</f>
        <v>7456</v>
      </c>
      <c r="D8" s="17">
        <f t="shared" ref="D8:F8" si="0">D4+D5+D6+D7</f>
        <v>105310</v>
      </c>
      <c r="E8" s="17">
        <f t="shared" si="0"/>
        <v>2975</v>
      </c>
      <c r="F8" s="17">
        <f t="shared" si="0"/>
        <v>55896</v>
      </c>
      <c r="G8" s="5"/>
    </row>
    <row r="9" spans="1:7" ht="15" thickTop="1" x14ac:dyDescent="0.3">
      <c r="A9" s="5"/>
      <c r="B9" s="5"/>
      <c r="C9" s="5"/>
      <c r="D9" s="5"/>
      <c r="E9" s="5"/>
      <c r="F9" s="5"/>
      <c r="G9" s="5"/>
    </row>
    <row r="10" spans="1:7" ht="15" thickBot="1" x14ac:dyDescent="0.35">
      <c r="A10" s="5"/>
      <c r="B10" s="5"/>
      <c r="C10" s="5"/>
      <c r="D10" s="5"/>
      <c r="E10" s="5"/>
      <c r="F10" s="5"/>
      <c r="G10" s="5"/>
    </row>
    <row r="11" spans="1:7" ht="22.2" thickTop="1" thickBot="1" x14ac:dyDescent="0.35">
      <c r="A11" s="5"/>
      <c r="B11" s="78" t="s">
        <v>2</v>
      </c>
      <c r="C11" s="79"/>
      <c r="D11" s="79"/>
      <c r="E11" s="79"/>
      <c r="F11" s="80"/>
      <c r="G11" s="5"/>
    </row>
    <row r="12" spans="1:7" ht="15" thickTop="1" x14ac:dyDescent="0.3">
      <c r="A12" s="5"/>
      <c r="B12" s="6"/>
      <c r="C12" s="12">
        <v>9587</v>
      </c>
      <c r="D12" s="12">
        <v>3598</v>
      </c>
      <c r="E12" s="12">
        <v>587</v>
      </c>
      <c r="F12" s="13">
        <v>359</v>
      </c>
      <c r="G12" s="5"/>
    </row>
    <row r="13" spans="1:7" ht="15" thickBot="1" x14ac:dyDescent="0.35">
      <c r="A13" s="5"/>
      <c r="B13" s="7"/>
      <c r="C13" s="14">
        <v>265</v>
      </c>
      <c r="D13" s="14">
        <v>6589</v>
      </c>
      <c r="E13" s="14">
        <v>3543</v>
      </c>
      <c r="F13" s="15">
        <v>65</v>
      </c>
      <c r="G13" s="5"/>
    </row>
    <row r="14" spans="1:7" ht="16.2" thickBot="1" x14ac:dyDescent="0.35">
      <c r="A14" s="5"/>
      <c r="B14" s="16" t="s">
        <v>3</v>
      </c>
      <c r="C14" s="126">
        <f>C12-C13</f>
        <v>9322</v>
      </c>
      <c r="D14" s="126">
        <f t="shared" ref="D14:F14" si="1">D12-D13</f>
        <v>-2991</v>
      </c>
      <c r="E14" s="126">
        <f t="shared" si="1"/>
        <v>-2956</v>
      </c>
      <c r="F14" s="126">
        <f t="shared" si="1"/>
        <v>294</v>
      </c>
      <c r="G14" s="5"/>
    </row>
    <row r="15" spans="1:7" ht="15" thickTop="1" x14ac:dyDescent="0.3">
      <c r="A15" s="5"/>
      <c r="B15" s="5"/>
      <c r="C15" s="5"/>
      <c r="D15" s="5"/>
      <c r="E15" s="5"/>
      <c r="F15" s="5"/>
      <c r="G15" s="5"/>
    </row>
    <row r="16" spans="1:7" x14ac:dyDescent="0.3">
      <c r="A16" s="5"/>
      <c r="B16" s="5"/>
      <c r="C16" s="5"/>
      <c r="D16" s="5"/>
      <c r="E16" s="5"/>
      <c r="F16" s="5"/>
      <c r="G16" s="5"/>
    </row>
  </sheetData>
  <mergeCells count="2">
    <mergeCell ref="B3:F3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B3A9-C02D-4781-9F73-AF9070F08FC9}">
  <dimension ref="B2:F12"/>
  <sheetViews>
    <sheetView topLeftCell="A4" zoomScale="120" zoomScaleNormal="120" workbookViewId="0">
      <selection activeCell="D13" sqref="D13"/>
    </sheetView>
  </sheetViews>
  <sheetFormatPr baseColWidth="10" defaultRowHeight="14.4" x14ac:dyDescent="0.3"/>
  <cols>
    <col min="3" max="6" width="17.109375" customWidth="1"/>
  </cols>
  <sheetData>
    <row r="2" spans="2:6" ht="15" thickBot="1" x14ac:dyDescent="0.35"/>
    <row r="3" spans="2:6" ht="21" thickBot="1" x14ac:dyDescent="0.4">
      <c r="B3" s="81" t="s">
        <v>4</v>
      </c>
      <c r="C3" s="82"/>
      <c r="D3" s="82"/>
      <c r="E3" s="82"/>
      <c r="F3" s="83"/>
    </row>
    <row r="4" spans="2:6" ht="15" thickTop="1" x14ac:dyDescent="0.3">
      <c r="B4" s="86" t="s">
        <v>3</v>
      </c>
      <c r="C4" s="20">
        <v>2345</v>
      </c>
      <c r="D4" s="20">
        <v>5849</v>
      </c>
      <c r="E4" s="20">
        <v>658</v>
      </c>
      <c r="F4" s="21">
        <v>6987</v>
      </c>
    </row>
    <row r="5" spans="2:6" x14ac:dyDescent="0.3">
      <c r="B5" s="87"/>
      <c r="C5" s="4">
        <v>12</v>
      </c>
      <c r="D5" s="4">
        <v>3</v>
      </c>
      <c r="E5" s="4">
        <v>31</v>
      </c>
      <c r="F5" s="22">
        <v>5</v>
      </c>
    </row>
    <row r="6" spans="2:6" ht="20.399999999999999" thickBot="1" x14ac:dyDescent="0.35">
      <c r="B6" s="88"/>
      <c r="C6" s="24">
        <f>C4*C5</f>
        <v>28140</v>
      </c>
      <c r="D6" s="24">
        <f t="shared" ref="D6:F6" si="0">D4*D5</f>
        <v>17547</v>
      </c>
      <c r="E6" s="24">
        <f t="shared" si="0"/>
        <v>20398</v>
      </c>
      <c r="F6" s="24">
        <f t="shared" si="0"/>
        <v>34935</v>
      </c>
    </row>
    <row r="8" spans="2:6" ht="15" thickBot="1" x14ac:dyDescent="0.35"/>
    <row r="9" spans="2:6" ht="21" thickBot="1" x14ac:dyDescent="0.4">
      <c r="B9" s="81" t="s">
        <v>5</v>
      </c>
      <c r="C9" s="84"/>
      <c r="D9" s="84"/>
      <c r="E9" s="84"/>
      <c r="F9" s="85"/>
    </row>
    <row r="10" spans="2:6" ht="15" thickTop="1" x14ac:dyDescent="0.3">
      <c r="B10" s="86" t="s">
        <v>3</v>
      </c>
      <c r="C10" s="18">
        <v>9587</v>
      </c>
      <c r="D10" s="18">
        <v>3598</v>
      </c>
      <c r="E10" s="18">
        <v>587</v>
      </c>
      <c r="F10" s="23">
        <v>359</v>
      </c>
    </row>
    <row r="11" spans="2:6" x14ac:dyDescent="0.3">
      <c r="B11" s="87"/>
      <c r="C11" s="3">
        <v>265</v>
      </c>
      <c r="D11" s="3">
        <v>13</v>
      </c>
      <c r="E11" s="3">
        <v>5</v>
      </c>
      <c r="F11" s="19">
        <v>9</v>
      </c>
    </row>
    <row r="12" spans="2:6" ht="20.399999999999999" thickBot="1" x14ac:dyDescent="0.35">
      <c r="B12" s="88"/>
      <c r="C12" s="25">
        <f>C10/C11</f>
        <v>36.177358490566036</v>
      </c>
      <c r="D12" s="25">
        <f t="shared" ref="D12:F12" si="1">D10/D11</f>
        <v>276.76923076923077</v>
      </c>
      <c r="E12" s="25">
        <f t="shared" si="1"/>
        <v>117.4</v>
      </c>
      <c r="F12" s="25">
        <f t="shared" si="1"/>
        <v>39.888888888888886</v>
      </c>
    </row>
  </sheetData>
  <mergeCells count="4">
    <mergeCell ref="B3:F3"/>
    <mergeCell ref="B9:F9"/>
    <mergeCell ref="B4:B6"/>
    <mergeCell ref="B10:B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83B2-C884-445F-BDC6-64F22D7EA6C7}">
  <dimension ref="B3:E22"/>
  <sheetViews>
    <sheetView zoomScale="84" zoomScaleNormal="160" workbookViewId="0">
      <selection activeCell="F29" sqref="F29"/>
    </sheetView>
  </sheetViews>
  <sheetFormatPr baseColWidth="10" defaultRowHeight="14.4" x14ac:dyDescent="0.3"/>
  <cols>
    <col min="2" max="5" width="18.44140625" customWidth="1"/>
  </cols>
  <sheetData>
    <row r="3" spans="2:5" ht="17.399999999999999" x14ac:dyDescent="0.3">
      <c r="B3" s="77" t="s">
        <v>6</v>
      </c>
      <c r="C3" s="77"/>
      <c r="D3" s="77"/>
      <c r="E3" s="77"/>
    </row>
    <row r="4" spans="2:5" x14ac:dyDescent="0.3">
      <c r="B4" s="26" t="s">
        <v>7</v>
      </c>
      <c r="C4" s="26" t="s">
        <v>8</v>
      </c>
      <c r="D4" s="26" t="s">
        <v>9</v>
      </c>
      <c r="E4" s="26" t="s">
        <v>10</v>
      </c>
    </row>
    <row r="5" spans="2:5" x14ac:dyDescent="0.3">
      <c r="B5" s="1">
        <v>2</v>
      </c>
      <c r="C5" s="1" t="s">
        <v>11</v>
      </c>
      <c r="D5" s="29">
        <v>1.2</v>
      </c>
      <c r="E5" s="29">
        <f>B5*D5</f>
        <v>2.4</v>
      </c>
    </row>
    <row r="6" spans="2:5" x14ac:dyDescent="0.3">
      <c r="B6" s="1">
        <v>6</v>
      </c>
      <c r="C6" s="1" t="s">
        <v>12</v>
      </c>
      <c r="D6" s="29">
        <v>0.75</v>
      </c>
      <c r="E6" s="29">
        <f t="shared" ref="E6:E9" si="0">B6*D6</f>
        <v>4.5</v>
      </c>
    </row>
    <row r="7" spans="2:5" x14ac:dyDescent="0.3">
      <c r="B7" s="1">
        <v>7</v>
      </c>
      <c r="C7" s="1" t="s">
        <v>13</v>
      </c>
      <c r="D7" s="29">
        <v>2.2999999999999998</v>
      </c>
      <c r="E7" s="29">
        <f t="shared" si="0"/>
        <v>16.099999999999998</v>
      </c>
    </row>
    <row r="8" spans="2:5" x14ac:dyDescent="0.3">
      <c r="B8" s="1">
        <v>8</v>
      </c>
      <c r="C8" s="1" t="s">
        <v>14</v>
      </c>
      <c r="D8" s="29">
        <v>0.98</v>
      </c>
      <c r="E8" s="29">
        <f t="shared" si="0"/>
        <v>7.84</v>
      </c>
    </row>
    <row r="9" spans="2:5" x14ac:dyDescent="0.3">
      <c r="B9" s="1">
        <v>9</v>
      </c>
      <c r="C9" s="1" t="s">
        <v>15</v>
      </c>
      <c r="D9" s="29">
        <v>2.7</v>
      </c>
      <c r="E9" s="29">
        <f t="shared" si="0"/>
        <v>24.3</v>
      </c>
    </row>
    <row r="10" spans="2:5" ht="18" x14ac:dyDescent="0.35">
      <c r="B10" s="28" t="s">
        <v>16</v>
      </c>
      <c r="C10" s="28"/>
      <c r="D10" s="28"/>
      <c r="E10" s="30">
        <f>E5+E6+E7+E8+E9</f>
        <v>55.14</v>
      </c>
    </row>
    <row r="14" spans="2:5" ht="17.399999999999999" x14ac:dyDescent="0.3">
      <c r="B14" s="77" t="s">
        <v>17</v>
      </c>
      <c r="C14" s="77"/>
      <c r="D14" s="77"/>
      <c r="E14" s="77"/>
    </row>
    <row r="15" spans="2:5" x14ac:dyDescent="0.3">
      <c r="B15" s="26" t="s">
        <v>18</v>
      </c>
      <c r="C15" s="26" t="s">
        <v>19</v>
      </c>
      <c r="D15" s="26" t="s">
        <v>20</v>
      </c>
      <c r="E15" s="26" t="s">
        <v>21</v>
      </c>
    </row>
    <row r="16" spans="2:5" x14ac:dyDescent="0.3">
      <c r="B16" s="1" t="s">
        <v>22</v>
      </c>
      <c r="C16" s="27">
        <v>0.29166666666666669</v>
      </c>
      <c r="D16" s="27">
        <v>0.64930555555555558</v>
      </c>
      <c r="E16" s="27">
        <f>D16-C16</f>
        <v>0.3576388888888889</v>
      </c>
    </row>
    <row r="17" spans="2:5" x14ac:dyDescent="0.3">
      <c r="B17" s="1" t="s">
        <v>23</v>
      </c>
      <c r="C17" s="27">
        <v>0.30069444444444443</v>
      </c>
      <c r="D17" s="27">
        <v>0.65694444444444444</v>
      </c>
      <c r="E17" s="27">
        <f t="shared" ref="E17:E21" si="1">D17-C17</f>
        <v>0.35625000000000001</v>
      </c>
    </row>
    <row r="18" spans="2:5" x14ac:dyDescent="0.3">
      <c r="B18" s="1" t="s">
        <v>24</v>
      </c>
      <c r="C18" s="27">
        <v>0.29722222222222222</v>
      </c>
      <c r="D18" s="27">
        <v>0.5</v>
      </c>
      <c r="E18" s="27">
        <f t="shared" si="1"/>
        <v>0.20277777777777778</v>
      </c>
    </row>
    <row r="19" spans="2:5" x14ac:dyDescent="0.3">
      <c r="B19" s="1" t="s">
        <v>25</v>
      </c>
      <c r="C19" s="27">
        <v>0.28125</v>
      </c>
      <c r="D19" s="27">
        <v>0.62013888888888891</v>
      </c>
      <c r="E19" s="27">
        <f t="shared" si="1"/>
        <v>0.33888888888888891</v>
      </c>
    </row>
    <row r="20" spans="2:5" x14ac:dyDescent="0.3">
      <c r="B20" s="1" t="s">
        <v>26</v>
      </c>
      <c r="C20" s="27">
        <v>0.31944444444444442</v>
      </c>
      <c r="D20" s="27">
        <v>0.67083333333333328</v>
      </c>
      <c r="E20" s="27">
        <f t="shared" si="1"/>
        <v>0.35138888888888886</v>
      </c>
    </row>
    <row r="21" spans="2:5" x14ac:dyDescent="0.3">
      <c r="B21" s="1" t="s">
        <v>27</v>
      </c>
      <c r="C21" s="27">
        <v>0.31388888888888888</v>
      </c>
      <c r="D21" s="27">
        <v>0.58958333333333335</v>
      </c>
      <c r="E21" s="27">
        <f t="shared" si="1"/>
        <v>0.27569444444444446</v>
      </c>
    </row>
    <row r="22" spans="2:5" ht="18" x14ac:dyDescent="0.35">
      <c r="B22" s="28" t="s">
        <v>28</v>
      </c>
      <c r="C22" s="28"/>
      <c r="D22" s="28"/>
      <c r="E22" s="76">
        <f>E16+E17+E18+E19+E20+E21</f>
        <v>1.8826388888888888</v>
      </c>
    </row>
  </sheetData>
  <mergeCells count="2">
    <mergeCell ref="B3:E3"/>
    <mergeCell ref="B14:E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EDCB-C418-40B3-A4CD-04E693B5D252}">
  <dimension ref="B3:K30"/>
  <sheetViews>
    <sheetView topLeftCell="A14" workbookViewId="0">
      <selection activeCell="K33" sqref="K33"/>
    </sheetView>
  </sheetViews>
  <sheetFormatPr baseColWidth="10" defaultRowHeight="14.4" x14ac:dyDescent="0.3"/>
  <sheetData>
    <row r="3" spans="2:8" ht="19.8" x14ac:dyDescent="0.4">
      <c r="B3" s="31" t="s">
        <v>29</v>
      </c>
      <c r="C3" s="31"/>
      <c r="D3" s="31"/>
      <c r="E3" s="31"/>
      <c r="F3" s="74" t="s">
        <v>30</v>
      </c>
      <c r="G3" s="75">
        <v>0.21</v>
      </c>
    </row>
    <row r="4" spans="2:8" ht="15" thickBot="1" x14ac:dyDescent="0.35"/>
    <row r="5" spans="2:8" ht="28.8" x14ac:dyDescent="0.3">
      <c r="B5" s="37" t="s">
        <v>31</v>
      </c>
      <c r="C5" s="38" t="s">
        <v>32</v>
      </c>
      <c r="D5" s="38" t="s">
        <v>33</v>
      </c>
      <c r="E5" s="38" t="s">
        <v>9</v>
      </c>
      <c r="F5" s="38" t="s">
        <v>34</v>
      </c>
      <c r="G5" s="38" t="s">
        <v>35</v>
      </c>
      <c r="H5" s="39" t="s">
        <v>36</v>
      </c>
    </row>
    <row r="6" spans="2:8" x14ac:dyDescent="0.3">
      <c r="B6" s="32">
        <v>32</v>
      </c>
      <c r="C6" s="1" t="s">
        <v>37</v>
      </c>
      <c r="D6" s="1">
        <v>50</v>
      </c>
      <c r="E6" s="1">
        <v>0.13</v>
      </c>
      <c r="F6" s="1">
        <f>D6*E6</f>
        <v>6.5</v>
      </c>
      <c r="G6" s="1">
        <f>$G$3*F6</f>
        <v>1.365</v>
      </c>
      <c r="H6" s="33">
        <f>F6+G6</f>
        <v>7.8650000000000002</v>
      </c>
    </row>
    <row r="7" spans="2:8" x14ac:dyDescent="0.3">
      <c r="B7" s="32">
        <v>40</v>
      </c>
      <c r="C7" s="1" t="s">
        <v>38</v>
      </c>
      <c r="D7" s="1">
        <v>130</v>
      </c>
      <c r="E7" s="1">
        <v>0.09</v>
      </c>
      <c r="F7" s="1">
        <f t="shared" ref="F7:F10" si="0">D7*E7</f>
        <v>11.7</v>
      </c>
      <c r="G7" s="1">
        <f t="shared" ref="G7:G10" si="1">$G$3*F7</f>
        <v>2.4569999999999999</v>
      </c>
      <c r="H7" s="33">
        <f t="shared" ref="H7:H10" si="2">F7+G7</f>
        <v>14.157</v>
      </c>
    </row>
    <row r="8" spans="2:8" x14ac:dyDescent="0.3">
      <c r="B8" s="32">
        <v>2</v>
      </c>
      <c r="C8" s="1" t="s">
        <v>39</v>
      </c>
      <c r="D8" s="1">
        <v>2</v>
      </c>
      <c r="E8" s="1">
        <v>14</v>
      </c>
      <c r="F8" s="1">
        <f t="shared" si="0"/>
        <v>28</v>
      </c>
      <c r="G8" s="1">
        <f t="shared" si="1"/>
        <v>5.88</v>
      </c>
      <c r="H8" s="33">
        <f t="shared" si="2"/>
        <v>33.880000000000003</v>
      </c>
    </row>
    <row r="9" spans="2:8" x14ac:dyDescent="0.3">
      <c r="B9" s="32">
        <v>3</v>
      </c>
      <c r="C9" s="1" t="s">
        <v>40</v>
      </c>
      <c r="D9" s="1">
        <v>4</v>
      </c>
      <c r="E9" s="1">
        <v>3.2</v>
      </c>
      <c r="F9" s="1">
        <f t="shared" si="0"/>
        <v>12.8</v>
      </c>
      <c r="G9" s="1">
        <f t="shared" si="1"/>
        <v>2.6880000000000002</v>
      </c>
      <c r="H9" s="33">
        <f t="shared" si="2"/>
        <v>15.488000000000001</v>
      </c>
    </row>
    <row r="10" spans="2:8" ht="15" thickBot="1" x14ac:dyDescent="0.35">
      <c r="B10" s="34">
        <v>1</v>
      </c>
      <c r="C10" s="35" t="s">
        <v>41</v>
      </c>
      <c r="D10" s="35">
        <v>3</v>
      </c>
      <c r="E10" s="35">
        <v>10.5</v>
      </c>
      <c r="F10" s="1">
        <f t="shared" si="0"/>
        <v>31.5</v>
      </c>
      <c r="G10" s="1">
        <f t="shared" si="1"/>
        <v>6.6149999999999993</v>
      </c>
      <c r="H10" s="33">
        <f t="shared" si="2"/>
        <v>38.115000000000002</v>
      </c>
    </row>
    <row r="15" spans="2:8" ht="19.8" x14ac:dyDescent="0.4">
      <c r="B15" s="31" t="s">
        <v>42</v>
      </c>
      <c r="C15" s="31"/>
      <c r="D15" s="31"/>
      <c r="E15" s="31"/>
      <c r="F15" s="31"/>
      <c r="G15" s="31"/>
    </row>
    <row r="16" spans="2:8" ht="15" thickBot="1" x14ac:dyDescent="0.35"/>
    <row r="17" spans="2:11" ht="33" customHeight="1" x14ac:dyDescent="0.3">
      <c r="B17" s="92" t="s">
        <v>43</v>
      </c>
      <c r="C17" s="93"/>
      <c r="D17" s="93"/>
      <c r="E17" s="93"/>
      <c r="F17" s="93"/>
      <c r="G17" s="93"/>
      <c r="H17" s="93"/>
      <c r="I17" s="93"/>
      <c r="J17" s="93"/>
      <c r="K17" s="94"/>
    </row>
    <row r="18" spans="2:11" x14ac:dyDescent="0.3">
      <c r="B18" s="32"/>
      <c r="C18" s="89" t="s">
        <v>44</v>
      </c>
      <c r="D18" s="95"/>
      <c r="E18" s="89" t="s">
        <v>45</v>
      </c>
      <c r="F18" s="95"/>
      <c r="G18" s="89" t="s">
        <v>46</v>
      </c>
      <c r="H18" s="95"/>
      <c r="I18" s="89" t="s">
        <v>0</v>
      </c>
      <c r="J18" s="90"/>
      <c r="K18" s="91"/>
    </row>
    <row r="19" spans="2:11" x14ac:dyDescent="0.3">
      <c r="B19" s="32" t="s">
        <v>47</v>
      </c>
      <c r="C19" s="1" t="s">
        <v>48</v>
      </c>
      <c r="D19" s="1" t="s">
        <v>49</v>
      </c>
      <c r="E19" s="1" t="s">
        <v>48</v>
      </c>
      <c r="F19" s="1" t="s">
        <v>49</v>
      </c>
      <c r="G19" s="1" t="s">
        <v>48</v>
      </c>
      <c r="H19" s="1" t="s">
        <v>49</v>
      </c>
      <c r="I19" s="1" t="s">
        <v>48</v>
      </c>
      <c r="J19" s="1" t="s">
        <v>49</v>
      </c>
      <c r="K19" s="33" t="s">
        <v>50</v>
      </c>
    </row>
    <row r="20" spans="2:11" x14ac:dyDescent="0.3">
      <c r="B20" s="32">
        <v>4</v>
      </c>
      <c r="C20" s="1">
        <v>321.89999999999998</v>
      </c>
      <c r="D20" s="1">
        <v>568.9</v>
      </c>
      <c r="E20" s="1">
        <v>77.56</v>
      </c>
      <c r="F20" s="1">
        <v>354.65</v>
      </c>
      <c r="G20" s="1">
        <v>125.45</v>
      </c>
      <c r="H20" s="1">
        <v>337.44</v>
      </c>
      <c r="I20" s="40">
        <f>C20+E20+G20</f>
        <v>524.91</v>
      </c>
      <c r="J20" s="40">
        <f>D20+F20+H20</f>
        <v>1260.99</v>
      </c>
      <c r="K20" s="41">
        <f>I20+J20</f>
        <v>1785.9</v>
      </c>
    </row>
    <row r="21" spans="2:11" x14ac:dyDescent="0.3">
      <c r="B21" s="32">
        <v>5</v>
      </c>
      <c r="C21" s="1">
        <v>302.8</v>
      </c>
      <c r="D21" s="1">
        <v>854</v>
      </c>
      <c r="E21" s="1">
        <v>498.43</v>
      </c>
      <c r="F21" s="1">
        <v>224.43</v>
      </c>
      <c r="G21" s="1">
        <v>31.54</v>
      </c>
      <c r="H21" s="1">
        <v>334.2</v>
      </c>
      <c r="I21" s="40">
        <f t="shared" ref="I21:I29" si="3">C21+E21+G21</f>
        <v>832.77</v>
      </c>
      <c r="J21" s="40">
        <f t="shared" ref="J21:J29" si="4">D21+F21+H21</f>
        <v>1412.63</v>
      </c>
      <c r="K21" s="41">
        <f t="shared" ref="K21:K29" si="5">I21+J21</f>
        <v>2245.4</v>
      </c>
    </row>
    <row r="22" spans="2:11" x14ac:dyDescent="0.3">
      <c r="B22" s="32">
        <v>6</v>
      </c>
      <c r="C22" s="1">
        <v>254</v>
      </c>
      <c r="D22" s="1">
        <v>894.98</v>
      </c>
      <c r="E22" s="1">
        <v>354.54</v>
      </c>
      <c r="F22" s="1">
        <v>342.43</v>
      </c>
      <c r="G22" s="1">
        <v>224.54</v>
      </c>
      <c r="H22" s="1">
        <v>345.54</v>
      </c>
      <c r="I22" s="40">
        <f t="shared" si="3"/>
        <v>833.07999999999993</v>
      </c>
      <c r="J22" s="40">
        <f t="shared" si="4"/>
        <v>1582.95</v>
      </c>
      <c r="K22" s="41">
        <f t="shared" si="5"/>
        <v>2416.0299999999997</v>
      </c>
    </row>
    <row r="23" spans="2:11" x14ac:dyDescent="0.3">
      <c r="B23" s="32">
        <v>7</v>
      </c>
      <c r="C23" s="1">
        <v>342.4</v>
      </c>
      <c r="D23" s="1">
        <v>352.45</v>
      </c>
      <c r="E23" s="1">
        <v>554.63</v>
      </c>
      <c r="F23" s="1">
        <v>544.32000000000005</v>
      </c>
      <c r="G23" s="1">
        <v>164.43</v>
      </c>
      <c r="H23" s="1">
        <v>642.54</v>
      </c>
      <c r="I23" s="40">
        <f t="shared" si="3"/>
        <v>1061.46</v>
      </c>
      <c r="J23" s="40">
        <f t="shared" si="4"/>
        <v>1539.31</v>
      </c>
      <c r="K23" s="41">
        <f t="shared" si="5"/>
        <v>2600.77</v>
      </c>
    </row>
    <row r="24" spans="2:11" x14ac:dyDescent="0.3">
      <c r="B24" s="32">
        <v>8</v>
      </c>
      <c r="C24" s="1">
        <v>132</v>
      </c>
      <c r="D24" s="1">
        <v>234.54</v>
      </c>
      <c r="E24" s="1">
        <v>635.66</v>
      </c>
      <c r="F24" s="1">
        <v>334.54</v>
      </c>
      <c r="G24" s="1">
        <v>467.54</v>
      </c>
      <c r="H24" s="1">
        <v>241.45</v>
      </c>
      <c r="I24" s="40">
        <f t="shared" si="3"/>
        <v>1235.2</v>
      </c>
      <c r="J24" s="40">
        <f t="shared" si="4"/>
        <v>810.53</v>
      </c>
      <c r="K24" s="41">
        <f t="shared" si="5"/>
        <v>2045.73</v>
      </c>
    </row>
    <row r="25" spans="2:11" x14ac:dyDescent="0.3">
      <c r="B25" s="32">
        <v>9</v>
      </c>
      <c r="C25" s="1">
        <v>342.6</v>
      </c>
      <c r="D25" s="1">
        <v>356.78</v>
      </c>
      <c r="E25" s="1">
        <v>322.45</v>
      </c>
      <c r="F25" s="1">
        <v>576.54</v>
      </c>
      <c r="G25" s="1">
        <v>378.13</v>
      </c>
      <c r="H25" s="1">
        <v>234.42</v>
      </c>
      <c r="I25" s="40">
        <f t="shared" si="3"/>
        <v>1043.1799999999998</v>
      </c>
      <c r="J25" s="40">
        <f t="shared" si="4"/>
        <v>1167.74</v>
      </c>
      <c r="K25" s="41">
        <f t="shared" si="5"/>
        <v>2210.92</v>
      </c>
    </row>
    <row r="26" spans="2:11" x14ac:dyDescent="0.3">
      <c r="B26" s="32">
        <v>10</v>
      </c>
      <c r="C26" s="1">
        <v>453.76</v>
      </c>
      <c r="D26" s="1">
        <v>958.54</v>
      </c>
      <c r="E26" s="1">
        <v>796.21</v>
      </c>
      <c r="F26" s="1">
        <v>667.43</v>
      </c>
      <c r="G26" s="1">
        <v>612.34</v>
      </c>
      <c r="H26" s="1">
        <v>267.54000000000002</v>
      </c>
      <c r="I26" s="40">
        <f t="shared" si="3"/>
        <v>1862.31</v>
      </c>
      <c r="J26" s="40">
        <f t="shared" si="4"/>
        <v>1893.5099999999998</v>
      </c>
      <c r="K26" s="41">
        <f t="shared" si="5"/>
        <v>3755.8199999999997</v>
      </c>
    </row>
    <row r="27" spans="2:11" x14ac:dyDescent="0.3">
      <c r="B27" s="32">
        <v>11</v>
      </c>
      <c r="C27" s="1">
        <v>553.5</v>
      </c>
      <c r="D27" s="1">
        <v>254.76</v>
      </c>
      <c r="E27" s="1">
        <v>331.34</v>
      </c>
      <c r="F27" s="1">
        <v>554.23</v>
      </c>
      <c r="G27" s="1">
        <v>245.54</v>
      </c>
      <c r="H27" s="1">
        <v>248.54</v>
      </c>
      <c r="I27" s="40">
        <f t="shared" si="3"/>
        <v>1130.3799999999999</v>
      </c>
      <c r="J27" s="40">
        <f t="shared" si="4"/>
        <v>1057.53</v>
      </c>
      <c r="K27" s="41">
        <f t="shared" si="5"/>
        <v>2187.91</v>
      </c>
    </row>
    <row r="28" spans="2:11" x14ac:dyDescent="0.3">
      <c r="B28" s="32">
        <v>12</v>
      </c>
      <c r="C28" s="1">
        <v>134.5</v>
      </c>
      <c r="D28" s="1">
        <v>354.34</v>
      </c>
      <c r="E28" s="1">
        <v>224.54</v>
      </c>
      <c r="F28" s="1">
        <v>467.54</v>
      </c>
      <c r="G28" s="1">
        <v>534.04999999999995</v>
      </c>
      <c r="H28" s="1">
        <v>347.53</v>
      </c>
      <c r="I28" s="40">
        <f t="shared" si="3"/>
        <v>893.08999999999992</v>
      </c>
      <c r="J28" s="40">
        <f t="shared" si="4"/>
        <v>1169.4099999999999</v>
      </c>
      <c r="K28" s="41">
        <f t="shared" si="5"/>
        <v>2062.5</v>
      </c>
    </row>
    <row r="29" spans="2:11" x14ac:dyDescent="0.3">
      <c r="B29" s="32">
        <v>13</v>
      </c>
      <c r="C29" s="1">
        <v>145.76</v>
      </c>
      <c r="D29" s="1">
        <v>468.4</v>
      </c>
      <c r="E29" s="1">
        <v>334.43</v>
      </c>
      <c r="F29" s="1">
        <v>334.54</v>
      </c>
      <c r="G29" s="1">
        <v>234.53</v>
      </c>
      <c r="H29" s="1">
        <v>347.44</v>
      </c>
      <c r="I29" s="40">
        <f t="shared" si="3"/>
        <v>714.72</v>
      </c>
      <c r="J29" s="40">
        <f t="shared" si="4"/>
        <v>1150.3800000000001</v>
      </c>
      <c r="K29" s="41">
        <f t="shared" si="5"/>
        <v>1865.1000000000001</v>
      </c>
    </row>
    <row r="30" spans="2:11" ht="15" thickBot="1" x14ac:dyDescent="0.35">
      <c r="B30" s="34" t="s">
        <v>51</v>
      </c>
      <c r="C30" s="42">
        <f>SUM(C20:C29)</f>
        <v>2983.2200000000003</v>
      </c>
      <c r="D30" s="42">
        <f t="shared" ref="D30:H30" si="6">SUM(D20:D29)</f>
        <v>5297.69</v>
      </c>
      <c r="E30" s="42">
        <f t="shared" si="6"/>
        <v>4129.79</v>
      </c>
      <c r="F30" s="42">
        <f t="shared" si="6"/>
        <v>4400.6499999999996</v>
      </c>
      <c r="G30" s="42">
        <f t="shared" si="6"/>
        <v>3018.0900000000006</v>
      </c>
      <c r="H30" s="42">
        <f t="shared" si="6"/>
        <v>3346.64</v>
      </c>
      <c r="I30" s="35"/>
      <c r="J30" s="35"/>
      <c r="K30" s="36"/>
    </row>
  </sheetData>
  <mergeCells count="5">
    <mergeCell ref="I18:K18"/>
    <mergeCell ref="B17:K17"/>
    <mergeCell ref="C18:D18"/>
    <mergeCell ref="E18:F18"/>
    <mergeCell ref="G18:H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F6D7-6C36-4537-A5B5-A9EF7CB68BFA}">
  <dimension ref="A2:J20"/>
  <sheetViews>
    <sheetView workbookViewId="0">
      <selection activeCell="F23" sqref="F23"/>
    </sheetView>
  </sheetViews>
  <sheetFormatPr baseColWidth="10" defaultRowHeight="14.4" x14ac:dyDescent="0.3"/>
  <cols>
    <col min="7" max="7" width="15.77734375" customWidth="1"/>
    <col min="9" max="9" width="12" bestFit="1" customWidth="1"/>
  </cols>
  <sheetData>
    <row r="2" spans="1:10" x14ac:dyDescent="0.3">
      <c r="B2" s="43" t="s">
        <v>52</v>
      </c>
      <c r="C2" s="127">
        <f ca="1">TODAY()</f>
        <v>46315</v>
      </c>
    </row>
    <row r="5" spans="1:10" x14ac:dyDescent="0.3">
      <c r="B5" s="44" t="s">
        <v>53</v>
      </c>
      <c r="C5" s="44" t="s">
        <v>54</v>
      </c>
      <c r="D5" s="44" t="s">
        <v>55</v>
      </c>
      <c r="E5" s="44" t="s">
        <v>56</v>
      </c>
      <c r="F5" s="44" t="s">
        <v>57</v>
      </c>
      <c r="G5" s="44" t="s">
        <v>58</v>
      </c>
      <c r="H5" s="44" t="s">
        <v>59</v>
      </c>
      <c r="I5" s="44" t="s">
        <v>60</v>
      </c>
      <c r="J5" s="44" t="s">
        <v>61</v>
      </c>
    </row>
    <row r="6" spans="1:10" x14ac:dyDescent="0.3">
      <c r="B6" s="45">
        <v>48.34</v>
      </c>
      <c r="C6" s="45">
        <v>13</v>
      </c>
      <c r="D6" s="45">
        <v>123</v>
      </c>
      <c r="E6" s="45">
        <v>32</v>
      </c>
      <c r="F6" s="46">
        <f>SUM(B6:E6)</f>
        <v>216.34</v>
      </c>
      <c r="G6" s="47">
        <f>PRODUCT(B6:E6)</f>
        <v>2473461.12</v>
      </c>
      <c r="H6" s="48">
        <f>AVERAGE(B6:E6)</f>
        <v>54.085000000000001</v>
      </c>
      <c r="I6" s="49">
        <f>MAX(B6:E6)</f>
        <v>123</v>
      </c>
      <c r="J6" s="50">
        <f>MIN(B6:E6)</f>
        <v>13</v>
      </c>
    </row>
    <row r="7" spans="1:10" x14ac:dyDescent="0.3">
      <c r="B7" s="45">
        <v>23</v>
      </c>
      <c r="C7" s="45">
        <v>25.3</v>
      </c>
      <c r="D7" s="45">
        <v>98.3</v>
      </c>
      <c r="E7" s="45">
        <v>45.3</v>
      </c>
      <c r="F7" s="46">
        <f t="shared" ref="F7:F8" si="0">SUM(B7:E7)</f>
        <v>191.89999999999998</v>
      </c>
      <c r="G7" s="47">
        <f t="shared" ref="G7:G8" si="1">PRODUCT(B7:E7)</f>
        <v>2591194.8809999996</v>
      </c>
      <c r="H7" s="48">
        <f t="shared" ref="H7:H8" si="2">AVERAGE(B7:E7)</f>
        <v>47.974999999999994</v>
      </c>
      <c r="I7" s="49">
        <f t="shared" ref="I7:I8" si="3">MAX(B7:E7)</f>
        <v>98.3</v>
      </c>
      <c r="J7" s="50">
        <f t="shared" ref="J7:J8" si="4">MIN(B7:E7)</f>
        <v>23</v>
      </c>
    </row>
    <row r="8" spans="1:10" x14ac:dyDescent="0.3">
      <c r="B8" s="45">
        <v>312</v>
      </c>
      <c r="C8" s="45">
        <v>567</v>
      </c>
      <c r="D8" s="45">
        <v>33</v>
      </c>
      <c r="E8" s="45">
        <v>62.4</v>
      </c>
      <c r="F8" s="46">
        <f t="shared" si="0"/>
        <v>974.4</v>
      </c>
      <c r="G8" s="47">
        <f t="shared" si="1"/>
        <v>364280716.80000001</v>
      </c>
      <c r="H8" s="48">
        <f t="shared" si="2"/>
        <v>243.6</v>
      </c>
      <c r="I8" s="49">
        <f t="shared" si="3"/>
        <v>567</v>
      </c>
      <c r="J8" s="50">
        <f t="shared" si="4"/>
        <v>33</v>
      </c>
    </row>
    <row r="9" spans="1:10" x14ac:dyDescent="0.3">
      <c r="A9" s="43" t="s">
        <v>36</v>
      </c>
      <c r="B9" s="51">
        <f>SUM(B6:B8)</f>
        <v>383.34000000000003</v>
      </c>
      <c r="C9" s="51">
        <f t="shared" ref="C9:J9" si="5">SUM(C6:C8)</f>
        <v>605.29999999999995</v>
      </c>
      <c r="D9" s="51">
        <f t="shared" si="5"/>
        <v>254.3</v>
      </c>
      <c r="E9" s="51">
        <f t="shared" si="5"/>
        <v>139.69999999999999</v>
      </c>
      <c r="F9" s="51">
        <f t="shared" si="5"/>
        <v>1382.6399999999999</v>
      </c>
      <c r="G9" s="51">
        <f t="shared" si="5"/>
        <v>369345372.801</v>
      </c>
      <c r="H9" s="51">
        <f t="shared" si="5"/>
        <v>345.65999999999997</v>
      </c>
      <c r="I9" s="51">
        <f t="shared" si="5"/>
        <v>788.3</v>
      </c>
      <c r="J9" s="51">
        <f t="shared" si="5"/>
        <v>69</v>
      </c>
    </row>
    <row r="11" spans="1:10" ht="15" thickBot="1" x14ac:dyDescent="0.35"/>
    <row r="12" spans="1:10" ht="18" x14ac:dyDescent="0.35">
      <c r="B12" s="100" t="s">
        <v>62</v>
      </c>
      <c r="C12" s="101"/>
      <c r="D12" s="101"/>
      <c r="E12" s="101"/>
      <c r="F12" s="102"/>
    </row>
    <row r="13" spans="1:10" x14ac:dyDescent="0.3">
      <c r="B13" s="103" t="s">
        <v>63</v>
      </c>
      <c r="C13" s="104"/>
      <c r="D13" s="52" t="s">
        <v>64</v>
      </c>
      <c r="E13" s="52" t="s">
        <v>65</v>
      </c>
      <c r="F13" s="53" t="s">
        <v>66</v>
      </c>
    </row>
    <row r="14" spans="1:10" x14ac:dyDescent="0.3">
      <c r="B14" s="105" t="s">
        <v>67</v>
      </c>
      <c r="C14" s="106"/>
      <c r="D14" s="1">
        <v>7</v>
      </c>
      <c r="E14" s="1">
        <v>8</v>
      </c>
      <c r="F14" s="54">
        <f>AVERAGE(D14:E14)</f>
        <v>7.5</v>
      </c>
    </row>
    <row r="15" spans="1:10" x14ac:dyDescent="0.3">
      <c r="B15" s="105" t="s">
        <v>68</v>
      </c>
      <c r="C15" s="106"/>
      <c r="D15" s="1">
        <v>5</v>
      </c>
      <c r="E15" s="1">
        <v>6</v>
      </c>
      <c r="F15" s="54">
        <f t="shared" ref="F15:F17" si="6">AVERAGE(D15:E15)</f>
        <v>5.5</v>
      </c>
    </row>
    <row r="16" spans="1:10" x14ac:dyDescent="0.3">
      <c r="B16" s="105" t="s">
        <v>69</v>
      </c>
      <c r="C16" s="106"/>
      <c r="D16" s="1">
        <v>4</v>
      </c>
      <c r="E16" s="1">
        <v>4</v>
      </c>
      <c r="F16" s="54">
        <f t="shared" si="6"/>
        <v>4</v>
      </c>
    </row>
    <row r="17" spans="2:6" ht="15" thickBot="1" x14ac:dyDescent="0.35">
      <c r="B17" s="107" t="s">
        <v>70</v>
      </c>
      <c r="C17" s="108"/>
      <c r="D17" s="2">
        <v>8</v>
      </c>
      <c r="E17" s="2">
        <v>3</v>
      </c>
      <c r="F17" s="54">
        <f t="shared" si="6"/>
        <v>5.5</v>
      </c>
    </row>
    <row r="18" spans="2:6" ht="15" thickBot="1" x14ac:dyDescent="0.35"/>
    <row r="19" spans="2:6" x14ac:dyDescent="0.3">
      <c r="B19" s="96" t="s">
        <v>71</v>
      </c>
      <c r="C19" s="97"/>
      <c r="D19" s="56">
        <f>MAX(F14:F17)</f>
        <v>7.5</v>
      </c>
    </row>
    <row r="20" spans="2:6" ht="15" thickBot="1" x14ac:dyDescent="0.35">
      <c r="B20" s="98" t="s">
        <v>72</v>
      </c>
      <c r="C20" s="99"/>
      <c r="D20" s="55">
        <f>MIN(F14:F17)</f>
        <v>4</v>
      </c>
    </row>
  </sheetData>
  <mergeCells count="8">
    <mergeCell ref="B19:C19"/>
    <mergeCell ref="B20:C20"/>
    <mergeCell ref="B12:F12"/>
    <mergeCell ref="B13:C13"/>
    <mergeCell ref="B14:C14"/>
    <mergeCell ref="B15:C15"/>
    <mergeCell ref="B16:C16"/>
    <mergeCell ref="B17:C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99F9-D173-4B5A-8AB1-8648A887C384}">
  <dimension ref="B1:M37"/>
  <sheetViews>
    <sheetView tabSelected="1" topLeftCell="A10" zoomScale="70" zoomScaleNormal="70" workbookViewId="0">
      <selection activeCell="K50" sqref="K50"/>
    </sheetView>
  </sheetViews>
  <sheetFormatPr baseColWidth="10" defaultRowHeight="14.4" x14ac:dyDescent="0.3"/>
  <cols>
    <col min="3" max="3" width="11.5546875" customWidth="1"/>
    <col min="5" max="5" width="28.33203125" customWidth="1"/>
  </cols>
  <sheetData>
    <row r="1" spans="2:13" ht="15" thickBot="1" x14ac:dyDescent="0.35"/>
    <row r="2" spans="2:13" ht="15" thickBot="1" x14ac:dyDescent="0.35">
      <c r="J2" s="123" t="s">
        <v>73</v>
      </c>
      <c r="K2" s="124"/>
      <c r="L2" s="124"/>
      <c r="M2" s="125"/>
    </row>
    <row r="3" spans="2:13" x14ac:dyDescent="0.3">
      <c r="B3" s="109" t="s">
        <v>57</v>
      </c>
      <c r="C3" s="110"/>
      <c r="F3" s="68" t="s">
        <v>74</v>
      </c>
      <c r="J3" s="59" t="s">
        <v>75</v>
      </c>
      <c r="K3" s="60" t="s">
        <v>76</v>
      </c>
      <c r="L3" s="61"/>
      <c r="M3" s="62"/>
    </row>
    <row r="4" spans="2:13" x14ac:dyDescent="0.3">
      <c r="B4" s="67">
        <v>2300</v>
      </c>
      <c r="C4" s="67">
        <v>2300</v>
      </c>
      <c r="F4" s="1">
        <v>1</v>
      </c>
      <c r="J4" s="63" t="s">
        <v>77</v>
      </c>
      <c r="K4" s="1">
        <v>2</v>
      </c>
      <c r="M4" s="64"/>
    </row>
    <row r="5" spans="2:13" x14ac:dyDescent="0.3">
      <c r="B5" s="67">
        <v>125</v>
      </c>
      <c r="C5" s="67">
        <v>125</v>
      </c>
      <c r="F5" s="1" t="s">
        <v>78</v>
      </c>
      <c r="J5" s="63" t="s">
        <v>79</v>
      </c>
      <c r="K5" s="1">
        <v>3.5</v>
      </c>
      <c r="M5" s="64"/>
    </row>
    <row r="6" spans="2:13" x14ac:dyDescent="0.3">
      <c r="B6" s="67">
        <v>2354</v>
      </c>
      <c r="C6" s="67">
        <v>2354</v>
      </c>
      <c r="F6" s="1">
        <v>12</v>
      </c>
      <c r="J6" s="63" t="s">
        <v>80</v>
      </c>
      <c r="K6" s="1">
        <v>4.3</v>
      </c>
      <c r="M6" s="64"/>
    </row>
    <row r="7" spans="2:13" x14ac:dyDescent="0.3">
      <c r="B7" s="67">
        <v>1254</v>
      </c>
      <c r="C7" s="67">
        <v>1254</v>
      </c>
      <c r="F7" s="1"/>
      <c r="J7" s="63" t="s">
        <v>81</v>
      </c>
      <c r="K7" s="1">
        <v>5</v>
      </c>
      <c r="M7" s="64"/>
    </row>
    <row r="8" spans="2:13" x14ac:dyDescent="0.3">
      <c r="B8" s="67">
        <v>23</v>
      </c>
      <c r="C8" s="67">
        <v>23</v>
      </c>
      <c r="F8" s="1" t="s">
        <v>78</v>
      </c>
      <c r="J8" s="63" t="s">
        <v>82</v>
      </c>
      <c r="K8" s="1">
        <v>8.5</v>
      </c>
      <c r="M8" s="64"/>
    </row>
    <row r="9" spans="2:13" x14ac:dyDescent="0.3">
      <c r="B9" s="69">
        <f>B4+B5+B6+B7+B8</f>
        <v>6056</v>
      </c>
      <c r="C9" s="69">
        <f>SUM(C4:C8)</f>
        <v>6056</v>
      </c>
      <c r="F9" s="1">
        <v>32</v>
      </c>
      <c r="J9" s="63" t="s">
        <v>83</v>
      </c>
      <c r="K9" s="1">
        <v>9.1999999999999993</v>
      </c>
      <c r="M9" s="64"/>
    </row>
    <row r="10" spans="2:13" x14ac:dyDescent="0.3">
      <c r="F10" s="1" t="s">
        <v>84</v>
      </c>
      <c r="J10" s="63" t="s">
        <v>85</v>
      </c>
      <c r="K10" s="1">
        <v>20.399999999999999</v>
      </c>
      <c r="M10" s="64"/>
    </row>
    <row r="11" spans="2:13" x14ac:dyDescent="0.3">
      <c r="B11" s="111" t="s">
        <v>58</v>
      </c>
      <c r="C11" s="112"/>
      <c r="E11" s="70" t="s">
        <v>86</v>
      </c>
      <c r="F11" s="70">
        <f>COUNT(F4:F10)</f>
        <v>3</v>
      </c>
      <c r="J11" s="63" t="s">
        <v>87</v>
      </c>
      <c r="K11" s="1">
        <v>21</v>
      </c>
      <c r="M11" s="64"/>
    </row>
    <row r="12" spans="2:13" x14ac:dyDescent="0.3">
      <c r="B12" s="1">
        <v>32</v>
      </c>
      <c r="C12" s="1">
        <v>32</v>
      </c>
      <c r="E12" s="70" t="s">
        <v>88</v>
      </c>
      <c r="F12" s="70">
        <f>COUNTA(F4:F10)</f>
        <v>6</v>
      </c>
      <c r="J12" s="65"/>
      <c r="M12" s="64"/>
    </row>
    <row r="13" spans="2:13" x14ac:dyDescent="0.3">
      <c r="B13" s="1">
        <v>10</v>
      </c>
      <c r="C13" s="1">
        <v>10</v>
      </c>
      <c r="E13" s="70" t="s">
        <v>89</v>
      </c>
      <c r="F13" s="70">
        <f>COUNTIF(F4:F10,"hola")</f>
        <v>2</v>
      </c>
      <c r="J13" s="63" t="s">
        <v>90</v>
      </c>
      <c r="K13" s="1"/>
      <c r="L13" s="1">
        <v>3.5</v>
      </c>
      <c r="M13" s="72" t="str">
        <f>LOOKUP(L13,K4:K11,J4:J11)</f>
        <v>Verde</v>
      </c>
    </row>
    <row r="14" spans="2:13" x14ac:dyDescent="0.3">
      <c r="B14" s="1">
        <v>3</v>
      </c>
      <c r="C14" s="1">
        <v>3</v>
      </c>
      <c r="J14" s="63" t="s">
        <v>90</v>
      </c>
      <c r="K14" s="1"/>
      <c r="L14" s="1">
        <v>9.1999999999999993</v>
      </c>
      <c r="M14" s="72" t="str">
        <f>LOOKUP(L14,K4:K11,J4:J11)</f>
        <v>Gris</v>
      </c>
    </row>
    <row r="15" spans="2:13" x14ac:dyDescent="0.3">
      <c r="B15" s="70">
        <f>B12*B13*B14</f>
        <v>960</v>
      </c>
      <c r="C15" s="70">
        <f>PRODUCT(C12:C14)</f>
        <v>960</v>
      </c>
      <c r="J15" s="63" t="s">
        <v>91</v>
      </c>
      <c r="K15" s="1"/>
      <c r="L15" s="70">
        <f>MAX(K4:K11)</f>
        <v>21</v>
      </c>
      <c r="M15" s="72" t="str">
        <f>LOOKUP(L15,K4:K11,J4:J11)</f>
        <v>Rosa</v>
      </c>
    </row>
    <row r="16" spans="2:13" ht="15" thickBot="1" x14ac:dyDescent="0.35">
      <c r="F16" s="121" t="s">
        <v>92</v>
      </c>
      <c r="G16" s="122"/>
      <c r="J16" s="66" t="s">
        <v>93</v>
      </c>
      <c r="K16" s="2"/>
      <c r="L16" s="71">
        <f>MIN(K4:K11)</f>
        <v>2</v>
      </c>
      <c r="M16" s="73" t="str">
        <f>LOOKUP(L16,K4:K11,J4:J11)</f>
        <v>Rojo</v>
      </c>
    </row>
    <row r="17" spans="2:13" x14ac:dyDescent="0.3">
      <c r="B17" s="113" t="s">
        <v>59</v>
      </c>
      <c r="C17" s="114"/>
      <c r="F17" s="1" t="s">
        <v>94</v>
      </c>
      <c r="G17" s="1">
        <v>15</v>
      </c>
    </row>
    <row r="18" spans="2:13" x14ac:dyDescent="0.3">
      <c r="B18" s="1">
        <v>6</v>
      </c>
      <c r="C18" s="1">
        <v>6</v>
      </c>
      <c r="F18" s="1" t="s">
        <v>95</v>
      </c>
      <c r="G18" s="1">
        <v>53</v>
      </c>
    </row>
    <row r="19" spans="2:13" x14ac:dyDescent="0.3">
      <c r="B19" s="1">
        <v>8</v>
      </c>
      <c r="C19" s="1">
        <v>8</v>
      </c>
      <c r="F19" s="118" t="str">
        <f>IF(G17&gt;G18,"A es mayor que B","B es mayor que A")</f>
        <v>B es mayor que A</v>
      </c>
      <c r="G19" s="120"/>
    </row>
    <row r="20" spans="2:13" ht="15" thickBot="1" x14ac:dyDescent="0.35">
      <c r="B20" s="1">
        <v>9</v>
      </c>
      <c r="C20" s="1">
        <v>9</v>
      </c>
    </row>
    <row r="21" spans="2:13" ht="15" thickBot="1" x14ac:dyDescent="0.35">
      <c r="B21" s="1">
        <v>5</v>
      </c>
      <c r="C21" s="1">
        <v>5</v>
      </c>
      <c r="J21" s="123" t="s">
        <v>96</v>
      </c>
      <c r="K21" s="124"/>
      <c r="L21" s="124"/>
      <c r="M21" s="125"/>
    </row>
    <row r="22" spans="2:13" x14ac:dyDescent="0.3">
      <c r="B22" s="70">
        <f>(B18+B19+B20+B21)/4</f>
        <v>7</v>
      </c>
      <c r="C22" s="70">
        <f>AVERAGE(C18:C21)</f>
        <v>7</v>
      </c>
      <c r="F22" s="115" t="s">
        <v>97</v>
      </c>
      <c r="G22" s="116"/>
      <c r="H22" s="117"/>
      <c r="J22" s="57" t="s">
        <v>98</v>
      </c>
      <c r="K22" s="57" t="s">
        <v>99</v>
      </c>
      <c r="L22" s="57" t="s">
        <v>100</v>
      </c>
      <c r="M22" s="57"/>
    </row>
    <row r="23" spans="2:13" x14ac:dyDescent="0.3">
      <c r="F23" s="1">
        <v>0</v>
      </c>
      <c r="G23" s="1">
        <v>23</v>
      </c>
      <c r="H23" s="1">
        <v>45</v>
      </c>
      <c r="J23" s="58">
        <v>43157</v>
      </c>
      <c r="K23" s="70">
        <f>WEEKDAY(J23)</f>
        <v>2</v>
      </c>
      <c r="L23" s="118" t="str">
        <f>LOOKUP(K23,$K$31:$K$37,$L$31:$L$37)</f>
        <v>MARTES</v>
      </c>
      <c r="M23" s="120"/>
    </row>
    <row r="24" spans="2:13" x14ac:dyDescent="0.3">
      <c r="F24" s="1">
        <v>10</v>
      </c>
      <c r="G24" s="1">
        <v>5</v>
      </c>
      <c r="H24" s="1">
        <v>4</v>
      </c>
      <c r="J24" s="58">
        <v>43984</v>
      </c>
      <c r="K24" s="70">
        <f t="shared" ref="K24:K28" si="0">WEEKDAY(J24)</f>
        <v>3</v>
      </c>
      <c r="L24" s="118" t="str">
        <f t="shared" ref="L24:L28" si="1">LOOKUP(K24,$K$31:$K$37,$L$31:$L$37)</f>
        <v>MIÉRCOLES</v>
      </c>
      <c r="M24" s="120"/>
    </row>
    <row r="25" spans="2:13" x14ac:dyDescent="0.3">
      <c r="F25" s="1">
        <v>1</v>
      </c>
      <c r="G25" s="1">
        <v>6</v>
      </c>
      <c r="H25" s="1">
        <v>5</v>
      </c>
      <c r="J25" s="58">
        <v>37440</v>
      </c>
      <c r="K25" s="70">
        <f t="shared" si="0"/>
        <v>4</v>
      </c>
      <c r="L25" s="118" t="str">
        <f t="shared" si="1"/>
        <v>JUEVES</v>
      </c>
      <c r="M25" s="120"/>
    </row>
    <row r="26" spans="2:13" x14ac:dyDescent="0.3">
      <c r="E26" s="70" t="s">
        <v>101</v>
      </c>
      <c r="F26" s="118">
        <f>COUNTIF(F23:H25,"&gt;0")</f>
        <v>8</v>
      </c>
      <c r="G26" s="119"/>
      <c r="H26" s="120"/>
      <c r="J26" s="58">
        <v>38822</v>
      </c>
      <c r="K26" s="70">
        <f t="shared" si="0"/>
        <v>7</v>
      </c>
      <c r="L26" s="118" t="str">
        <f t="shared" si="1"/>
        <v>DOMINGO</v>
      </c>
      <c r="M26" s="120"/>
    </row>
    <row r="27" spans="2:13" x14ac:dyDescent="0.3">
      <c r="E27" s="70" t="s">
        <v>102</v>
      </c>
      <c r="F27" s="118">
        <f>COUNTIF(F23:H25,"=0")</f>
        <v>1</v>
      </c>
      <c r="G27" s="119"/>
      <c r="H27" s="120"/>
      <c r="J27" s="58">
        <v>39520</v>
      </c>
      <c r="K27" s="70">
        <f t="shared" si="0"/>
        <v>5</v>
      </c>
      <c r="L27" s="118" t="str">
        <f t="shared" si="1"/>
        <v>VIERNES</v>
      </c>
      <c r="M27" s="120"/>
    </row>
    <row r="28" spans="2:13" x14ac:dyDescent="0.3">
      <c r="E28" s="70" t="s">
        <v>103</v>
      </c>
      <c r="F28" s="118">
        <f>COUNTIF(F23:H25,"&lt;=0")</f>
        <v>1</v>
      </c>
      <c r="G28" s="119"/>
      <c r="H28" s="120"/>
      <c r="J28" s="58">
        <v>26615</v>
      </c>
      <c r="K28" s="70">
        <f t="shared" si="0"/>
        <v>1</v>
      </c>
      <c r="L28" s="118" t="str">
        <f t="shared" si="1"/>
        <v>LUNES</v>
      </c>
      <c r="M28" s="120"/>
    </row>
    <row r="29" spans="2:13" x14ac:dyDescent="0.3">
      <c r="E29" s="70" t="s">
        <v>104</v>
      </c>
      <c r="F29" s="118">
        <f>COUNTIF(F23:H25,"&gt;=5")</f>
        <v>6</v>
      </c>
      <c r="G29" s="119"/>
      <c r="H29" s="120"/>
    </row>
    <row r="30" spans="2:13" ht="15" thickBot="1" x14ac:dyDescent="0.35">
      <c r="E30" s="70" t="s">
        <v>105</v>
      </c>
      <c r="F30" s="118">
        <f>COUNTIF(F23:H25,"&lt;5")</f>
        <v>3</v>
      </c>
      <c r="G30" s="119"/>
      <c r="H30" s="120"/>
    </row>
    <row r="31" spans="2:13" x14ac:dyDescent="0.3">
      <c r="E31" s="70" t="s">
        <v>106</v>
      </c>
      <c r="F31" s="118">
        <f>COUNTIF(F23:H25,"=5")</f>
        <v>2</v>
      </c>
      <c r="G31" s="119"/>
      <c r="H31" s="120"/>
      <c r="K31" s="128">
        <v>1</v>
      </c>
      <c r="L31" s="62" t="s">
        <v>107</v>
      </c>
    </row>
    <row r="32" spans="2:13" x14ac:dyDescent="0.3">
      <c r="K32" s="65">
        <v>2</v>
      </c>
      <c r="L32" s="64" t="s">
        <v>108</v>
      </c>
    </row>
    <row r="33" spans="11:12" x14ac:dyDescent="0.3">
      <c r="K33" s="65">
        <v>3</v>
      </c>
      <c r="L33" s="64" t="s">
        <v>109</v>
      </c>
    </row>
    <row r="34" spans="11:12" x14ac:dyDescent="0.3">
      <c r="K34" s="65">
        <v>4</v>
      </c>
      <c r="L34" s="64" t="s">
        <v>110</v>
      </c>
    </row>
    <row r="35" spans="11:12" x14ac:dyDescent="0.3">
      <c r="K35" s="65">
        <v>5</v>
      </c>
      <c r="L35" s="64" t="s">
        <v>111</v>
      </c>
    </row>
    <row r="36" spans="11:12" x14ac:dyDescent="0.3">
      <c r="K36" s="65">
        <v>6</v>
      </c>
      <c r="L36" s="64" t="s">
        <v>112</v>
      </c>
    </row>
    <row r="37" spans="11:12" ht="15" thickBot="1" x14ac:dyDescent="0.35">
      <c r="K37" s="129">
        <v>7</v>
      </c>
      <c r="L37" s="130" t="s">
        <v>113</v>
      </c>
    </row>
  </sheetData>
  <mergeCells count="20">
    <mergeCell ref="J2:M2"/>
    <mergeCell ref="F26:H26"/>
    <mergeCell ref="F27:H27"/>
    <mergeCell ref="F28:H28"/>
    <mergeCell ref="F29:H29"/>
    <mergeCell ref="J21:M21"/>
    <mergeCell ref="L23:M23"/>
    <mergeCell ref="L24:M24"/>
    <mergeCell ref="L25:M25"/>
    <mergeCell ref="L26:M26"/>
    <mergeCell ref="L27:M27"/>
    <mergeCell ref="L28:M28"/>
    <mergeCell ref="B3:C3"/>
    <mergeCell ref="B11:C11"/>
    <mergeCell ref="B17:C17"/>
    <mergeCell ref="F22:H22"/>
    <mergeCell ref="F31:H31"/>
    <mergeCell ref="F16:G16"/>
    <mergeCell ref="F19:G19"/>
    <mergeCell ref="F30:H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Ejercicio 4</vt:lpstr>
      <vt:lpstr>Ejercicio 5</vt:lpstr>
      <vt:lpstr>Ejercicio 6</vt:lpstr>
      <vt:lpstr>Ejercicio 7</vt:lpstr>
      <vt:lpstr>Ejercicio 8</vt:lpstr>
      <vt:lpstr>Ejercicio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Muñiz García</dc:creator>
  <cp:lastModifiedBy>Belén Muñiz García</cp:lastModifiedBy>
  <dcterms:created xsi:type="dcterms:W3CDTF">2026-04-08T06:17:32Z</dcterms:created>
  <dcterms:modified xsi:type="dcterms:W3CDTF">2026-10-20T10:10:50Z</dcterms:modified>
</cp:coreProperties>
</file>